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25" r:id="rId1"/>
    <sheet name="index" sheetId="4" r:id="rId2"/>
    <sheet name="Transport" sheetId="7" r:id="rId3"/>
    <sheet name="TrRoad_act" sheetId="8" r:id="rId4"/>
    <sheet name="TrRoad_ene" sheetId="9" r:id="rId5"/>
    <sheet name="TrRoad_emi" sheetId="10" r:id="rId6"/>
    <sheet name="TrRoad_tech" sheetId="11" r:id="rId7"/>
    <sheet name="TrRail_act" sheetId="12" r:id="rId8"/>
    <sheet name="TrRail_ene" sheetId="13" r:id="rId9"/>
    <sheet name="TrRail_emi" sheetId="14" r:id="rId10"/>
    <sheet name="TrAvia_act" sheetId="15" r:id="rId11"/>
    <sheet name="TrAvia_ene" sheetId="16" r:id="rId12"/>
    <sheet name="TrAvia_emi" sheetId="17" r:id="rId13"/>
    <sheet name="TrAvia_png" sheetId="18" r:id="rId14"/>
    <sheet name="TrNavi_act" sheetId="19" r:id="rId15"/>
    <sheet name="TrNavi_ene" sheetId="20" r:id="rId16"/>
    <sheet name="TrNavi_emi" sheetId="21" r:id="rId17"/>
  </sheets>
  <definedNames>
    <definedName name="_xlnm.Print_Titles" localSheetId="2">Transport!$1:$1</definedName>
    <definedName name="_xlnm.Print_Titles" localSheetId="10">TrAvia_act!$1:$1</definedName>
    <definedName name="_xlnm.Print_Titles" localSheetId="12">TrAvia_emi!$1:$1</definedName>
    <definedName name="_xlnm.Print_Titles" localSheetId="11">TrAvia_ene!$1:$1</definedName>
    <definedName name="_xlnm.Print_Titles" localSheetId="13">TrAvia_png!$1:$1</definedName>
    <definedName name="_xlnm.Print_Titles" localSheetId="14">TrNavi_act!$1:$1</definedName>
    <definedName name="_xlnm.Print_Titles" localSheetId="16">TrNavi_emi!$1:$1</definedName>
    <definedName name="_xlnm.Print_Titles" localSheetId="15">TrNavi_ene!$1:$1</definedName>
    <definedName name="_xlnm.Print_Titles" localSheetId="7">TrRail_act!$1:$1</definedName>
    <definedName name="_xlnm.Print_Titles" localSheetId="9">TrRail_emi!$1:$1</definedName>
    <definedName name="_xlnm.Print_Titles" localSheetId="8">TrRail_ene!$1:$1</definedName>
    <definedName name="_xlnm.Print_Titles" localSheetId="3">TrRoad_act!$1:$1</definedName>
    <definedName name="_xlnm.Print_Titles" localSheetId="5">TrRoad_emi!$1:$1</definedName>
    <definedName name="_xlnm.Print_Titles" localSheetId="4">TrRoad_ene!$1:$1</definedName>
    <definedName name="_xlnm.Print_Titles" localSheetId="6">TrRoad_tech!$1:$1</definedName>
  </definedNames>
  <calcPr calcId="145621"/>
</workbook>
</file>

<file path=xl/calcChain.xml><?xml version="1.0" encoding="utf-8"?>
<calcChain xmlns="http://schemas.openxmlformats.org/spreadsheetml/2006/main">
  <c r="B77" i="16" l="1"/>
  <c r="H62" i="11" l="1"/>
  <c r="B82" i="11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N40" i="10"/>
  <c r="J40" i="10"/>
  <c r="N52" i="9"/>
  <c r="Q43" i="9"/>
  <c r="D69" i="9"/>
  <c r="C69" i="9"/>
  <c r="I68" i="9"/>
  <c r="H68" i="9"/>
  <c r="G68" i="9"/>
  <c r="F68" i="9"/>
  <c r="E68" i="9"/>
  <c r="D68" i="9"/>
  <c r="C68" i="9"/>
  <c r="Q55" i="11"/>
  <c r="P55" i="11"/>
  <c r="O55" i="11"/>
  <c r="N55" i="11"/>
  <c r="L55" i="11"/>
  <c r="K55" i="11"/>
  <c r="J55" i="11"/>
  <c r="I55" i="11"/>
  <c r="H55" i="11"/>
  <c r="G55" i="11"/>
  <c r="F55" i="11"/>
  <c r="E55" i="11"/>
  <c r="D55" i="11"/>
  <c r="C55" i="11"/>
  <c r="Q54" i="11"/>
  <c r="M54" i="11"/>
  <c r="I54" i="11"/>
  <c r="E54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Q51" i="11"/>
  <c r="P51" i="11"/>
  <c r="O51" i="11"/>
  <c r="N51" i="11"/>
  <c r="M51" i="11"/>
  <c r="L51" i="11"/>
  <c r="K51" i="11"/>
  <c r="J51" i="11"/>
  <c r="I51" i="11"/>
  <c r="H51" i="11"/>
  <c r="F51" i="11"/>
  <c r="E51" i="11"/>
  <c r="D51" i="11"/>
  <c r="C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O48" i="11"/>
  <c r="K48" i="11"/>
  <c r="G48" i="11"/>
  <c r="C48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Q42" i="11"/>
  <c r="P42" i="11"/>
  <c r="O42" i="11"/>
  <c r="N42" i="11"/>
  <c r="M42" i="11"/>
  <c r="L42" i="11"/>
  <c r="J42" i="11"/>
  <c r="I42" i="11"/>
  <c r="H42" i="11"/>
  <c r="F42" i="11"/>
  <c r="E42" i="11"/>
  <c r="D42" i="11"/>
  <c r="P41" i="11"/>
  <c r="L41" i="11"/>
  <c r="K41" i="11"/>
  <c r="H41" i="11"/>
  <c r="G41" i="11"/>
  <c r="C41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P37" i="11"/>
  <c r="O37" i="11"/>
  <c r="N37" i="11"/>
  <c r="M37" i="11"/>
  <c r="L37" i="11"/>
  <c r="K37" i="11"/>
  <c r="J37" i="11"/>
  <c r="H37" i="11"/>
  <c r="G37" i="11"/>
  <c r="F37" i="11"/>
  <c r="E37" i="11"/>
  <c r="D37" i="11"/>
  <c r="C37" i="11"/>
  <c r="Q36" i="11"/>
  <c r="P36" i="11"/>
  <c r="O36" i="11"/>
  <c r="N36" i="11"/>
  <c r="L36" i="11"/>
  <c r="K36" i="11"/>
  <c r="J36" i="11"/>
  <c r="I36" i="11"/>
  <c r="H36" i="11"/>
  <c r="G36" i="11"/>
  <c r="F36" i="11"/>
  <c r="D36" i="11"/>
  <c r="C36" i="11"/>
  <c r="Q35" i="11"/>
  <c r="N35" i="11"/>
  <c r="M35" i="11"/>
  <c r="L35" i="11"/>
  <c r="K35" i="11"/>
  <c r="J35" i="11"/>
  <c r="I35" i="11"/>
  <c r="F35" i="11"/>
  <c r="E35" i="11"/>
  <c r="D35" i="11"/>
  <c r="Q34" i="11"/>
  <c r="P34" i="11"/>
  <c r="O34" i="11"/>
  <c r="N34" i="11"/>
  <c r="M34" i="11"/>
  <c r="L34" i="11"/>
  <c r="I34" i="11"/>
  <c r="H34" i="11"/>
  <c r="G34" i="11"/>
  <c r="F34" i="11"/>
  <c r="E34" i="11"/>
  <c r="D34" i="11"/>
  <c r="C34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E100" i="8" s="1"/>
  <c r="D101" i="8"/>
  <c r="D100" i="8" s="1"/>
  <c r="C101" i="8"/>
  <c r="C100" i="8" s="1"/>
  <c r="B101" i="8"/>
  <c r="B100" i="8" s="1"/>
  <c r="Q94" i="8"/>
  <c r="M94" i="8"/>
  <c r="L94" i="8"/>
  <c r="K94" i="8"/>
  <c r="J94" i="8"/>
  <c r="I94" i="8"/>
  <c r="H94" i="8"/>
  <c r="G94" i="8"/>
  <c r="F94" i="8"/>
  <c r="E94" i="8"/>
  <c r="D94" i="8"/>
  <c r="C94" i="8"/>
  <c r="B94" i="8"/>
  <c r="P94" i="8"/>
  <c r="O94" i="8"/>
  <c r="N94" i="8"/>
  <c r="N204" i="8" s="1"/>
  <c r="I87" i="8"/>
  <c r="Q87" i="8"/>
  <c r="P87" i="8"/>
  <c r="O87" i="8"/>
  <c r="O85" i="8" s="1"/>
  <c r="N87" i="8"/>
  <c r="N85" i="8" s="1"/>
  <c r="E87" i="8"/>
  <c r="E85" i="8" s="1"/>
  <c r="D87" i="8"/>
  <c r="C87" i="8"/>
  <c r="B87" i="8"/>
  <c r="M87" i="8"/>
  <c r="M85" i="8" s="1"/>
  <c r="L87" i="8"/>
  <c r="K87" i="8"/>
  <c r="K85" i="8" s="1"/>
  <c r="J87" i="8"/>
  <c r="J85" i="8" s="1"/>
  <c r="H87" i="8"/>
  <c r="G87" i="8"/>
  <c r="F87" i="8"/>
  <c r="L85" i="8"/>
  <c r="G85" i="8"/>
  <c r="L80" i="8"/>
  <c r="H80" i="8"/>
  <c r="D80" i="8"/>
  <c r="Q80" i="8"/>
  <c r="O80" i="8"/>
  <c r="M80" i="8"/>
  <c r="B80" i="8"/>
  <c r="Q192" i="8"/>
  <c r="O192" i="8"/>
  <c r="M192" i="8"/>
  <c r="K192" i="8"/>
  <c r="I192" i="8"/>
  <c r="G192" i="8"/>
  <c r="E192" i="8"/>
  <c r="C192" i="8"/>
  <c r="P84" i="9"/>
  <c r="M191" i="8"/>
  <c r="H84" i="9"/>
  <c r="E191" i="8"/>
  <c r="I189" i="8"/>
  <c r="E189" i="8"/>
  <c r="P24" i="8"/>
  <c r="E81" i="9"/>
  <c r="C188" i="8"/>
  <c r="Q187" i="8"/>
  <c r="O23" i="8"/>
  <c r="K23" i="8"/>
  <c r="K214" i="8" s="1"/>
  <c r="D80" i="9"/>
  <c r="N22" i="8"/>
  <c r="K79" i="9"/>
  <c r="J22" i="8"/>
  <c r="J213" i="8" s="1"/>
  <c r="E185" i="8"/>
  <c r="C185" i="8"/>
  <c r="M18" i="8"/>
  <c r="M209" i="8" s="1"/>
  <c r="J18" i="8"/>
  <c r="P17" i="8"/>
  <c r="I17" i="8"/>
  <c r="K180" i="8"/>
  <c r="J180" i="8"/>
  <c r="I180" i="8"/>
  <c r="H16" i="8"/>
  <c r="E180" i="8"/>
  <c r="P15" i="8"/>
  <c r="H179" i="8"/>
  <c r="F179" i="8"/>
  <c r="E179" i="8"/>
  <c r="Q178" i="8"/>
  <c r="C14" i="8"/>
  <c r="C205" i="8" s="1"/>
  <c r="Q12" i="8"/>
  <c r="Q203" i="8" s="1"/>
  <c r="K12" i="8"/>
  <c r="E176" i="8"/>
  <c r="D176" i="8"/>
  <c r="Q175" i="8"/>
  <c r="P11" i="8"/>
  <c r="P202" i="8" s="1"/>
  <c r="M175" i="8"/>
  <c r="I175" i="8"/>
  <c r="H175" i="8"/>
  <c r="G175" i="8"/>
  <c r="F11" i="8"/>
  <c r="F202" i="8" s="1"/>
  <c r="D175" i="8"/>
  <c r="C175" i="8"/>
  <c r="O67" i="9"/>
  <c r="J10" i="8"/>
  <c r="G174" i="8"/>
  <c r="E174" i="8"/>
  <c r="H9" i="8"/>
  <c r="Q172" i="8"/>
  <c r="K172" i="8"/>
  <c r="P64" i="9"/>
  <c r="O7" i="8"/>
  <c r="M171" i="8"/>
  <c r="J171" i="8"/>
  <c r="H64" i="9"/>
  <c r="G7" i="8"/>
  <c r="G198" i="8" s="1"/>
  <c r="F171" i="8"/>
  <c r="D171" i="8"/>
  <c r="N62" i="9"/>
  <c r="J219" i="8"/>
  <c r="H165" i="8"/>
  <c r="G165" i="8"/>
  <c r="F219" i="8"/>
  <c r="D165" i="8"/>
  <c r="Q218" i="8"/>
  <c r="M218" i="8"/>
  <c r="E218" i="8"/>
  <c r="C164" i="8"/>
  <c r="P163" i="8"/>
  <c r="D163" i="8"/>
  <c r="M19" i="8"/>
  <c r="G11" i="8"/>
  <c r="G202" i="8" s="1"/>
  <c r="M197" i="8"/>
  <c r="F197" i="8"/>
  <c r="Q196" i="8"/>
  <c r="O196" i="8"/>
  <c r="M196" i="8"/>
  <c r="K196" i="8"/>
  <c r="E196" i="8"/>
  <c r="C196" i="8"/>
  <c r="I85" i="8" l="1"/>
  <c r="F85" i="8"/>
  <c r="J197" i="8"/>
  <c r="E84" i="8"/>
  <c r="Q85" i="8"/>
  <c r="P85" i="8"/>
  <c r="P100" i="8"/>
  <c r="Q100" i="8"/>
  <c r="O100" i="8"/>
  <c r="O84" i="8" s="1"/>
  <c r="H85" i="8"/>
  <c r="F100" i="8"/>
  <c r="F84" i="8" s="1"/>
  <c r="G100" i="8"/>
  <c r="H100" i="8"/>
  <c r="K100" i="8"/>
  <c r="K84" i="8" s="1"/>
  <c r="I100" i="8"/>
  <c r="I84" i="8" s="1"/>
  <c r="J100" i="8"/>
  <c r="J84" i="8" s="1"/>
  <c r="L100" i="8"/>
  <c r="L84" i="8" s="1"/>
  <c r="C85" i="8"/>
  <c r="C84" i="8" s="1"/>
  <c r="M100" i="8"/>
  <c r="M210" i="8" s="1"/>
  <c r="B85" i="8"/>
  <c r="B84" i="8" s="1"/>
  <c r="D85" i="8"/>
  <c r="D84" i="8" s="1"/>
  <c r="N100" i="8"/>
  <c r="N84" i="8" s="1"/>
  <c r="M204" i="8"/>
  <c r="J62" i="9"/>
  <c r="O180" i="8"/>
  <c r="I191" i="8"/>
  <c r="G188" i="8"/>
  <c r="I217" i="8"/>
  <c r="O177" i="8"/>
  <c r="I179" i="8"/>
  <c r="Q204" i="8"/>
  <c r="G176" i="8"/>
  <c r="N197" i="8"/>
  <c r="K177" i="8"/>
  <c r="Q174" i="8"/>
  <c r="Q197" i="8"/>
  <c r="K203" i="8"/>
  <c r="Q191" i="8"/>
  <c r="C170" i="8"/>
  <c r="D12" i="8"/>
  <c r="D203" i="8" s="1"/>
  <c r="J173" i="8"/>
  <c r="P215" i="8"/>
  <c r="I196" i="8"/>
  <c r="N179" i="8"/>
  <c r="E187" i="8"/>
  <c r="O198" i="8"/>
  <c r="P206" i="8"/>
  <c r="E184" i="8"/>
  <c r="O204" i="8"/>
  <c r="E170" i="8"/>
  <c r="E178" i="8"/>
  <c r="Q217" i="8"/>
  <c r="C204" i="8"/>
  <c r="N219" i="8"/>
  <c r="I170" i="8"/>
  <c r="O176" i="8"/>
  <c r="I178" i="8"/>
  <c r="C180" i="8"/>
  <c r="E80" i="8"/>
  <c r="M179" i="8"/>
  <c r="J211" i="8"/>
  <c r="G71" i="9"/>
  <c r="E204" i="8"/>
  <c r="F204" i="8"/>
  <c r="O157" i="8"/>
  <c r="C169" i="8"/>
  <c r="I184" i="8"/>
  <c r="C79" i="9"/>
  <c r="L80" i="9"/>
  <c r="I204" i="8"/>
  <c r="I218" i="8"/>
  <c r="M170" i="8"/>
  <c r="G172" i="8"/>
  <c r="I80" i="8"/>
  <c r="G164" i="8"/>
  <c r="E172" i="8"/>
  <c r="J204" i="8"/>
  <c r="Q19" i="8"/>
  <c r="I19" i="8"/>
  <c r="G204" i="8"/>
  <c r="B165" i="8"/>
  <c r="G80" i="8"/>
  <c r="K204" i="8"/>
  <c r="L24" i="8"/>
  <c r="L215" i="8" s="1"/>
  <c r="O170" i="8"/>
  <c r="I172" i="8"/>
  <c r="C174" i="8"/>
  <c r="L68" i="9"/>
  <c r="O71" i="9"/>
  <c r="I197" i="8"/>
  <c r="G196" i="8"/>
  <c r="N211" i="8"/>
  <c r="E197" i="8"/>
  <c r="G169" i="8"/>
  <c r="M184" i="8"/>
  <c r="F40" i="10"/>
  <c r="Q143" i="8"/>
  <c r="D150" i="8"/>
  <c r="D197" i="8"/>
  <c r="H197" i="8"/>
  <c r="L197" i="8"/>
  <c r="P197" i="8"/>
  <c r="E169" i="8"/>
  <c r="I169" i="8"/>
  <c r="M169" i="8"/>
  <c r="Q169" i="8"/>
  <c r="E173" i="8"/>
  <c r="M173" i="8"/>
  <c r="E177" i="8"/>
  <c r="I177" i="8"/>
  <c r="M177" i="8"/>
  <c r="Q177" i="8"/>
  <c r="E181" i="8"/>
  <c r="I208" i="8"/>
  <c r="M181" i="8"/>
  <c r="E186" i="8"/>
  <c r="Q186" i="8"/>
  <c r="I190" i="8"/>
  <c r="M190" i="8"/>
  <c r="Q190" i="8"/>
  <c r="C67" i="8"/>
  <c r="K33" i="9"/>
  <c r="K70" i="9" s="1"/>
  <c r="F43" i="9"/>
  <c r="F77" i="9" s="1"/>
  <c r="J43" i="9"/>
  <c r="N43" i="9"/>
  <c r="M43" i="9"/>
  <c r="J76" i="11"/>
  <c r="F82" i="9"/>
  <c r="N82" i="9"/>
  <c r="P80" i="8"/>
  <c r="N5" i="9"/>
  <c r="F10" i="9"/>
  <c r="J10" i="9"/>
  <c r="N10" i="9"/>
  <c r="H11" i="8"/>
  <c r="H202" i="8" s="1"/>
  <c r="J74" i="8"/>
  <c r="D196" i="8"/>
  <c r="H196" i="8"/>
  <c r="L196" i="8"/>
  <c r="P196" i="8"/>
  <c r="J17" i="8"/>
  <c r="J208" i="8" s="1"/>
  <c r="D170" i="8"/>
  <c r="H170" i="8"/>
  <c r="P170" i="8"/>
  <c r="L178" i="8"/>
  <c r="Q176" i="8"/>
  <c r="H85" i="9"/>
  <c r="C10" i="10"/>
  <c r="G10" i="10"/>
  <c r="K10" i="10"/>
  <c r="O10" i="10"/>
  <c r="H48" i="10"/>
  <c r="L48" i="10"/>
  <c r="P48" i="10"/>
  <c r="I49" i="10"/>
  <c r="M49" i="10"/>
  <c r="Q49" i="10"/>
  <c r="F82" i="11"/>
  <c r="J82" i="11"/>
  <c r="J75" i="11" s="1"/>
  <c r="N82" i="11"/>
  <c r="C82" i="11"/>
  <c r="G82" i="11"/>
  <c r="K82" i="11"/>
  <c r="O82" i="11"/>
  <c r="J78" i="9"/>
  <c r="H211" i="8"/>
  <c r="P157" i="8"/>
  <c r="H169" i="8"/>
  <c r="L173" i="8"/>
  <c r="L177" i="8"/>
  <c r="D181" i="8"/>
  <c r="P208" i="8"/>
  <c r="D186" i="8"/>
  <c r="L190" i="8"/>
  <c r="E60" i="8"/>
  <c r="I60" i="8"/>
  <c r="M60" i="8"/>
  <c r="Q60" i="8"/>
  <c r="C60" i="8"/>
  <c r="G60" i="8"/>
  <c r="K60" i="8"/>
  <c r="O60" i="8"/>
  <c r="L60" i="8"/>
  <c r="P60" i="8"/>
  <c r="F74" i="8"/>
  <c r="J169" i="8"/>
  <c r="E10" i="9"/>
  <c r="I10" i="9"/>
  <c r="M10" i="9"/>
  <c r="Q10" i="9"/>
  <c r="O10" i="9"/>
  <c r="F66" i="9"/>
  <c r="G67" i="9"/>
  <c r="M81" i="9"/>
  <c r="E65" i="9"/>
  <c r="D27" i="10"/>
  <c r="H27" i="10"/>
  <c r="L27" i="10"/>
  <c r="P27" i="10"/>
  <c r="G27" i="10"/>
  <c r="K27" i="10"/>
  <c r="B48" i="10"/>
  <c r="D50" i="10"/>
  <c r="H50" i="10"/>
  <c r="L50" i="10"/>
  <c r="P50" i="10"/>
  <c r="C51" i="10"/>
  <c r="G51" i="10"/>
  <c r="O51" i="10"/>
  <c r="F76" i="11"/>
  <c r="F75" i="11" s="1"/>
  <c r="D11" i="8"/>
  <c r="D202" i="8" s="1"/>
  <c r="G18" i="8"/>
  <c r="G209" i="8" s="1"/>
  <c r="D211" i="8"/>
  <c r="L211" i="8"/>
  <c r="D169" i="8"/>
  <c r="L169" i="8"/>
  <c r="P169" i="8"/>
  <c r="H200" i="8"/>
  <c r="H177" i="8"/>
  <c r="P177" i="8"/>
  <c r="L181" i="8"/>
  <c r="D204" i="8"/>
  <c r="H204" i="8"/>
  <c r="L204" i="8"/>
  <c r="P204" i="8"/>
  <c r="D172" i="8"/>
  <c r="H172" i="8"/>
  <c r="L172" i="8"/>
  <c r="P172" i="8"/>
  <c r="H176" i="8"/>
  <c r="L176" i="8"/>
  <c r="P176" i="8"/>
  <c r="D180" i="8"/>
  <c r="H207" i="8"/>
  <c r="L180" i="8"/>
  <c r="C46" i="8"/>
  <c r="C183" i="8" s="1"/>
  <c r="G46" i="8"/>
  <c r="K46" i="8"/>
  <c r="O46" i="8"/>
  <c r="O183" i="8" s="1"/>
  <c r="D185" i="8"/>
  <c r="H185" i="8"/>
  <c r="P185" i="8"/>
  <c r="D189" i="8"/>
  <c r="H189" i="8"/>
  <c r="L189" i="8"/>
  <c r="B51" i="10"/>
  <c r="F5" i="9"/>
  <c r="J5" i="9"/>
  <c r="N50" i="10"/>
  <c r="D40" i="10"/>
  <c r="H40" i="10"/>
  <c r="N10" i="10"/>
  <c r="E62" i="11"/>
  <c r="I62" i="11"/>
  <c r="M62" i="11"/>
  <c r="Q62" i="11"/>
  <c r="L62" i="11"/>
  <c r="C69" i="11"/>
  <c r="G69" i="11"/>
  <c r="K69" i="11"/>
  <c r="O69" i="11"/>
  <c r="D82" i="11"/>
  <c r="H82" i="11"/>
  <c r="L82" i="11"/>
  <c r="P82" i="11"/>
  <c r="M55" i="11"/>
  <c r="M134" i="8"/>
  <c r="M53" i="11" s="1"/>
  <c r="F163" i="8"/>
  <c r="F217" i="8"/>
  <c r="N217" i="8"/>
  <c r="P219" i="8"/>
  <c r="P165" i="8"/>
  <c r="F62" i="9"/>
  <c r="F169" i="8"/>
  <c r="L64" i="9"/>
  <c r="L171" i="8"/>
  <c r="M65" i="9"/>
  <c r="M172" i="8"/>
  <c r="F173" i="8"/>
  <c r="N66" i="9"/>
  <c r="N173" i="8"/>
  <c r="M12" i="8"/>
  <c r="M203" i="8" s="1"/>
  <c r="M176" i="8"/>
  <c r="C12" i="8"/>
  <c r="C203" i="8" s="1"/>
  <c r="N172" i="8"/>
  <c r="D10" i="8"/>
  <c r="D201" i="8" s="1"/>
  <c r="D174" i="8"/>
  <c r="E175" i="8"/>
  <c r="F176" i="8"/>
  <c r="J176" i="8"/>
  <c r="H14" i="8"/>
  <c r="H205" i="8" s="1"/>
  <c r="H178" i="8"/>
  <c r="F180" i="8"/>
  <c r="N180" i="8"/>
  <c r="O181" i="8"/>
  <c r="O17" i="8"/>
  <c r="O208" i="8" s="1"/>
  <c r="L182" i="8"/>
  <c r="P182" i="8"/>
  <c r="P18" i="8"/>
  <c r="P209" i="8" s="1"/>
  <c r="Q184" i="8"/>
  <c r="Q46" i="8"/>
  <c r="Q183" i="8" s="1"/>
  <c r="P175" i="8"/>
  <c r="E64" i="9"/>
  <c r="I64" i="9"/>
  <c r="M64" i="9"/>
  <c r="Q64" i="9"/>
  <c r="P68" i="9"/>
  <c r="G75" i="9"/>
  <c r="C80" i="9"/>
  <c r="D81" i="9"/>
  <c r="Q69" i="9"/>
  <c r="F196" i="8"/>
  <c r="J196" i="8"/>
  <c r="N196" i="8"/>
  <c r="C143" i="8"/>
  <c r="G143" i="8"/>
  <c r="K143" i="8"/>
  <c r="O143" i="8"/>
  <c r="G19" i="8"/>
  <c r="G157" i="8"/>
  <c r="E163" i="8"/>
  <c r="E217" i="8"/>
  <c r="M217" i="8"/>
  <c r="M163" i="8"/>
  <c r="F164" i="8"/>
  <c r="F218" i="8"/>
  <c r="J218" i="8"/>
  <c r="N218" i="8"/>
  <c r="N164" i="8"/>
  <c r="O219" i="8"/>
  <c r="O165" i="8"/>
  <c r="I186" i="8"/>
  <c r="I22" i="8"/>
  <c r="I213" i="8" s="1"/>
  <c r="F187" i="8"/>
  <c r="J187" i="8"/>
  <c r="K188" i="8"/>
  <c r="K24" i="8"/>
  <c r="K215" i="8" s="1"/>
  <c r="E46" i="8"/>
  <c r="E183" i="8" s="1"/>
  <c r="F191" i="8"/>
  <c r="J191" i="8"/>
  <c r="N191" i="8"/>
  <c r="G51" i="11"/>
  <c r="G128" i="8"/>
  <c r="G47" i="11" s="1"/>
  <c r="J209" i="8"/>
  <c r="Q171" i="8"/>
  <c r="C21" i="9"/>
  <c r="C63" i="9" s="1"/>
  <c r="J217" i="8"/>
  <c r="O218" i="8"/>
  <c r="O164" i="8"/>
  <c r="F177" i="8"/>
  <c r="J177" i="8"/>
  <c r="N177" i="8"/>
  <c r="D72" i="9"/>
  <c r="D179" i="8"/>
  <c r="Q16" i="8"/>
  <c r="Q207" i="8" s="1"/>
  <c r="Q180" i="8"/>
  <c r="F17" i="8"/>
  <c r="F208" i="8" s="1"/>
  <c r="F181" i="8"/>
  <c r="I185" i="8"/>
  <c r="I21" i="8"/>
  <c r="I212" i="8" s="1"/>
  <c r="M185" i="8"/>
  <c r="M21" i="8"/>
  <c r="M212" i="8" s="1"/>
  <c r="Q185" i="8"/>
  <c r="Q78" i="9"/>
  <c r="J186" i="8"/>
  <c r="N213" i="8"/>
  <c r="M189" i="8"/>
  <c r="M25" i="8"/>
  <c r="M216" i="8" s="1"/>
  <c r="Q189" i="8"/>
  <c r="Q25" i="8"/>
  <c r="Q216" i="8" s="1"/>
  <c r="F190" i="8"/>
  <c r="D41" i="11"/>
  <c r="D121" i="8"/>
  <c r="D40" i="11" s="1"/>
  <c r="N163" i="8"/>
  <c r="K10" i="9"/>
  <c r="D64" i="9"/>
  <c r="C71" i="9"/>
  <c r="E82" i="9"/>
  <c r="G48" i="10"/>
  <c r="F170" i="8"/>
  <c r="J170" i="8"/>
  <c r="N170" i="8"/>
  <c r="F174" i="8"/>
  <c r="J201" i="8"/>
  <c r="N174" i="8"/>
  <c r="F178" i="8"/>
  <c r="J178" i="8"/>
  <c r="N178" i="8"/>
  <c r="F182" i="8"/>
  <c r="N182" i="8"/>
  <c r="F46" i="8"/>
  <c r="F183" i="8" s="1"/>
  <c r="J46" i="8"/>
  <c r="N46" i="8"/>
  <c r="J188" i="8"/>
  <c r="D46" i="8"/>
  <c r="D183" i="8" s="1"/>
  <c r="H46" i="8"/>
  <c r="P46" i="8"/>
  <c r="F192" i="8"/>
  <c r="J192" i="8"/>
  <c r="N192" i="8"/>
  <c r="B67" i="8"/>
  <c r="B74" i="8"/>
  <c r="D60" i="8"/>
  <c r="N74" i="8"/>
  <c r="F114" i="8"/>
  <c r="F33" i="11" s="1"/>
  <c r="F69" i="9"/>
  <c r="J69" i="9"/>
  <c r="N69" i="9"/>
  <c r="J71" i="9"/>
  <c r="H72" i="9"/>
  <c r="L72" i="9"/>
  <c r="P72" i="9"/>
  <c r="F73" i="9"/>
  <c r="J73" i="9"/>
  <c r="N73" i="9"/>
  <c r="C74" i="9"/>
  <c r="G74" i="9"/>
  <c r="K74" i="9"/>
  <c r="O74" i="9"/>
  <c r="M78" i="9"/>
  <c r="G79" i="9"/>
  <c r="O79" i="9"/>
  <c r="O27" i="10"/>
  <c r="F10" i="10"/>
  <c r="J10" i="10"/>
  <c r="N76" i="11"/>
  <c r="J190" i="8"/>
  <c r="N190" i="8"/>
  <c r="H60" i="8"/>
  <c r="G67" i="8"/>
  <c r="K67" i="8"/>
  <c r="K58" i="8" s="1"/>
  <c r="O67" i="8"/>
  <c r="O58" i="8" s="1"/>
  <c r="C80" i="8"/>
  <c r="K80" i="8"/>
  <c r="K169" i="8"/>
  <c r="O169" i="8"/>
  <c r="G170" i="8"/>
  <c r="K170" i="8"/>
  <c r="C173" i="8"/>
  <c r="O173" i="8"/>
  <c r="K174" i="8"/>
  <c r="O174" i="8"/>
  <c r="C177" i="8"/>
  <c r="G177" i="8"/>
  <c r="C178" i="8"/>
  <c r="O178" i="8"/>
  <c r="G181" i="8"/>
  <c r="K181" i="8"/>
  <c r="C182" i="8"/>
  <c r="G182" i="8"/>
  <c r="O211" i="8"/>
  <c r="G218" i="8"/>
  <c r="G219" i="8"/>
  <c r="C128" i="8"/>
  <c r="C47" i="11" s="1"/>
  <c r="N83" i="9"/>
  <c r="P85" i="9"/>
  <c r="D20" i="10"/>
  <c r="H20" i="10"/>
  <c r="L20" i="10"/>
  <c r="P20" i="10"/>
  <c r="B49" i="10"/>
  <c r="E50" i="10"/>
  <c r="I50" i="10"/>
  <c r="F48" i="10"/>
  <c r="J48" i="10"/>
  <c r="N48" i="10"/>
  <c r="C49" i="10"/>
  <c r="G49" i="10"/>
  <c r="K49" i="10"/>
  <c r="D51" i="10"/>
  <c r="H51" i="10"/>
  <c r="L51" i="10"/>
  <c r="P51" i="10"/>
  <c r="B69" i="11"/>
  <c r="E82" i="11"/>
  <c r="I82" i="11"/>
  <c r="M82" i="11"/>
  <c r="Q82" i="11"/>
  <c r="L170" i="8"/>
  <c r="H171" i="8"/>
  <c r="P174" i="8"/>
  <c r="L175" i="8"/>
  <c r="D178" i="8"/>
  <c r="P179" i="8"/>
  <c r="H182" i="8"/>
  <c r="H219" i="8"/>
  <c r="G21" i="9"/>
  <c r="G63" i="9" s="1"/>
  <c r="K21" i="9"/>
  <c r="K63" i="9" s="1"/>
  <c r="C33" i="9"/>
  <c r="C70" i="9" s="1"/>
  <c r="K72" i="9"/>
  <c r="O72" i="9"/>
  <c r="E73" i="9"/>
  <c r="I73" i="9"/>
  <c r="M73" i="9"/>
  <c r="Q73" i="9"/>
  <c r="F74" i="9"/>
  <c r="J74" i="9"/>
  <c r="N74" i="9"/>
  <c r="D75" i="9"/>
  <c r="H75" i="9"/>
  <c r="L75" i="9"/>
  <c r="P75" i="9"/>
  <c r="D78" i="9"/>
  <c r="H78" i="9"/>
  <c r="L78" i="9"/>
  <c r="P78" i="9"/>
  <c r="G52" i="9"/>
  <c r="G83" i="9" s="1"/>
  <c r="O52" i="9"/>
  <c r="O83" i="9" s="1"/>
  <c r="I52" i="9"/>
  <c r="I83" i="9" s="1"/>
  <c r="Q52" i="9"/>
  <c r="Q83" i="9" s="1"/>
  <c r="C34" i="10"/>
  <c r="G34" i="10"/>
  <c r="K34" i="10"/>
  <c r="O34" i="10"/>
  <c r="N34" i="10"/>
  <c r="N33" i="10" s="1"/>
  <c r="D49" i="10"/>
  <c r="H5" i="10"/>
  <c r="C50" i="11"/>
  <c r="Q210" i="8"/>
  <c r="H19" i="8"/>
  <c r="H217" i="8"/>
  <c r="N11" i="8"/>
  <c r="N202" i="8" s="1"/>
  <c r="H128" i="8"/>
  <c r="H48" i="11"/>
  <c r="P128" i="8"/>
  <c r="P48" i="11"/>
  <c r="D142" i="8"/>
  <c r="L142" i="8"/>
  <c r="E143" i="8"/>
  <c r="M143" i="8"/>
  <c r="F7" i="8"/>
  <c r="F198" i="8" s="1"/>
  <c r="N7" i="8"/>
  <c r="N198" i="8" s="1"/>
  <c r="G8" i="8"/>
  <c r="G199" i="8" s="1"/>
  <c r="K8" i="8"/>
  <c r="K199" i="8" s="1"/>
  <c r="L9" i="8"/>
  <c r="L200" i="8" s="1"/>
  <c r="E10" i="8"/>
  <c r="E201" i="8" s="1"/>
  <c r="M10" i="8"/>
  <c r="M201" i="8" s="1"/>
  <c r="G12" i="8"/>
  <c r="G203" i="8" s="1"/>
  <c r="H150" i="8"/>
  <c r="P150" i="8"/>
  <c r="I14" i="8"/>
  <c r="I205" i="8" s="1"/>
  <c r="Q14" i="8"/>
  <c r="Q205" i="8" s="1"/>
  <c r="F15" i="8"/>
  <c r="F206" i="8" s="1"/>
  <c r="N15" i="8"/>
  <c r="N206" i="8" s="1"/>
  <c r="C16" i="8"/>
  <c r="C207" i="8" s="1"/>
  <c r="G16" i="8"/>
  <c r="G207" i="8" s="1"/>
  <c r="K16" i="8"/>
  <c r="K207" i="8" s="1"/>
  <c r="O16" i="8"/>
  <c r="O207" i="8" s="1"/>
  <c r="D17" i="8"/>
  <c r="D208" i="8" s="1"/>
  <c r="E23" i="8"/>
  <c r="E214" i="8" s="1"/>
  <c r="F24" i="8"/>
  <c r="F215" i="8" s="1"/>
  <c r="H163" i="8"/>
  <c r="I164" i="8"/>
  <c r="J165" i="8"/>
  <c r="H173" i="8"/>
  <c r="I174" i="8"/>
  <c r="K176" i="8"/>
  <c r="M178" i="8"/>
  <c r="P181" i="8"/>
  <c r="J184" i="8"/>
  <c r="K185" i="8"/>
  <c r="L186" i="8"/>
  <c r="M187" i="8"/>
  <c r="N188" i="8"/>
  <c r="O189" i="8"/>
  <c r="P190" i="8"/>
  <c r="D66" i="9"/>
  <c r="L66" i="9"/>
  <c r="E67" i="9"/>
  <c r="M67" i="9"/>
  <c r="E33" i="9"/>
  <c r="E70" i="9" s="1"/>
  <c r="E71" i="9"/>
  <c r="G33" i="9"/>
  <c r="G70" i="9" s="1"/>
  <c r="G72" i="9"/>
  <c r="G82" i="9"/>
  <c r="O82" i="9"/>
  <c r="C52" i="9"/>
  <c r="C83" i="9" s="1"/>
  <c r="C84" i="9"/>
  <c r="M52" i="9"/>
  <c r="M83" i="9" s="1"/>
  <c r="M85" i="9"/>
  <c r="M50" i="10"/>
  <c r="M5" i="10"/>
  <c r="O49" i="10"/>
  <c r="O5" i="10"/>
  <c r="E211" i="8"/>
  <c r="E157" i="8"/>
  <c r="M211" i="8"/>
  <c r="M157" i="8"/>
  <c r="K219" i="8"/>
  <c r="C171" i="8"/>
  <c r="K171" i="8"/>
  <c r="I66" i="9"/>
  <c r="I173" i="8"/>
  <c r="Q66" i="9"/>
  <c r="Q173" i="8"/>
  <c r="G179" i="8"/>
  <c r="O179" i="8"/>
  <c r="P73" i="9"/>
  <c r="P180" i="8"/>
  <c r="Q74" i="9"/>
  <c r="Q181" i="8"/>
  <c r="B60" i="8"/>
  <c r="J60" i="8"/>
  <c r="H67" i="8"/>
  <c r="L67" i="8"/>
  <c r="J67" i="8"/>
  <c r="I114" i="8"/>
  <c r="I33" i="11" s="1"/>
  <c r="I37" i="11"/>
  <c r="E128" i="8"/>
  <c r="E48" i="11"/>
  <c r="I128" i="8"/>
  <c r="I48" i="11"/>
  <c r="Q128" i="8"/>
  <c r="Q48" i="11"/>
  <c r="Q134" i="8"/>
  <c r="Q53" i="11" s="1"/>
  <c r="J134" i="8"/>
  <c r="J53" i="11" s="1"/>
  <c r="J54" i="11"/>
  <c r="E142" i="8"/>
  <c r="M142" i="8"/>
  <c r="F143" i="8"/>
  <c r="N143" i="8"/>
  <c r="H8" i="8"/>
  <c r="H199" i="8" s="1"/>
  <c r="P8" i="8"/>
  <c r="P199" i="8" s="1"/>
  <c r="I9" i="8"/>
  <c r="I200" i="8" s="1"/>
  <c r="Q9" i="8"/>
  <c r="Q200" i="8" s="1"/>
  <c r="K11" i="8"/>
  <c r="K202" i="8" s="1"/>
  <c r="L12" i="8"/>
  <c r="L203" i="8" s="1"/>
  <c r="E150" i="8"/>
  <c r="M150" i="8"/>
  <c r="F14" i="8"/>
  <c r="F205" i="8" s="1"/>
  <c r="N14" i="8"/>
  <c r="N205" i="8" s="1"/>
  <c r="G15" i="8"/>
  <c r="G206" i="8" s="1"/>
  <c r="O15" i="8"/>
  <c r="O206" i="8" s="1"/>
  <c r="F18" i="8"/>
  <c r="F209" i="8" s="1"/>
  <c r="N157" i="8"/>
  <c r="D21" i="8"/>
  <c r="D212" i="8" s="1"/>
  <c r="C25" i="8"/>
  <c r="C216" i="8" s="1"/>
  <c r="H25" i="8"/>
  <c r="H216" i="8" s="1"/>
  <c r="I163" i="8"/>
  <c r="E164" i="8"/>
  <c r="J164" i="8"/>
  <c r="F165" i="8"/>
  <c r="Q170" i="8"/>
  <c r="M182" i="8"/>
  <c r="K184" i="8"/>
  <c r="L185" i="8"/>
  <c r="M186" i="8"/>
  <c r="N187" i="8"/>
  <c r="O188" i="8"/>
  <c r="P189" i="8"/>
  <c r="P211" i="8"/>
  <c r="D62" i="9"/>
  <c r="L62" i="9"/>
  <c r="C65" i="9"/>
  <c r="G65" i="9"/>
  <c r="O65" i="9"/>
  <c r="G69" i="9"/>
  <c r="O69" i="9"/>
  <c r="O33" i="9"/>
  <c r="O70" i="9" s="1"/>
  <c r="N71" i="9"/>
  <c r="I75" i="9"/>
  <c r="Q75" i="9"/>
  <c r="I62" i="9"/>
  <c r="L65" i="9"/>
  <c r="M74" i="9"/>
  <c r="G84" i="9"/>
  <c r="E51" i="10"/>
  <c r="B164" i="8"/>
  <c r="I10" i="8"/>
  <c r="I201" i="8" s="1"/>
  <c r="F19" i="8"/>
  <c r="F211" i="8"/>
  <c r="C218" i="8"/>
  <c r="K218" i="8"/>
  <c r="D219" i="8"/>
  <c r="L219" i="8"/>
  <c r="N17" i="8"/>
  <c r="N208" i="8" s="1"/>
  <c r="C75" i="9"/>
  <c r="C18" i="8"/>
  <c r="C209" i="8" s="1"/>
  <c r="K75" i="9"/>
  <c r="K18" i="8"/>
  <c r="K209" i="8" s="1"/>
  <c r="O18" i="8"/>
  <c r="O209" i="8" s="1"/>
  <c r="L46" i="8"/>
  <c r="D184" i="8"/>
  <c r="H184" i="8"/>
  <c r="L184" i="8"/>
  <c r="P184" i="8"/>
  <c r="F79" i="9"/>
  <c r="F186" i="8"/>
  <c r="N79" i="9"/>
  <c r="N186" i="8"/>
  <c r="C187" i="8"/>
  <c r="G80" i="9"/>
  <c r="G187" i="8"/>
  <c r="K187" i="8"/>
  <c r="O80" i="9"/>
  <c r="O187" i="8"/>
  <c r="D188" i="8"/>
  <c r="H81" i="9"/>
  <c r="H188" i="8"/>
  <c r="L188" i="8"/>
  <c r="P81" i="9"/>
  <c r="P188" i="8"/>
  <c r="C191" i="8"/>
  <c r="G191" i="8"/>
  <c r="K191" i="8"/>
  <c r="O191" i="8"/>
  <c r="D192" i="8"/>
  <c r="H192" i="8"/>
  <c r="L192" i="8"/>
  <c r="P192" i="8"/>
  <c r="E67" i="8"/>
  <c r="I67" i="8"/>
  <c r="I58" i="8" s="1"/>
  <c r="M67" i="8"/>
  <c r="M58" i="8" s="1"/>
  <c r="Q67" i="8"/>
  <c r="C74" i="8"/>
  <c r="C73" i="8" s="1"/>
  <c r="G74" i="8"/>
  <c r="G73" i="8" s="1"/>
  <c r="K74" i="8"/>
  <c r="K73" i="8" s="1"/>
  <c r="O74" i="8"/>
  <c r="O73" i="8" s="1"/>
  <c r="D74" i="8"/>
  <c r="D73" i="8" s="1"/>
  <c r="H74" i="8"/>
  <c r="H73" i="8" s="1"/>
  <c r="L74" i="8"/>
  <c r="L73" i="8" s="1"/>
  <c r="P74" i="8"/>
  <c r="E74" i="8"/>
  <c r="I74" i="8"/>
  <c r="M74" i="8"/>
  <c r="Q74" i="8"/>
  <c r="Q73" i="8" s="1"/>
  <c r="D114" i="8"/>
  <c r="K114" i="8"/>
  <c r="K34" i="11"/>
  <c r="H114" i="8"/>
  <c r="P114" i="8"/>
  <c r="P35" i="11"/>
  <c r="E114" i="8"/>
  <c r="E33" i="11" s="1"/>
  <c r="E36" i="11"/>
  <c r="M114" i="8"/>
  <c r="M33" i="11" s="1"/>
  <c r="M36" i="11"/>
  <c r="L121" i="8"/>
  <c r="L40" i="11" s="1"/>
  <c r="E121" i="8"/>
  <c r="E40" i="11" s="1"/>
  <c r="E41" i="11"/>
  <c r="I121" i="8"/>
  <c r="I40" i="11" s="1"/>
  <c r="M121" i="8"/>
  <c r="M40" i="11" s="1"/>
  <c r="M41" i="11"/>
  <c r="Q121" i="8"/>
  <c r="Q40" i="11" s="1"/>
  <c r="Q41" i="11"/>
  <c r="O128" i="8"/>
  <c r="F128" i="8"/>
  <c r="F47" i="11" s="1"/>
  <c r="F48" i="11"/>
  <c r="J128" i="8"/>
  <c r="J47" i="11" s="1"/>
  <c r="J48" i="11"/>
  <c r="N128" i="8"/>
  <c r="N47" i="11" s="1"/>
  <c r="N48" i="11"/>
  <c r="E134" i="8"/>
  <c r="E53" i="11" s="1"/>
  <c r="C134" i="8"/>
  <c r="C53" i="11" s="1"/>
  <c r="C54" i="11"/>
  <c r="G134" i="8"/>
  <c r="G53" i="11" s="1"/>
  <c r="G54" i="11"/>
  <c r="K134" i="8"/>
  <c r="K53" i="11" s="1"/>
  <c r="K54" i="11"/>
  <c r="O134" i="8"/>
  <c r="O53" i="11" s="1"/>
  <c r="O54" i="11"/>
  <c r="F142" i="8"/>
  <c r="J142" i="8"/>
  <c r="N142" i="8"/>
  <c r="D7" i="8"/>
  <c r="D198" i="8" s="1"/>
  <c r="L7" i="8"/>
  <c r="L198" i="8" s="1"/>
  <c r="P7" i="8"/>
  <c r="P198" i="8" s="1"/>
  <c r="E8" i="8"/>
  <c r="E199" i="8" s="1"/>
  <c r="I8" i="8"/>
  <c r="I199" i="8" s="1"/>
  <c r="M8" i="8"/>
  <c r="M199" i="8" s="1"/>
  <c r="Q8" i="8"/>
  <c r="Q199" i="8" s="1"/>
  <c r="F9" i="8"/>
  <c r="F200" i="8" s="1"/>
  <c r="J9" i="8"/>
  <c r="J200" i="8" s="1"/>
  <c r="N9" i="8"/>
  <c r="N200" i="8" s="1"/>
  <c r="C10" i="8"/>
  <c r="C201" i="8" s="1"/>
  <c r="G10" i="8"/>
  <c r="G201" i="8" s="1"/>
  <c r="K10" i="8"/>
  <c r="K201" i="8" s="1"/>
  <c r="O10" i="8"/>
  <c r="O201" i="8" s="1"/>
  <c r="L11" i="8"/>
  <c r="L202" i="8" s="1"/>
  <c r="E12" i="8"/>
  <c r="E203" i="8" s="1"/>
  <c r="I12" i="8"/>
  <c r="I203" i="8" s="1"/>
  <c r="F150" i="8"/>
  <c r="J150" i="8"/>
  <c r="N150" i="8"/>
  <c r="G14" i="8"/>
  <c r="G205" i="8" s="1"/>
  <c r="K14" i="8"/>
  <c r="K205" i="8" s="1"/>
  <c r="O14" i="8"/>
  <c r="O205" i="8" s="1"/>
  <c r="D15" i="8"/>
  <c r="D206" i="8" s="1"/>
  <c r="H15" i="8"/>
  <c r="H206" i="8" s="1"/>
  <c r="L15" i="8"/>
  <c r="L206" i="8" s="1"/>
  <c r="E16" i="8"/>
  <c r="E207" i="8" s="1"/>
  <c r="I16" i="8"/>
  <c r="I207" i="8" s="1"/>
  <c r="M16" i="8"/>
  <c r="M207" i="8" s="1"/>
  <c r="L17" i="8"/>
  <c r="L208" i="8" s="1"/>
  <c r="Q17" i="8"/>
  <c r="Q208" i="8" s="1"/>
  <c r="D157" i="8"/>
  <c r="J157" i="8"/>
  <c r="E21" i="8"/>
  <c r="E212" i="8" s="1"/>
  <c r="K21" i="8"/>
  <c r="K212" i="8" s="1"/>
  <c r="P21" i="8"/>
  <c r="P212" i="8" s="1"/>
  <c r="F22" i="8"/>
  <c r="F213" i="8" s="1"/>
  <c r="Q22" i="8"/>
  <c r="Q213" i="8" s="1"/>
  <c r="G23" i="8"/>
  <c r="G214" i="8" s="1"/>
  <c r="C24" i="8"/>
  <c r="C215" i="8" s="1"/>
  <c r="H24" i="8"/>
  <c r="H215" i="8" s="1"/>
  <c r="I25" i="8"/>
  <c r="I216" i="8" s="1"/>
  <c r="J163" i="8"/>
  <c r="K164" i="8"/>
  <c r="Q164" i="8"/>
  <c r="L165" i="8"/>
  <c r="I171" i="8"/>
  <c r="N171" i="8"/>
  <c r="J172" i="8"/>
  <c r="O172" i="8"/>
  <c r="K173" i="8"/>
  <c r="P173" i="8"/>
  <c r="L174" i="8"/>
  <c r="C176" i="8"/>
  <c r="I176" i="8"/>
  <c r="N176" i="8"/>
  <c r="D177" i="8"/>
  <c r="K178" i="8"/>
  <c r="P178" i="8"/>
  <c r="L179" i="8"/>
  <c r="Q179" i="8"/>
  <c r="G180" i="8"/>
  <c r="M180" i="8"/>
  <c r="C181" i="8"/>
  <c r="H181" i="8"/>
  <c r="N181" i="8"/>
  <c r="D182" i="8"/>
  <c r="I182" i="8"/>
  <c r="O182" i="8"/>
  <c r="F184" i="8"/>
  <c r="N184" i="8"/>
  <c r="G185" i="8"/>
  <c r="O185" i="8"/>
  <c r="H186" i="8"/>
  <c r="P186" i="8"/>
  <c r="I187" i="8"/>
  <c r="C189" i="8"/>
  <c r="K189" i="8"/>
  <c r="D190" i="8"/>
  <c r="G211" i="8"/>
  <c r="C10" i="9"/>
  <c r="G10" i="9"/>
  <c r="E62" i="9"/>
  <c r="M62" i="9"/>
  <c r="H65" i="9"/>
  <c r="P65" i="9"/>
  <c r="J66" i="9"/>
  <c r="C67" i="9"/>
  <c r="K67" i="9"/>
  <c r="L69" i="9"/>
  <c r="I82" i="9"/>
  <c r="M77" i="9"/>
  <c r="Q82" i="9"/>
  <c r="I69" i="9"/>
  <c r="K71" i="9"/>
  <c r="O75" i="9"/>
  <c r="Q77" i="9"/>
  <c r="I85" i="9"/>
  <c r="H49" i="10"/>
  <c r="K51" i="10"/>
  <c r="D19" i="8"/>
  <c r="D217" i="8"/>
  <c r="L19" i="8"/>
  <c r="L217" i="8"/>
  <c r="P19" i="8"/>
  <c r="P217" i="8"/>
  <c r="D9" i="8"/>
  <c r="D200" i="8" s="1"/>
  <c r="G25" i="8"/>
  <c r="G216" i="8" s="1"/>
  <c r="O121" i="8"/>
  <c r="O40" i="11" s="1"/>
  <c r="O41" i="11"/>
  <c r="D128" i="8"/>
  <c r="D48" i="11"/>
  <c r="L128" i="8"/>
  <c r="L48" i="11"/>
  <c r="H142" i="8"/>
  <c r="P142" i="8"/>
  <c r="I143" i="8"/>
  <c r="J7" i="8"/>
  <c r="J198" i="8" s="1"/>
  <c r="C8" i="8"/>
  <c r="C199" i="8" s="1"/>
  <c r="Q10" i="8"/>
  <c r="Q201" i="8" s="1"/>
  <c r="J11" i="8"/>
  <c r="J202" i="8" s="1"/>
  <c r="L150" i="8"/>
  <c r="E14" i="8"/>
  <c r="E205" i="8" s="1"/>
  <c r="M14" i="8"/>
  <c r="M205" i="8" s="1"/>
  <c r="J15" i="8"/>
  <c r="J206" i="8" s="1"/>
  <c r="E18" i="8"/>
  <c r="E209" i="8" s="1"/>
  <c r="L157" i="8"/>
  <c r="C21" i="8"/>
  <c r="C212" i="8" s="1"/>
  <c r="D22" i="8"/>
  <c r="D213" i="8" s="1"/>
  <c r="O214" i="8"/>
  <c r="J175" i="8"/>
  <c r="Q182" i="8"/>
  <c r="F188" i="8"/>
  <c r="G189" i="8"/>
  <c r="H190" i="8"/>
  <c r="H66" i="9"/>
  <c r="P66" i="9"/>
  <c r="I67" i="9"/>
  <c r="Q67" i="9"/>
  <c r="I33" i="9"/>
  <c r="I70" i="9" s="1"/>
  <c r="I71" i="9"/>
  <c r="M33" i="9"/>
  <c r="M70" i="9" s="1"/>
  <c r="M71" i="9"/>
  <c r="Q33" i="9"/>
  <c r="Q70" i="9" s="1"/>
  <c r="Q71" i="9"/>
  <c r="C82" i="9"/>
  <c r="K82" i="9"/>
  <c r="K52" i="9"/>
  <c r="K83" i="9" s="1"/>
  <c r="K84" i="9"/>
  <c r="E52" i="9"/>
  <c r="E83" i="9" s="1"/>
  <c r="E85" i="9"/>
  <c r="Q85" i="9"/>
  <c r="Q50" i="10"/>
  <c r="Q5" i="10"/>
  <c r="I211" i="8"/>
  <c r="I157" i="8"/>
  <c r="Q211" i="8"/>
  <c r="Q157" i="8"/>
  <c r="C219" i="8"/>
  <c r="G171" i="8"/>
  <c r="O171" i="8"/>
  <c r="J67" i="9"/>
  <c r="J174" i="8"/>
  <c r="K68" i="9"/>
  <c r="K175" i="8"/>
  <c r="O175" i="8"/>
  <c r="C179" i="8"/>
  <c r="K179" i="8"/>
  <c r="H73" i="9"/>
  <c r="H180" i="8"/>
  <c r="I74" i="9"/>
  <c r="I181" i="8"/>
  <c r="J75" i="9"/>
  <c r="J182" i="8"/>
  <c r="F60" i="8"/>
  <c r="N60" i="8"/>
  <c r="D67" i="8"/>
  <c r="P67" i="8"/>
  <c r="F67" i="8"/>
  <c r="N67" i="8"/>
  <c r="N114" i="8"/>
  <c r="N33" i="11" s="1"/>
  <c r="J114" i="8"/>
  <c r="J33" i="11" s="1"/>
  <c r="J34" i="11"/>
  <c r="C114" i="8"/>
  <c r="C33" i="11" s="1"/>
  <c r="C35" i="11"/>
  <c r="G114" i="8"/>
  <c r="G35" i="11"/>
  <c r="O114" i="8"/>
  <c r="O33" i="11" s="1"/>
  <c r="O35" i="11"/>
  <c r="Q114" i="8"/>
  <c r="Q33" i="11" s="1"/>
  <c r="Q37" i="11"/>
  <c r="H121" i="8"/>
  <c r="H40" i="11" s="1"/>
  <c r="K128" i="8"/>
  <c r="M128" i="8"/>
  <c r="M48" i="11"/>
  <c r="F134" i="8"/>
  <c r="F53" i="11" s="1"/>
  <c r="F54" i="11"/>
  <c r="N134" i="8"/>
  <c r="N53" i="11" s="1"/>
  <c r="N54" i="11"/>
  <c r="I142" i="8"/>
  <c r="Q142" i="8"/>
  <c r="J143" i="8"/>
  <c r="C7" i="8"/>
  <c r="C198" i="8" s="1"/>
  <c r="K7" i="8"/>
  <c r="K198" i="8" s="1"/>
  <c r="D8" i="8"/>
  <c r="D199" i="8" s="1"/>
  <c r="L8" i="8"/>
  <c r="L199" i="8" s="1"/>
  <c r="E9" i="8"/>
  <c r="E200" i="8" s="1"/>
  <c r="M9" i="8"/>
  <c r="M200" i="8" s="1"/>
  <c r="F10" i="8"/>
  <c r="F201" i="8" s="1"/>
  <c r="N10" i="8"/>
  <c r="N201" i="8" s="1"/>
  <c r="O11" i="8"/>
  <c r="O202" i="8" s="1"/>
  <c r="H12" i="8"/>
  <c r="H203" i="8" s="1"/>
  <c r="P12" i="8"/>
  <c r="P203" i="8" s="1"/>
  <c r="I150" i="8"/>
  <c r="Q150" i="8"/>
  <c r="J14" i="8"/>
  <c r="J205" i="8" s="1"/>
  <c r="C15" i="8"/>
  <c r="C206" i="8" s="1"/>
  <c r="K15" i="8"/>
  <c r="K206" i="8" s="1"/>
  <c r="D16" i="8"/>
  <c r="D207" i="8" s="1"/>
  <c r="L16" i="8"/>
  <c r="L207" i="8" s="1"/>
  <c r="P16" i="8"/>
  <c r="P207" i="8" s="1"/>
  <c r="E17" i="8"/>
  <c r="E208" i="8" s="1"/>
  <c r="Q18" i="8"/>
  <c r="Q209" i="8" s="1"/>
  <c r="C157" i="8"/>
  <c r="H157" i="8"/>
  <c r="E22" i="8"/>
  <c r="E213" i="8" s="1"/>
  <c r="F23" i="8"/>
  <c r="F214" i="8" s="1"/>
  <c r="Q23" i="8"/>
  <c r="Q214" i="8" s="1"/>
  <c r="G24" i="8"/>
  <c r="G215" i="8" s="1"/>
  <c r="K165" i="8"/>
  <c r="C172" i="8"/>
  <c r="D173" i="8"/>
  <c r="F175" i="8"/>
  <c r="J179" i="8"/>
  <c r="C184" i="8"/>
  <c r="H62" i="9"/>
  <c r="P62" i="9"/>
  <c r="K65" i="9"/>
  <c r="K69" i="9"/>
  <c r="F71" i="9"/>
  <c r="E75" i="9"/>
  <c r="M75" i="9"/>
  <c r="K64" i="9"/>
  <c r="M66" i="9"/>
  <c r="N67" i="9"/>
  <c r="H69" i="9"/>
  <c r="L73" i="9"/>
  <c r="N75" i="9"/>
  <c r="C197" i="8"/>
  <c r="G197" i="8"/>
  <c r="K197" i="8"/>
  <c r="O197" i="8"/>
  <c r="C11" i="8"/>
  <c r="C202" i="8" s="1"/>
  <c r="E19" i="8"/>
  <c r="C19" i="8"/>
  <c r="C211" i="8"/>
  <c r="K19" i="8"/>
  <c r="K211" i="8"/>
  <c r="C217" i="8"/>
  <c r="C163" i="8"/>
  <c r="G217" i="8"/>
  <c r="G163" i="8"/>
  <c r="K217" i="8"/>
  <c r="K163" i="8"/>
  <c r="O217" i="8"/>
  <c r="O163" i="8"/>
  <c r="D218" i="8"/>
  <c r="D164" i="8"/>
  <c r="H218" i="8"/>
  <c r="H164" i="8"/>
  <c r="L218" i="8"/>
  <c r="L164" i="8"/>
  <c r="P218" i="8"/>
  <c r="P164" i="8"/>
  <c r="E219" i="8"/>
  <c r="E165" i="8"/>
  <c r="I219" i="8"/>
  <c r="I165" i="8"/>
  <c r="M219" i="8"/>
  <c r="M165" i="8"/>
  <c r="Q219" i="8"/>
  <c r="Q165" i="8"/>
  <c r="G17" i="8"/>
  <c r="G208" i="8" s="1"/>
  <c r="K17" i="8"/>
  <c r="K208" i="8" s="1"/>
  <c r="H18" i="8"/>
  <c r="H209" i="8" s="1"/>
  <c r="L18" i="8"/>
  <c r="L209" i="8" s="1"/>
  <c r="M46" i="8"/>
  <c r="F185" i="8"/>
  <c r="F21" i="8"/>
  <c r="F212" i="8" s="1"/>
  <c r="J185" i="8"/>
  <c r="J21" i="8"/>
  <c r="J212" i="8" s="1"/>
  <c r="N185" i="8"/>
  <c r="N21" i="8"/>
  <c r="N212" i="8" s="1"/>
  <c r="C186" i="8"/>
  <c r="C22" i="8"/>
  <c r="C213" i="8" s="1"/>
  <c r="G186" i="8"/>
  <c r="G22" i="8"/>
  <c r="G213" i="8" s="1"/>
  <c r="K186" i="8"/>
  <c r="K22" i="8"/>
  <c r="K213" i="8" s="1"/>
  <c r="O186" i="8"/>
  <c r="O22" i="8"/>
  <c r="O213" i="8" s="1"/>
  <c r="D187" i="8"/>
  <c r="D23" i="8"/>
  <c r="D214" i="8" s="1"/>
  <c r="H80" i="9"/>
  <c r="H187" i="8"/>
  <c r="H23" i="8"/>
  <c r="H214" i="8" s="1"/>
  <c r="L187" i="8"/>
  <c r="L23" i="8"/>
  <c r="L214" i="8" s="1"/>
  <c r="P80" i="9"/>
  <c r="P187" i="8"/>
  <c r="P23" i="8"/>
  <c r="P214" i="8" s="1"/>
  <c r="E188" i="8"/>
  <c r="E24" i="8"/>
  <c r="E215" i="8" s="1"/>
  <c r="I81" i="9"/>
  <c r="I188" i="8"/>
  <c r="M188" i="8"/>
  <c r="M24" i="8"/>
  <c r="M215" i="8" s="1"/>
  <c r="Q81" i="9"/>
  <c r="Q188" i="8"/>
  <c r="Q24" i="8"/>
  <c r="Q215" i="8" s="1"/>
  <c r="F189" i="8"/>
  <c r="F25" i="8"/>
  <c r="F216" i="8" s="1"/>
  <c r="J82" i="9"/>
  <c r="J189" i="8"/>
  <c r="J25" i="8"/>
  <c r="J216" i="8" s="1"/>
  <c r="N189" i="8"/>
  <c r="N25" i="8"/>
  <c r="N216" i="8" s="1"/>
  <c r="C190" i="8"/>
  <c r="G190" i="8"/>
  <c r="K190" i="8"/>
  <c r="O190" i="8"/>
  <c r="D84" i="9"/>
  <c r="D191" i="8"/>
  <c r="H191" i="8"/>
  <c r="L84" i="9"/>
  <c r="L191" i="8"/>
  <c r="P191" i="8"/>
  <c r="F80" i="8"/>
  <c r="J80" i="8"/>
  <c r="N80" i="8"/>
  <c r="N73" i="8" s="1"/>
  <c r="L114" i="8"/>
  <c r="P121" i="8"/>
  <c r="P40" i="11" s="1"/>
  <c r="F121" i="8"/>
  <c r="F40" i="11" s="1"/>
  <c r="F41" i="11"/>
  <c r="J121" i="8"/>
  <c r="J40" i="11" s="1"/>
  <c r="J41" i="11"/>
  <c r="N121" i="8"/>
  <c r="N40" i="11" s="1"/>
  <c r="N41" i="11"/>
  <c r="C121" i="8"/>
  <c r="C40" i="11" s="1"/>
  <c r="C42" i="11"/>
  <c r="G121" i="8"/>
  <c r="G40" i="11" s="1"/>
  <c r="G42" i="11"/>
  <c r="K121" i="8"/>
  <c r="K40" i="11" s="1"/>
  <c r="K42" i="11"/>
  <c r="I134" i="8"/>
  <c r="I53" i="11" s="1"/>
  <c r="D134" i="8"/>
  <c r="D53" i="11" s="1"/>
  <c r="D54" i="11"/>
  <c r="H134" i="8"/>
  <c r="H53" i="11" s="1"/>
  <c r="H54" i="11"/>
  <c r="L134" i="8"/>
  <c r="L53" i="11" s="1"/>
  <c r="L54" i="11"/>
  <c r="P134" i="8"/>
  <c r="P53" i="11" s="1"/>
  <c r="P54" i="11"/>
  <c r="C142" i="8"/>
  <c r="G142" i="8"/>
  <c r="K142" i="8"/>
  <c r="O142" i="8"/>
  <c r="D143" i="8"/>
  <c r="H143" i="8"/>
  <c r="L143" i="8"/>
  <c r="P143" i="8"/>
  <c r="E7" i="8"/>
  <c r="E198" i="8" s="1"/>
  <c r="M7" i="8"/>
  <c r="M198" i="8" s="1"/>
  <c r="F8" i="8"/>
  <c r="F199" i="8" s="1"/>
  <c r="C9" i="8"/>
  <c r="C200" i="8" s="1"/>
  <c r="G9" i="8"/>
  <c r="G200" i="8" s="1"/>
  <c r="H10" i="8"/>
  <c r="H201" i="8" s="1"/>
  <c r="P10" i="8"/>
  <c r="P201" i="8" s="1"/>
  <c r="M11" i="8"/>
  <c r="M202" i="8" s="1"/>
  <c r="Q11" i="8"/>
  <c r="Q202" i="8" s="1"/>
  <c r="F12" i="8"/>
  <c r="F203" i="8" s="1"/>
  <c r="J12" i="8"/>
  <c r="J203" i="8" s="1"/>
  <c r="C150" i="8"/>
  <c r="G150" i="8"/>
  <c r="K150" i="8"/>
  <c r="O150" i="8"/>
  <c r="L14" i="8"/>
  <c r="L205" i="8" s="1"/>
  <c r="E15" i="8"/>
  <c r="E206" i="8" s="1"/>
  <c r="I15" i="8"/>
  <c r="I206" i="8" s="1"/>
  <c r="M15" i="8"/>
  <c r="M206" i="8" s="1"/>
  <c r="J16" i="8"/>
  <c r="J207" i="8" s="1"/>
  <c r="N16" i="8"/>
  <c r="N207" i="8" s="1"/>
  <c r="H17" i="8"/>
  <c r="H208" i="8" s="1"/>
  <c r="M17" i="8"/>
  <c r="M208" i="8" s="1"/>
  <c r="I18" i="8"/>
  <c r="I209" i="8" s="1"/>
  <c r="N18" i="8"/>
  <c r="N209" i="8" s="1"/>
  <c r="F157" i="8"/>
  <c r="K157" i="8"/>
  <c r="Q21" i="8"/>
  <c r="Q212" i="8" s="1"/>
  <c r="C23" i="8"/>
  <c r="C214" i="8" s="1"/>
  <c r="D24" i="8"/>
  <c r="D215" i="8" s="1"/>
  <c r="J24" i="8"/>
  <c r="J215" i="8" s="1"/>
  <c r="E25" i="8"/>
  <c r="E216" i="8" s="1"/>
  <c r="K25" i="8"/>
  <c r="K216" i="8" s="1"/>
  <c r="L163" i="8"/>
  <c r="Q163" i="8"/>
  <c r="M164" i="8"/>
  <c r="C165" i="8"/>
  <c r="N165" i="8"/>
  <c r="N169" i="8"/>
  <c r="E171" i="8"/>
  <c r="P171" i="8"/>
  <c r="F172" i="8"/>
  <c r="G173" i="8"/>
  <c r="H174" i="8"/>
  <c r="M174" i="8"/>
  <c r="N175" i="8"/>
  <c r="G178" i="8"/>
  <c r="J181" i="8"/>
  <c r="E182" i="8"/>
  <c r="K182" i="8"/>
  <c r="G184" i="8"/>
  <c r="O184" i="8"/>
  <c r="E190" i="8"/>
  <c r="O64" i="9"/>
  <c r="I65" i="9"/>
  <c r="Q65" i="9"/>
  <c r="E69" i="9"/>
  <c r="M69" i="9"/>
  <c r="E79" i="9"/>
  <c r="I79" i="9"/>
  <c r="M79" i="9"/>
  <c r="Q79" i="9"/>
  <c r="F84" i="9"/>
  <c r="F52" i="9"/>
  <c r="F83" i="9" s="1"/>
  <c r="J84" i="9"/>
  <c r="J52" i="9"/>
  <c r="J83" i="9" s="1"/>
  <c r="N84" i="9"/>
  <c r="D85" i="9"/>
  <c r="L85" i="9"/>
  <c r="Q62" i="9"/>
  <c r="C64" i="9"/>
  <c r="D65" i="9"/>
  <c r="E66" i="9"/>
  <c r="F67" i="9"/>
  <c r="O68" i="9"/>
  <c r="P69" i="9"/>
  <c r="C72" i="9"/>
  <c r="D73" i="9"/>
  <c r="E74" i="9"/>
  <c r="F75" i="9"/>
  <c r="I78" i="9"/>
  <c r="J79" i="9"/>
  <c r="K80" i="9"/>
  <c r="L81" i="9"/>
  <c r="M82" i="9"/>
  <c r="O84" i="9"/>
  <c r="C48" i="10"/>
  <c r="I41" i="11"/>
  <c r="H35" i="11"/>
  <c r="O21" i="9"/>
  <c r="O63" i="9" s="1"/>
  <c r="F64" i="9"/>
  <c r="J64" i="9"/>
  <c r="N64" i="9"/>
  <c r="M68" i="9"/>
  <c r="Q68" i="9"/>
  <c r="E72" i="9"/>
  <c r="I72" i="9"/>
  <c r="M72" i="9"/>
  <c r="Q72" i="9"/>
  <c r="C73" i="9"/>
  <c r="G73" i="9"/>
  <c r="K73" i="9"/>
  <c r="O73" i="9"/>
  <c r="D74" i="9"/>
  <c r="H74" i="9"/>
  <c r="L74" i="9"/>
  <c r="P74" i="9"/>
  <c r="E43" i="9"/>
  <c r="E77" i="9" s="1"/>
  <c r="I43" i="9"/>
  <c r="I77" i="9" s="1"/>
  <c r="E80" i="9"/>
  <c r="I80" i="9"/>
  <c r="M80" i="9"/>
  <c r="Q80" i="9"/>
  <c r="F81" i="9"/>
  <c r="J81" i="9"/>
  <c r="N81" i="9"/>
  <c r="D82" i="9"/>
  <c r="H82" i="9"/>
  <c r="L82" i="9"/>
  <c r="P82" i="9"/>
  <c r="F85" i="9"/>
  <c r="J85" i="9"/>
  <c r="N85" i="9"/>
  <c r="G64" i="9"/>
  <c r="E78" i="9"/>
  <c r="E27" i="10"/>
  <c r="I27" i="10"/>
  <c r="M27" i="10"/>
  <c r="Q27" i="10"/>
  <c r="F27" i="10"/>
  <c r="J27" i="10"/>
  <c r="N27" i="10"/>
  <c r="C27" i="10"/>
  <c r="L40" i="10"/>
  <c r="P40" i="10"/>
  <c r="F5" i="10"/>
  <c r="F50" i="10"/>
  <c r="J5" i="10"/>
  <c r="J4" i="10" s="1"/>
  <c r="N5" i="10"/>
  <c r="G5" i="10"/>
  <c r="G4" i="10" s="1"/>
  <c r="K48" i="10"/>
  <c r="O48" i="10"/>
  <c r="L49" i="10"/>
  <c r="P5" i="10"/>
  <c r="P49" i="10"/>
  <c r="I51" i="10"/>
  <c r="M51" i="10"/>
  <c r="Q51" i="10"/>
  <c r="J50" i="10"/>
  <c r="F51" i="10"/>
  <c r="B76" i="11"/>
  <c r="B75" i="11" s="1"/>
  <c r="B5" i="9"/>
  <c r="B10" i="9"/>
  <c r="C62" i="9"/>
  <c r="G62" i="9"/>
  <c r="K62" i="9"/>
  <c r="O62" i="9"/>
  <c r="C66" i="9"/>
  <c r="G66" i="9"/>
  <c r="K66" i="9"/>
  <c r="O66" i="9"/>
  <c r="D67" i="9"/>
  <c r="H67" i="9"/>
  <c r="L67" i="9"/>
  <c r="P67" i="9"/>
  <c r="J68" i="9"/>
  <c r="N68" i="9"/>
  <c r="D71" i="9"/>
  <c r="H71" i="9"/>
  <c r="L71" i="9"/>
  <c r="P71" i="9"/>
  <c r="Q42" i="9"/>
  <c r="Q76" i="9" s="1"/>
  <c r="J77" i="9"/>
  <c r="N42" i="9"/>
  <c r="N76" i="9" s="1"/>
  <c r="N77" i="9"/>
  <c r="D43" i="9"/>
  <c r="D79" i="9"/>
  <c r="H43" i="9"/>
  <c r="H79" i="9"/>
  <c r="L43" i="9"/>
  <c r="L79" i="9"/>
  <c r="P43" i="9"/>
  <c r="P79" i="9"/>
  <c r="F80" i="9"/>
  <c r="J80" i="9"/>
  <c r="N80" i="9"/>
  <c r="C81" i="9"/>
  <c r="G81" i="9"/>
  <c r="K81" i="9"/>
  <c r="O81" i="9"/>
  <c r="E84" i="9"/>
  <c r="I84" i="9"/>
  <c r="M84" i="9"/>
  <c r="Q84" i="9"/>
  <c r="C85" i="9"/>
  <c r="G85" i="9"/>
  <c r="K85" i="9"/>
  <c r="O85" i="9"/>
  <c r="F78" i="9"/>
  <c r="N78" i="9"/>
  <c r="F20" i="10"/>
  <c r="J20" i="10"/>
  <c r="N20" i="10"/>
  <c r="C20" i="10"/>
  <c r="G20" i="10"/>
  <c r="K20" i="10"/>
  <c r="O20" i="10"/>
  <c r="F34" i="10"/>
  <c r="F33" i="10" s="1"/>
  <c r="J34" i="10"/>
  <c r="J33" i="10" s="1"/>
  <c r="N51" i="10"/>
  <c r="J51" i="10"/>
  <c r="C5" i="9"/>
  <c r="C4" i="9" s="1"/>
  <c r="G5" i="9"/>
  <c r="K5" i="9"/>
  <c r="O5" i="9"/>
  <c r="D21" i="9"/>
  <c r="D63" i="9" s="1"/>
  <c r="H21" i="9"/>
  <c r="H63" i="9" s="1"/>
  <c r="L21" i="9"/>
  <c r="L63" i="9" s="1"/>
  <c r="P21" i="9"/>
  <c r="P63" i="9" s="1"/>
  <c r="F21" i="9"/>
  <c r="F63" i="9" s="1"/>
  <c r="J21" i="9"/>
  <c r="J63" i="9" s="1"/>
  <c r="N21" i="9"/>
  <c r="N63" i="9" s="1"/>
  <c r="C43" i="9"/>
  <c r="C77" i="9" s="1"/>
  <c r="G43" i="9"/>
  <c r="G77" i="9" s="1"/>
  <c r="K43" i="9"/>
  <c r="K77" i="9" s="1"/>
  <c r="O43" i="9"/>
  <c r="O77" i="9" s="1"/>
  <c r="D52" i="9"/>
  <c r="D83" i="9" s="1"/>
  <c r="H52" i="9"/>
  <c r="H83" i="9" s="1"/>
  <c r="L52" i="9"/>
  <c r="L83" i="9" s="1"/>
  <c r="P52" i="9"/>
  <c r="P83" i="9" s="1"/>
  <c r="F65" i="9"/>
  <c r="J65" i="9"/>
  <c r="N65" i="9"/>
  <c r="C78" i="9"/>
  <c r="G78" i="9"/>
  <c r="K78" i="9"/>
  <c r="O78" i="9"/>
  <c r="D34" i="10"/>
  <c r="H34" i="10"/>
  <c r="L34" i="10"/>
  <c r="P34" i="10"/>
  <c r="E34" i="10"/>
  <c r="I34" i="10"/>
  <c r="M34" i="10"/>
  <c r="Q34" i="10"/>
  <c r="E40" i="10"/>
  <c r="I40" i="10"/>
  <c r="M40" i="10"/>
  <c r="Q40" i="10"/>
  <c r="B5" i="10"/>
  <c r="B50" i="10"/>
  <c r="B10" i="10"/>
  <c r="C5" i="10"/>
  <c r="C4" i="10" s="1"/>
  <c r="C50" i="10"/>
  <c r="G50" i="10"/>
  <c r="K5" i="10"/>
  <c r="K4" i="10" s="1"/>
  <c r="K50" i="10"/>
  <c r="O50" i="10"/>
  <c r="D5" i="10"/>
  <c r="L5" i="10"/>
  <c r="E5" i="10"/>
  <c r="I5" i="10"/>
  <c r="D10" i="10"/>
  <c r="H10" i="10"/>
  <c r="L10" i="10"/>
  <c r="P10" i="10"/>
  <c r="E10" i="10"/>
  <c r="I10" i="10"/>
  <c r="M10" i="10"/>
  <c r="Q10" i="10"/>
  <c r="Q4" i="10" s="1"/>
  <c r="D48" i="10"/>
  <c r="E49" i="10"/>
  <c r="D62" i="11"/>
  <c r="P62" i="11"/>
  <c r="D5" i="9"/>
  <c r="H5" i="9"/>
  <c r="L5" i="9"/>
  <c r="P5" i="9"/>
  <c r="E5" i="9"/>
  <c r="I5" i="9"/>
  <c r="M5" i="9"/>
  <c r="Q5" i="9"/>
  <c r="Q4" i="9" s="1"/>
  <c r="D10" i="9"/>
  <c r="H10" i="9"/>
  <c r="L10" i="9"/>
  <c r="P10" i="9"/>
  <c r="B21" i="9"/>
  <c r="B33" i="9"/>
  <c r="B43" i="9"/>
  <c r="B52" i="9"/>
  <c r="E21" i="9"/>
  <c r="E63" i="9" s="1"/>
  <c r="I21" i="9"/>
  <c r="I63" i="9" s="1"/>
  <c r="M21" i="9"/>
  <c r="M63" i="9" s="1"/>
  <c r="Q21" i="9"/>
  <c r="Q63" i="9" s="1"/>
  <c r="D33" i="9"/>
  <c r="D70" i="9" s="1"/>
  <c r="H33" i="9"/>
  <c r="H70" i="9" s="1"/>
  <c r="L33" i="9"/>
  <c r="L70" i="9" s="1"/>
  <c r="P33" i="9"/>
  <c r="P70" i="9" s="1"/>
  <c r="F33" i="9"/>
  <c r="F70" i="9" s="1"/>
  <c r="J33" i="9"/>
  <c r="J70" i="9" s="1"/>
  <c r="N33" i="9"/>
  <c r="N70" i="9" s="1"/>
  <c r="F72" i="9"/>
  <c r="J72" i="9"/>
  <c r="N72" i="9"/>
  <c r="E20" i="10"/>
  <c r="I20" i="10"/>
  <c r="M20" i="10"/>
  <c r="Q20" i="10"/>
  <c r="C40" i="10"/>
  <c r="G40" i="10"/>
  <c r="K40" i="10"/>
  <c r="K33" i="10" s="1"/>
  <c r="O40" i="10"/>
  <c r="E48" i="10"/>
  <c r="I48" i="10"/>
  <c r="M48" i="10"/>
  <c r="Q48" i="10"/>
  <c r="F49" i="10"/>
  <c r="J49" i="10"/>
  <c r="N49" i="10"/>
  <c r="D76" i="11"/>
  <c r="H76" i="11"/>
  <c r="L76" i="11"/>
  <c r="P76" i="11"/>
  <c r="E76" i="11"/>
  <c r="I76" i="11"/>
  <c r="M76" i="11"/>
  <c r="Q76" i="11"/>
  <c r="F62" i="11"/>
  <c r="J62" i="11"/>
  <c r="N62" i="11"/>
  <c r="C62" i="11"/>
  <c r="G62" i="11"/>
  <c r="K62" i="11"/>
  <c r="K60" i="11" s="1"/>
  <c r="O62" i="11"/>
  <c r="D69" i="11"/>
  <c r="H69" i="11"/>
  <c r="H60" i="11" s="1"/>
  <c r="L69" i="11"/>
  <c r="P69" i="11"/>
  <c r="B62" i="11"/>
  <c r="E69" i="11"/>
  <c r="E60" i="11" s="1"/>
  <c r="I69" i="11"/>
  <c r="M69" i="11"/>
  <c r="Q69" i="11"/>
  <c r="F69" i="11"/>
  <c r="J69" i="11"/>
  <c r="N69" i="11"/>
  <c r="C76" i="11"/>
  <c r="G76" i="11"/>
  <c r="K76" i="11"/>
  <c r="O76" i="11"/>
  <c r="O75" i="11" s="1"/>
  <c r="Q58" i="8"/>
  <c r="I73" i="8"/>
  <c r="M73" i="8"/>
  <c r="O25" i="8"/>
  <c r="O216" i="8" s="1"/>
  <c r="K9" i="8"/>
  <c r="K200" i="8" s="1"/>
  <c r="P14" i="8"/>
  <c r="P205" i="8" s="1"/>
  <c r="D18" i="8"/>
  <c r="D209" i="8" s="1"/>
  <c r="Q7" i="8"/>
  <c r="Q198" i="8" s="1"/>
  <c r="D14" i="8"/>
  <c r="D205" i="8" s="1"/>
  <c r="F16" i="8"/>
  <c r="F207" i="8" s="1"/>
  <c r="O21" i="8"/>
  <c r="O212" i="8" s="1"/>
  <c r="P22" i="8"/>
  <c r="P213" i="8" s="1"/>
  <c r="H21" i="8"/>
  <c r="H212" i="8" s="1"/>
  <c r="M22" i="8"/>
  <c r="M213" i="8" s="1"/>
  <c r="J23" i="8"/>
  <c r="J214" i="8" s="1"/>
  <c r="N23" i="8"/>
  <c r="N214" i="8" s="1"/>
  <c r="O24" i="8"/>
  <c r="O215" i="8" s="1"/>
  <c r="P25" i="8"/>
  <c r="P216" i="8" s="1"/>
  <c r="J8" i="8"/>
  <c r="J199" i="8" s="1"/>
  <c r="O8" i="8"/>
  <c r="O199" i="8" s="1"/>
  <c r="P9" i="8"/>
  <c r="P200" i="8" s="1"/>
  <c r="O12" i="8"/>
  <c r="O203" i="8" s="1"/>
  <c r="L21" i="8"/>
  <c r="L212" i="8" s="1"/>
  <c r="D25" i="8"/>
  <c r="D216" i="8" s="1"/>
  <c r="L25" i="8"/>
  <c r="L216" i="8" s="1"/>
  <c r="H7" i="8"/>
  <c r="H198" i="8" s="1"/>
  <c r="G21" i="8"/>
  <c r="G212" i="8" s="1"/>
  <c r="N8" i="8"/>
  <c r="N199" i="8" s="1"/>
  <c r="O9" i="8"/>
  <c r="O200" i="8" s="1"/>
  <c r="E11" i="8"/>
  <c r="E202" i="8" s="1"/>
  <c r="I11" i="8"/>
  <c r="I202" i="8" s="1"/>
  <c r="N12" i="8"/>
  <c r="N203" i="8" s="1"/>
  <c r="Q15" i="8"/>
  <c r="Q206" i="8" s="1"/>
  <c r="C17" i="8"/>
  <c r="C208" i="8" s="1"/>
  <c r="L22" i="8"/>
  <c r="L213" i="8" s="1"/>
  <c r="M23" i="8"/>
  <c r="M214" i="8" s="1"/>
  <c r="I24" i="8"/>
  <c r="I215" i="8" s="1"/>
  <c r="N24" i="8"/>
  <c r="N215" i="8" s="1"/>
  <c r="I46" i="8"/>
  <c r="L10" i="8"/>
  <c r="L201" i="8" s="1"/>
  <c r="I7" i="8"/>
  <c r="I198" i="8" s="1"/>
  <c r="I23" i="8"/>
  <c r="I214" i="8" s="1"/>
  <c r="H22" i="8"/>
  <c r="H213" i="8" s="1"/>
  <c r="J19" i="8"/>
  <c r="N19" i="8"/>
  <c r="O19" i="8"/>
  <c r="H58" i="8"/>
  <c r="P84" i="8" l="1"/>
  <c r="P183" i="8"/>
  <c r="Q84" i="8"/>
  <c r="M183" i="8"/>
  <c r="J4" i="9"/>
  <c r="L75" i="11"/>
  <c r="I60" i="11"/>
  <c r="H75" i="11"/>
  <c r="M60" i="11"/>
  <c r="Q60" i="11"/>
  <c r="N75" i="11"/>
  <c r="L60" i="11"/>
  <c r="P75" i="11"/>
  <c r="O60" i="11"/>
  <c r="O59" i="11" s="1"/>
  <c r="P33" i="10"/>
  <c r="O4" i="10"/>
  <c r="O33" i="10"/>
  <c r="H4" i="10"/>
  <c r="H33" i="10"/>
  <c r="Q47" i="10"/>
  <c r="N4" i="9"/>
  <c r="F4" i="9"/>
  <c r="O4" i="9"/>
  <c r="O47" i="10" s="1"/>
  <c r="K4" i="9"/>
  <c r="G58" i="8"/>
  <c r="N183" i="8"/>
  <c r="C58" i="8"/>
  <c r="C57" i="8" s="1"/>
  <c r="G183" i="8"/>
  <c r="J183" i="8"/>
  <c r="G210" i="8"/>
  <c r="K57" i="8"/>
  <c r="M84" i="8"/>
  <c r="C127" i="8"/>
  <c r="C46" i="11" s="1"/>
  <c r="N4" i="10"/>
  <c r="N47" i="10" s="1"/>
  <c r="P58" i="8"/>
  <c r="D58" i="8"/>
  <c r="D57" i="8" s="1"/>
  <c r="I210" i="8"/>
  <c r="M4" i="9"/>
  <c r="L183" i="8"/>
  <c r="G84" i="8"/>
  <c r="I4" i="9"/>
  <c r="I183" i="8"/>
  <c r="Q75" i="11"/>
  <c r="Q59" i="11" s="1"/>
  <c r="Q156" i="8"/>
  <c r="J73" i="8"/>
  <c r="K75" i="11"/>
  <c r="K59" i="11" s="1"/>
  <c r="C47" i="10"/>
  <c r="F73" i="8"/>
  <c r="G156" i="8"/>
  <c r="H57" i="8"/>
  <c r="I42" i="9"/>
  <c r="I76" i="9" s="1"/>
  <c r="G75" i="11"/>
  <c r="Q112" i="8"/>
  <c r="C75" i="11"/>
  <c r="H183" i="8"/>
  <c r="M75" i="11"/>
  <c r="M59" i="11" s="1"/>
  <c r="E73" i="8"/>
  <c r="K183" i="8"/>
  <c r="G60" i="11"/>
  <c r="P73" i="8"/>
  <c r="H84" i="8"/>
  <c r="J60" i="11"/>
  <c r="J59" i="11" s="1"/>
  <c r="C112" i="8"/>
  <c r="C111" i="8" s="1"/>
  <c r="C33" i="10"/>
  <c r="J127" i="8"/>
  <c r="J46" i="11" s="1"/>
  <c r="E75" i="11"/>
  <c r="E59" i="11" s="1"/>
  <c r="D75" i="11"/>
  <c r="G57" i="8"/>
  <c r="E58" i="8"/>
  <c r="E57" i="8" s="1"/>
  <c r="C60" i="11"/>
  <c r="C59" i="11" s="1"/>
  <c r="F42" i="9"/>
  <c r="F76" i="9" s="1"/>
  <c r="J47" i="10"/>
  <c r="I156" i="8"/>
  <c r="L58" i="8"/>
  <c r="L57" i="8" s="1"/>
  <c r="I112" i="8"/>
  <c r="E4" i="9"/>
  <c r="J112" i="8"/>
  <c r="E42" i="9"/>
  <c r="E76" i="9" s="1"/>
  <c r="N60" i="11"/>
  <c r="D33" i="10"/>
  <c r="B4" i="9"/>
  <c r="G33" i="10"/>
  <c r="O112" i="8"/>
  <c r="L59" i="11"/>
  <c r="M42" i="9"/>
  <c r="M76" i="9" s="1"/>
  <c r="H59" i="11"/>
  <c r="F60" i="11"/>
  <c r="F59" i="11" s="1"/>
  <c r="K47" i="10"/>
  <c r="B4" i="10"/>
  <c r="B47" i="10" s="1"/>
  <c r="L33" i="10"/>
  <c r="J58" i="8"/>
  <c r="J57" i="8" s="1"/>
  <c r="F127" i="8"/>
  <c r="F46" i="11" s="1"/>
  <c r="O42" i="9"/>
  <c r="O76" i="9" s="1"/>
  <c r="M156" i="8"/>
  <c r="M4" i="10"/>
  <c r="I75" i="11"/>
  <c r="D60" i="11"/>
  <c r="E4" i="10"/>
  <c r="G4" i="9"/>
  <c r="G47" i="10" s="1"/>
  <c r="F4" i="10"/>
  <c r="F47" i="10" s="1"/>
  <c r="L4" i="9"/>
  <c r="Q33" i="10"/>
  <c r="K210" i="8"/>
  <c r="K156" i="8"/>
  <c r="D112" i="8"/>
  <c r="D33" i="11"/>
  <c r="F210" i="8"/>
  <c r="F156" i="8"/>
  <c r="Q127" i="8"/>
  <c r="Q46" i="11" s="1"/>
  <c r="Q47" i="11"/>
  <c r="P127" i="8"/>
  <c r="P46" i="11" s="1"/>
  <c r="P47" i="11"/>
  <c r="G127" i="8"/>
  <c r="G46" i="11" s="1"/>
  <c r="N156" i="8"/>
  <c r="N210" i="8"/>
  <c r="M112" i="8"/>
  <c r="F112" i="8"/>
  <c r="L4" i="10"/>
  <c r="M33" i="10"/>
  <c r="L42" i="9"/>
  <c r="L76" i="9" s="1"/>
  <c r="L77" i="9"/>
  <c r="J42" i="9"/>
  <c r="J76" i="9" s="1"/>
  <c r="D127" i="8"/>
  <c r="D46" i="11" s="1"/>
  <c r="D47" i="11"/>
  <c r="H112" i="8"/>
  <c r="H33" i="11"/>
  <c r="J210" i="8"/>
  <c r="J156" i="8"/>
  <c r="G42" i="9"/>
  <c r="G76" i="9" s="1"/>
  <c r="D4" i="9"/>
  <c r="D4" i="10"/>
  <c r="I33" i="10"/>
  <c r="L112" i="8"/>
  <c r="L33" i="11"/>
  <c r="O57" i="8"/>
  <c r="C210" i="8"/>
  <c r="C156" i="8"/>
  <c r="N58" i="8"/>
  <c r="N57" i="8" s="1"/>
  <c r="P210" i="8"/>
  <c r="P156" i="8"/>
  <c r="D210" i="8"/>
  <c r="D156" i="8"/>
  <c r="O127" i="8"/>
  <c r="O46" i="11" s="1"/>
  <c r="O47" i="11"/>
  <c r="I127" i="8"/>
  <c r="I46" i="11" s="1"/>
  <c r="I47" i="11"/>
  <c r="H127" i="8"/>
  <c r="H46" i="11" s="1"/>
  <c r="H47" i="11"/>
  <c r="O156" i="8"/>
  <c r="O210" i="8"/>
  <c r="Q57" i="8"/>
  <c r="M127" i="8"/>
  <c r="M46" i="11" s="1"/>
  <c r="M47" i="11"/>
  <c r="G112" i="8"/>
  <c r="G33" i="11"/>
  <c r="L210" i="8"/>
  <c r="L156" i="8"/>
  <c r="P112" i="8"/>
  <c r="P33" i="11"/>
  <c r="E127" i="8"/>
  <c r="E46" i="11" s="1"/>
  <c r="E47" i="11"/>
  <c r="K42" i="9"/>
  <c r="K76" i="9" s="1"/>
  <c r="H4" i="9"/>
  <c r="H47" i="10" s="1"/>
  <c r="D42" i="9"/>
  <c r="D76" i="9" s="1"/>
  <c r="D77" i="9"/>
  <c r="K127" i="8"/>
  <c r="K46" i="11" s="1"/>
  <c r="K47" i="11"/>
  <c r="H210" i="8"/>
  <c r="H156" i="8"/>
  <c r="N112" i="8"/>
  <c r="E112" i="8"/>
  <c r="N127" i="8"/>
  <c r="N46" i="11" s="1"/>
  <c r="C42" i="9"/>
  <c r="C76" i="9" s="1"/>
  <c r="P4" i="9"/>
  <c r="P60" i="11"/>
  <c r="I4" i="10"/>
  <c r="E33" i="10"/>
  <c r="P42" i="9"/>
  <c r="P76" i="9" s="1"/>
  <c r="P77" i="9"/>
  <c r="H42" i="9"/>
  <c r="H76" i="9" s="1"/>
  <c r="H77" i="9"/>
  <c r="P4" i="10"/>
  <c r="P47" i="10" s="1"/>
  <c r="E210" i="8"/>
  <c r="E156" i="8"/>
  <c r="F58" i="8"/>
  <c r="L127" i="8"/>
  <c r="L46" i="11" s="1"/>
  <c r="L47" i="11"/>
  <c r="K112" i="8"/>
  <c r="K33" i="11"/>
  <c r="M57" i="8"/>
  <c r="I57" i="8"/>
  <c r="I59" i="11" l="1"/>
  <c r="O111" i="8"/>
  <c r="P57" i="8"/>
  <c r="P59" i="11"/>
  <c r="N59" i="11"/>
  <c r="M47" i="10"/>
  <c r="E47" i="10"/>
  <c r="K111" i="8"/>
  <c r="F57" i="8"/>
  <c r="I47" i="10"/>
  <c r="J111" i="8"/>
  <c r="G59" i="11"/>
  <c r="D59" i="11"/>
  <c r="F111" i="8"/>
  <c r="N111" i="8"/>
  <c r="P111" i="8"/>
  <c r="G111" i="8"/>
  <c r="M111" i="8"/>
  <c r="I111" i="8"/>
  <c r="E111" i="8"/>
  <c r="L111" i="8"/>
  <c r="Q111" i="8"/>
  <c r="L47" i="10"/>
  <c r="D47" i="10"/>
  <c r="H111" i="8"/>
  <c r="D111" i="8"/>
  <c r="N5" i="21" l="1"/>
  <c r="P5" i="21"/>
  <c r="Q5" i="21"/>
  <c r="B5" i="21"/>
  <c r="C5" i="21"/>
  <c r="D5" i="21"/>
  <c r="E5" i="21"/>
  <c r="F5" i="21"/>
  <c r="G5" i="21"/>
  <c r="H5" i="21"/>
  <c r="I5" i="21"/>
  <c r="J5" i="21"/>
  <c r="L5" i="21"/>
  <c r="M5" i="21"/>
  <c r="E14" i="21"/>
  <c r="E15" i="21" s="1"/>
  <c r="I14" i="21"/>
  <c r="I15" i="21" s="1"/>
  <c r="B52" i="7"/>
  <c r="F52" i="7"/>
  <c r="J52" i="7"/>
  <c r="N52" i="7"/>
  <c r="B53" i="7"/>
  <c r="F53" i="7"/>
  <c r="I19" i="20"/>
  <c r="J53" i="7"/>
  <c r="N53" i="7"/>
  <c r="Q53" i="7"/>
  <c r="D14" i="19"/>
  <c r="E26" i="7"/>
  <c r="H26" i="7"/>
  <c r="I30" i="20"/>
  <c r="K26" i="7"/>
  <c r="O26" i="7"/>
  <c r="P26" i="7"/>
  <c r="Q30" i="20"/>
  <c r="D27" i="7"/>
  <c r="E27" i="7"/>
  <c r="H27" i="7"/>
  <c r="I27" i="7"/>
  <c r="L27" i="7"/>
  <c r="M27" i="7"/>
  <c r="P15" i="19"/>
  <c r="Q27" i="7"/>
  <c r="G14" i="19"/>
  <c r="I14" i="19"/>
  <c r="M26" i="20"/>
  <c r="Q14" i="19"/>
  <c r="L15" i="19"/>
  <c r="M15" i="19"/>
  <c r="Q27" i="20"/>
  <c r="N14" i="19"/>
  <c r="O14" i="19"/>
  <c r="J15" i="19"/>
  <c r="K15" i="19"/>
  <c r="N15" i="19"/>
  <c r="O15" i="19"/>
  <c r="H5" i="14"/>
  <c r="I5" i="14"/>
  <c r="J5" i="14"/>
  <c r="K5" i="14"/>
  <c r="L5" i="14"/>
  <c r="M5" i="14"/>
  <c r="N5" i="14"/>
  <c r="O5" i="14"/>
  <c r="P5" i="14"/>
  <c r="Q5" i="14"/>
  <c r="B61" i="14"/>
  <c r="C61" i="14"/>
  <c r="D61" i="14"/>
  <c r="E61" i="14"/>
  <c r="F61" i="14"/>
  <c r="G61" i="14"/>
  <c r="H61" i="14"/>
  <c r="I61" i="14"/>
  <c r="L61" i="14"/>
  <c r="M61" i="14"/>
  <c r="Q61" i="14"/>
  <c r="D64" i="14"/>
  <c r="E64" i="14"/>
  <c r="H64" i="14"/>
  <c r="I64" i="14"/>
  <c r="L64" i="14"/>
  <c r="M64" i="14"/>
  <c r="P64" i="14"/>
  <c r="Q64" i="14"/>
  <c r="C64" i="7"/>
  <c r="C144" i="7" s="1"/>
  <c r="D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C68" i="14"/>
  <c r="D68" i="14"/>
  <c r="E68" i="14"/>
  <c r="G68" i="14"/>
  <c r="I68" i="14"/>
  <c r="K68" i="14"/>
  <c r="M68" i="14"/>
  <c r="O68" i="14"/>
  <c r="Q68" i="14"/>
  <c r="J61" i="14"/>
  <c r="K61" i="14"/>
  <c r="N61" i="14"/>
  <c r="O61" i="14"/>
  <c r="B64" i="14"/>
  <c r="C64" i="14"/>
  <c r="F64" i="14"/>
  <c r="G64" i="14"/>
  <c r="J64" i="14"/>
  <c r="K64" i="14"/>
  <c r="N64" i="14"/>
  <c r="O64" i="14"/>
  <c r="B65" i="14"/>
  <c r="C65" i="14"/>
  <c r="B68" i="14"/>
  <c r="F68" i="14"/>
  <c r="H68" i="14"/>
  <c r="J68" i="14"/>
  <c r="L68" i="14"/>
  <c r="N68" i="14"/>
  <c r="P68" i="14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B211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H58" i="7"/>
  <c r="K58" i="7"/>
  <c r="M58" i="7"/>
  <c r="D144" i="10"/>
  <c r="E144" i="10"/>
  <c r="F144" i="10"/>
  <c r="G144" i="10"/>
  <c r="J144" i="10"/>
  <c r="K144" i="10"/>
  <c r="N144" i="10"/>
  <c r="O144" i="10"/>
  <c r="B150" i="10"/>
  <c r="C150" i="10"/>
  <c r="D150" i="10"/>
  <c r="E150" i="10"/>
  <c r="F150" i="10"/>
  <c r="G150" i="10"/>
  <c r="H150" i="10"/>
  <c r="I150" i="10"/>
  <c r="K150" i="10"/>
  <c r="M150" i="10"/>
  <c r="O150" i="10"/>
  <c r="Q150" i="10"/>
  <c r="B157" i="10"/>
  <c r="C157" i="10"/>
  <c r="F157" i="10"/>
  <c r="G157" i="10"/>
  <c r="J157" i="10"/>
  <c r="K157" i="10"/>
  <c r="L157" i="10"/>
  <c r="M157" i="10"/>
  <c r="N157" i="10"/>
  <c r="O157" i="10"/>
  <c r="P157" i="10"/>
  <c r="Q157" i="10"/>
  <c r="B144" i="10"/>
  <c r="C144" i="10"/>
  <c r="H144" i="10"/>
  <c r="I144" i="10"/>
  <c r="L144" i="10"/>
  <c r="M144" i="10"/>
  <c r="P144" i="10"/>
  <c r="Q144" i="10"/>
  <c r="J150" i="10"/>
  <c r="L150" i="10"/>
  <c r="N150" i="10"/>
  <c r="P150" i="10"/>
  <c r="D157" i="10"/>
  <c r="E157" i="10"/>
  <c r="H157" i="10"/>
  <c r="I157" i="10"/>
  <c r="E32" i="7"/>
  <c r="F33" i="7"/>
  <c r="G33" i="7"/>
  <c r="H33" i="7"/>
  <c r="K33" i="7"/>
  <c r="L33" i="7"/>
  <c r="O33" i="7"/>
  <c r="P33" i="7"/>
  <c r="Q33" i="7"/>
  <c r="B34" i="7"/>
  <c r="F34" i="7"/>
  <c r="J34" i="7"/>
  <c r="N34" i="7"/>
  <c r="B45" i="7"/>
  <c r="F45" i="7"/>
  <c r="I45" i="7"/>
  <c r="J45" i="7"/>
  <c r="K45" i="7"/>
  <c r="L45" i="7"/>
  <c r="M45" i="7"/>
  <c r="N45" i="7"/>
  <c r="O45" i="7"/>
  <c r="P45" i="7"/>
  <c r="Q45" i="7"/>
  <c r="B46" i="7"/>
  <c r="E46" i="7"/>
  <c r="F46" i="7"/>
  <c r="G46" i="7"/>
  <c r="H46" i="7"/>
  <c r="I46" i="7"/>
  <c r="L46" i="7"/>
  <c r="M46" i="7"/>
  <c r="P46" i="7"/>
  <c r="Q46" i="7"/>
  <c r="C123" i="9"/>
  <c r="G123" i="9"/>
  <c r="K123" i="9"/>
  <c r="C150" i="9"/>
  <c r="B7" i="7"/>
  <c r="D7" i="7"/>
  <c r="E7" i="7"/>
  <c r="F7" i="7"/>
  <c r="G7" i="7"/>
  <c r="Q7" i="7"/>
  <c r="Q20" i="7"/>
  <c r="D56" i="10"/>
  <c r="P56" i="10"/>
  <c r="H58" i="10"/>
  <c r="P58" i="10"/>
  <c r="D59" i="10"/>
  <c r="H59" i="10"/>
  <c r="D60" i="10"/>
  <c r="D61" i="10"/>
  <c r="P61" i="10"/>
  <c r="C63" i="10"/>
  <c r="D63" i="10"/>
  <c r="G63" i="10"/>
  <c r="H63" i="10"/>
  <c r="K63" i="10"/>
  <c r="L63" i="10"/>
  <c r="P63" i="10"/>
  <c r="D65" i="10"/>
  <c r="P65" i="10"/>
  <c r="D66" i="10"/>
  <c r="H66" i="10"/>
  <c r="L66" i="10"/>
  <c r="P66" i="10"/>
  <c r="D68" i="10"/>
  <c r="H68" i="10"/>
  <c r="L68" i="10"/>
  <c r="D72" i="10"/>
  <c r="P73" i="10"/>
  <c r="D74" i="10"/>
  <c r="H74" i="10"/>
  <c r="D76" i="10"/>
  <c r="D78" i="10"/>
  <c r="H78" i="10"/>
  <c r="L78" i="10"/>
  <c r="D79" i="10"/>
  <c r="P79" i="10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B26" i="11"/>
  <c r="C26" i="11"/>
  <c r="D26" i="11"/>
  <c r="E26" i="11"/>
  <c r="F26" i="11"/>
  <c r="G26" i="11"/>
  <c r="I26" i="11"/>
  <c r="J26" i="11"/>
  <c r="K26" i="11"/>
  <c r="M26" i="11"/>
  <c r="N26" i="11"/>
  <c r="O26" i="11"/>
  <c r="Q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B169" i="8"/>
  <c r="C116" i="9"/>
  <c r="K116" i="9"/>
  <c r="B170" i="8"/>
  <c r="C117" i="9"/>
  <c r="B171" i="8"/>
  <c r="K118" i="9"/>
  <c r="O118" i="9"/>
  <c r="G119" i="9"/>
  <c r="K119" i="9"/>
  <c r="G120" i="9"/>
  <c r="K120" i="9"/>
  <c r="O121" i="9"/>
  <c r="K122" i="9"/>
  <c r="O122" i="9"/>
  <c r="O123" i="9"/>
  <c r="B204" i="8"/>
  <c r="K125" i="9"/>
  <c r="O125" i="9"/>
  <c r="G126" i="9"/>
  <c r="O126" i="9"/>
  <c r="G127" i="9"/>
  <c r="K127" i="9"/>
  <c r="O128" i="9"/>
  <c r="G129" i="9"/>
  <c r="K129" i="9"/>
  <c r="O129" i="9"/>
  <c r="C131" i="9"/>
  <c r="C132" i="9"/>
  <c r="B142" i="8"/>
  <c r="B143" i="8"/>
  <c r="B196" i="8"/>
  <c r="B217" i="8"/>
  <c r="B257" i="8"/>
  <c r="C257" i="8"/>
  <c r="D257" i="8"/>
  <c r="A1" i="7"/>
  <c r="A6" i="7"/>
  <c r="B6" i="7"/>
  <c r="C6" i="7"/>
  <c r="D6" i="7"/>
  <c r="E6" i="7"/>
  <c r="F6" i="7"/>
  <c r="G6" i="7"/>
  <c r="H6" i="7"/>
  <c r="I6" i="7"/>
  <c r="J6" i="7"/>
  <c r="K6" i="7"/>
  <c r="L6" i="7"/>
  <c r="M6" i="7"/>
  <c r="P6" i="7"/>
  <c r="Q6" i="7"/>
  <c r="A7" i="7"/>
  <c r="C7" i="7"/>
  <c r="J7" i="7"/>
  <c r="K7" i="7"/>
  <c r="L7" i="7"/>
  <c r="N7" i="7"/>
  <c r="O7" i="7"/>
  <c r="P7" i="7"/>
  <c r="A8" i="7"/>
  <c r="B8" i="7"/>
  <c r="C8" i="7"/>
  <c r="D8" i="7"/>
  <c r="E8" i="7"/>
  <c r="F8" i="7"/>
  <c r="G8" i="7"/>
  <c r="J8" i="7"/>
  <c r="K8" i="7"/>
  <c r="N8" i="7"/>
  <c r="A10" i="7"/>
  <c r="A11" i="7"/>
  <c r="A12" i="7"/>
  <c r="A38" i="7" s="1"/>
  <c r="A14" i="7"/>
  <c r="A15" i="7"/>
  <c r="A16" i="7"/>
  <c r="A19" i="7"/>
  <c r="B19" i="7"/>
  <c r="C19" i="7"/>
  <c r="D19" i="7"/>
  <c r="E19" i="7"/>
  <c r="F19" i="7"/>
  <c r="G19" i="7"/>
  <c r="H19" i="7"/>
  <c r="I19" i="7"/>
  <c r="J19" i="7"/>
  <c r="K19" i="7"/>
  <c r="L19" i="7"/>
  <c r="N19" i="7"/>
  <c r="O19" i="7"/>
  <c r="P19" i="7"/>
  <c r="A20" i="7"/>
  <c r="B20" i="7"/>
  <c r="C20" i="7"/>
  <c r="F20" i="7"/>
  <c r="H20" i="7"/>
  <c r="J20" i="7"/>
  <c r="L20" i="7"/>
  <c r="N20" i="7"/>
  <c r="O20" i="7"/>
  <c r="P20" i="7"/>
  <c r="A23" i="7"/>
  <c r="A24" i="7"/>
  <c r="A26" i="7"/>
  <c r="A52" i="7" s="1"/>
  <c r="B26" i="7"/>
  <c r="C26" i="7"/>
  <c r="F26" i="7"/>
  <c r="G26" i="7"/>
  <c r="L26" i="7"/>
  <c r="N26" i="7"/>
  <c r="A27" i="7"/>
  <c r="B27" i="7"/>
  <c r="C27" i="7"/>
  <c r="F27" i="7"/>
  <c r="G27" i="7"/>
  <c r="J27" i="7"/>
  <c r="K27" i="7"/>
  <c r="N27" i="7"/>
  <c r="O27" i="7"/>
  <c r="A31" i="7"/>
  <c r="A32" i="7"/>
  <c r="C32" i="7"/>
  <c r="D32" i="7"/>
  <c r="G32" i="7"/>
  <c r="H32" i="7"/>
  <c r="I32" i="7"/>
  <c r="K32" i="7"/>
  <c r="L32" i="7"/>
  <c r="M32" i="7"/>
  <c r="O32" i="7"/>
  <c r="P32" i="7"/>
  <c r="Q32" i="7"/>
  <c r="A33" i="7"/>
  <c r="C33" i="7"/>
  <c r="D33" i="7"/>
  <c r="E33" i="7"/>
  <c r="M33" i="7"/>
  <c r="A34" i="7"/>
  <c r="C34" i="7"/>
  <c r="D34" i="7"/>
  <c r="E34" i="7"/>
  <c r="G34" i="7"/>
  <c r="H34" i="7"/>
  <c r="I34" i="7"/>
  <c r="K34" i="7"/>
  <c r="L34" i="7"/>
  <c r="M34" i="7"/>
  <c r="O34" i="7"/>
  <c r="P34" i="7"/>
  <c r="Q34" i="7"/>
  <c r="A35" i="7"/>
  <c r="A36" i="7"/>
  <c r="A37" i="7"/>
  <c r="A39" i="7"/>
  <c r="A40" i="7"/>
  <c r="A41" i="7"/>
  <c r="A42" i="7"/>
  <c r="A44" i="7"/>
  <c r="A45" i="7"/>
  <c r="C45" i="7"/>
  <c r="D45" i="7"/>
  <c r="E45" i="7"/>
  <c r="G45" i="7"/>
  <c r="H45" i="7"/>
  <c r="A46" i="7"/>
  <c r="C46" i="7"/>
  <c r="D46" i="7"/>
  <c r="K46" i="7"/>
  <c r="O46" i="7"/>
  <c r="A47" i="7"/>
  <c r="A48" i="7"/>
  <c r="A49" i="7"/>
  <c r="A50" i="7"/>
  <c r="C52" i="7"/>
  <c r="D52" i="7"/>
  <c r="E52" i="7"/>
  <c r="G52" i="7"/>
  <c r="H52" i="7"/>
  <c r="I52" i="7"/>
  <c r="K52" i="7"/>
  <c r="L52" i="7"/>
  <c r="M52" i="7"/>
  <c r="O52" i="7"/>
  <c r="P52" i="7"/>
  <c r="Q52" i="7"/>
  <c r="A53" i="7"/>
  <c r="C53" i="7"/>
  <c r="E53" i="7"/>
  <c r="G53" i="7"/>
  <c r="K53" i="7"/>
  <c r="M53" i="7"/>
  <c r="O53" i="7"/>
  <c r="A57" i="7"/>
  <c r="A58" i="7"/>
  <c r="C58" i="7"/>
  <c r="D58" i="7"/>
  <c r="E58" i="7"/>
  <c r="F58" i="7"/>
  <c r="G58" i="7"/>
  <c r="I58" i="7"/>
  <c r="J58" i="7"/>
  <c r="L58" i="7"/>
  <c r="N58" i="7"/>
  <c r="P58" i="7"/>
  <c r="Q58" i="7"/>
  <c r="A59" i="7"/>
  <c r="A60" i="7"/>
  <c r="A61" i="7"/>
  <c r="A62" i="7"/>
  <c r="B62" i="7"/>
  <c r="B142" i="7" s="1"/>
  <c r="C62" i="7"/>
  <c r="C142" i="7" s="1"/>
  <c r="D62" i="7"/>
  <c r="D142" i="7" s="1"/>
  <c r="E62" i="7"/>
  <c r="F62" i="7"/>
  <c r="G62" i="7"/>
  <c r="H62" i="7"/>
  <c r="H142" i="7" s="1"/>
  <c r="I62" i="7"/>
  <c r="J62" i="7"/>
  <c r="J142" i="7" s="1"/>
  <c r="K62" i="7"/>
  <c r="L62" i="7"/>
  <c r="L142" i="7" s="1"/>
  <c r="M62" i="7"/>
  <c r="N62" i="7"/>
  <c r="N142" i="7" s="1"/>
  <c r="O62" i="7"/>
  <c r="Q62" i="7"/>
  <c r="A63" i="7"/>
  <c r="A64" i="7"/>
  <c r="B64" i="7"/>
  <c r="D64" i="7"/>
  <c r="D144" i="7" s="1"/>
  <c r="F64" i="7"/>
  <c r="F144" i="7" s="1"/>
  <c r="G64" i="7"/>
  <c r="G144" i="7" s="1"/>
  <c r="H64" i="7"/>
  <c r="H144" i="7" s="1"/>
  <c r="I64" i="7"/>
  <c r="I144" i="7" s="1"/>
  <c r="J64" i="7"/>
  <c r="J144" i="7" s="1"/>
  <c r="K64" i="7"/>
  <c r="K144" i="7" s="1"/>
  <c r="L64" i="7"/>
  <c r="L144" i="7" s="1"/>
  <c r="M64" i="7"/>
  <c r="M144" i="7" s="1"/>
  <c r="N64" i="7"/>
  <c r="N144" i="7" s="1"/>
  <c r="O64" i="7"/>
  <c r="O144" i="7" s="1"/>
  <c r="P64" i="7"/>
  <c r="P144" i="7" s="1"/>
  <c r="Q64" i="7"/>
  <c r="Q144" i="7" s="1"/>
  <c r="A65" i="7"/>
  <c r="A66" i="7"/>
  <c r="A67" i="7"/>
  <c r="A68" i="7"/>
  <c r="A70" i="7"/>
  <c r="A71" i="7"/>
  <c r="A72" i="7"/>
  <c r="A73" i="7"/>
  <c r="A74" i="7"/>
  <c r="A75" i="7"/>
  <c r="A76" i="7"/>
  <c r="A78" i="7"/>
  <c r="A79" i="7"/>
  <c r="A85" i="7"/>
  <c r="A86" i="7"/>
  <c r="A87" i="7"/>
  <c r="A88" i="7"/>
  <c r="A89" i="7"/>
  <c r="A90" i="7"/>
  <c r="A91" i="7"/>
  <c r="A92" i="7"/>
  <c r="A93" i="7"/>
  <c r="A94" i="7"/>
  <c r="A95" i="7"/>
  <c r="A96" i="7"/>
  <c r="A98" i="7"/>
  <c r="A99" i="7"/>
  <c r="A100" i="7"/>
  <c r="A101" i="7"/>
  <c r="A102" i="7"/>
  <c r="A103" i="7"/>
  <c r="A104" i="7"/>
  <c r="A106" i="7"/>
  <c r="A107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4" i="7"/>
  <c r="A125" i="7"/>
  <c r="A126" i="7"/>
  <c r="A127" i="7"/>
  <c r="A128" i="7"/>
  <c r="A129" i="7"/>
  <c r="A130" i="7"/>
  <c r="A132" i="7"/>
  <c r="A133" i="7"/>
  <c r="A137" i="7"/>
  <c r="A138" i="7"/>
  <c r="A139" i="7"/>
  <c r="A140" i="7"/>
  <c r="A141" i="7"/>
  <c r="A142" i="7"/>
  <c r="F142" i="7"/>
  <c r="A143" i="7"/>
  <c r="A145" i="7"/>
  <c r="A146" i="7"/>
  <c r="A147" i="7"/>
  <c r="A148" i="7"/>
  <c r="A150" i="7"/>
  <c r="A151" i="7"/>
  <c r="A152" i="7"/>
  <c r="A153" i="7"/>
  <c r="A154" i="7"/>
  <c r="A155" i="7"/>
  <c r="A156" i="7"/>
  <c r="A158" i="7"/>
  <c r="A159" i="7"/>
  <c r="A163" i="7"/>
  <c r="A164" i="7"/>
  <c r="A165" i="7"/>
  <c r="A166" i="7"/>
  <c r="A167" i="7"/>
  <c r="A168" i="7"/>
  <c r="A169" i="7"/>
  <c r="A171" i="7"/>
  <c r="A172" i="7"/>
  <c r="A173" i="7"/>
  <c r="A174" i="7"/>
  <c r="A176" i="7"/>
  <c r="A177" i="7"/>
  <c r="A178" i="7"/>
  <c r="A179" i="7"/>
  <c r="A180" i="7"/>
  <c r="A181" i="7"/>
  <c r="A182" i="7"/>
  <c r="A184" i="7"/>
  <c r="A185" i="7"/>
  <c r="A189" i="7"/>
  <c r="A190" i="7"/>
  <c r="A191" i="7"/>
  <c r="A192" i="7"/>
  <c r="A193" i="7"/>
  <c r="A194" i="7"/>
  <c r="A195" i="7"/>
  <c r="A197" i="7"/>
  <c r="A198" i="7"/>
  <c r="A199" i="7"/>
  <c r="A200" i="7"/>
  <c r="A202" i="7"/>
  <c r="A203" i="7"/>
  <c r="A204" i="7"/>
  <c r="A205" i="7"/>
  <c r="A206" i="7"/>
  <c r="A207" i="7"/>
  <c r="A208" i="7"/>
  <c r="A210" i="7"/>
  <c r="A211" i="7"/>
  <c r="B21" i="4"/>
  <c r="B17" i="4"/>
  <c r="B6" i="4"/>
  <c r="B9" i="4"/>
  <c r="B12" i="4"/>
  <c r="B8" i="4"/>
  <c r="B20" i="4"/>
  <c r="B4" i="4"/>
  <c r="B11" i="4"/>
  <c r="B22" i="4"/>
  <c r="B13" i="4"/>
  <c r="B16" i="4"/>
  <c r="B7" i="4"/>
  <c r="B15" i="4"/>
  <c r="B18" i="4"/>
  <c r="M139" i="11" l="1"/>
  <c r="C138" i="11"/>
  <c r="O134" i="11"/>
  <c r="O130" i="11"/>
  <c r="K127" i="11"/>
  <c r="K125" i="11"/>
  <c r="K119" i="11"/>
  <c r="J140" i="11"/>
  <c r="I138" i="11"/>
  <c r="P137" i="11"/>
  <c r="P136" i="11"/>
  <c r="P215" i="11"/>
  <c r="P134" i="11"/>
  <c r="H134" i="11"/>
  <c r="P132" i="11"/>
  <c r="H132" i="11"/>
  <c r="P130" i="11"/>
  <c r="P208" i="11"/>
  <c r="P207" i="11"/>
  <c r="H126" i="11"/>
  <c r="H125" i="11"/>
  <c r="P124" i="11"/>
  <c r="P123" i="11"/>
  <c r="P203" i="11"/>
  <c r="P122" i="11"/>
  <c r="P120" i="11"/>
  <c r="H120" i="11"/>
  <c r="P200" i="11"/>
  <c r="P119" i="11"/>
  <c r="H200" i="11"/>
  <c r="H119" i="11"/>
  <c r="P117" i="11"/>
  <c r="H117" i="11"/>
  <c r="M140" i="11"/>
  <c r="O136" i="11"/>
  <c r="K134" i="11"/>
  <c r="C127" i="11"/>
  <c r="G125" i="11"/>
  <c r="O119" i="11"/>
  <c r="C118" i="11"/>
  <c r="L140" i="11"/>
  <c r="L139" i="11"/>
  <c r="D139" i="11"/>
  <c r="F138" i="11"/>
  <c r="N137" i="11"/>
  <c r="F134" i="11"/>
  <c r="N133" i="11"/>
  <c r="F133" i="11"/>
  <c r="N132" i="11"/>
  <c r="F132" i="11"/>
  <c r="N129" i="11"/>
  <c r="F127" i="11"/>
  <c r="N126" i="11"/>
  <c r="N125" i="11"/>
  <c r="F125" i="11"/>
  <c r="N122" i="11"/>
  <c r="N120" i="11"/>
  <c r="F120" i="11"/>
  <c r="N119" i="11"/>
  <c r="F119" i="11"/>
  <c r="N118" i="11"/>
  <c r="N117" i="11"/>
  <c r="F117" i="11"/>
  <c r="Q140" i="11"/>
  <c r="O133" i="11"/>
  <c r="O132" i="11"/>
  <c r="G127" i="11"/>
  <c r="G126" i="11"/>
  <c r="C125" i="11"/>
  <c r="O120" i="11"/>
  <c r="C119" i="11"/>
  <c r="G117" i="11"/>
  <c r="K140" i="11"/>
  <c r="C140" i="11"/>
  <c r="K139" i="11"/>
  <c r="J138" i="11"/>
  <c r="Q137" i="11"/>
  <c r="I137" i="11"/>
  <c r="Q136" i="11"/>
  <c r="Q134" i="11"/>
  <c r="M134" i="11"/>
  <c r="I134" i="11"/>
  <c r="Q133" i="11"/>
  <c r="I133" i="11"/>
  <c r="E133" i="11"/>
  <c r="Q130" i="11"/>
  <c r="Q129" i="11"/>
  <c r="I127" i="11"/>
  <c r="I126" i="11"/>
  <c r="Q125" i="11"/>
  <c r="I125" i="11"/>
  <c r="Q124" i="11"/>
  <c r="Q123" i="11"/>
  <c r="Q120" i="11"/>
  <c r="I120" i="11"/>
  <c r="I119" i="11"/>
  <c r="Q118" i="11"/>
  <c r="I118" i="11"/>
  <c r="Q117" i="11"/>
  <c r="L178" i="7"/>
  <c r="H190" i="7"/>
  <c r="C166" i="7"/>
  <c r="A170" i="7"/>
  <c r="A196" i="7"/>
  <c r="A144" i="7"/>
  <c r="E44" i="7"/>
  <c r="G185" i="7"/>
  <c r="O185" i="7"/>
  <c r="D166" i="7"/>
  <c r="G166" i="7"/>
  <c r="P140" i="11"/>
  <c r="D221" i="11"/>
  <c r="D140" i="11"/>
  <c r="F137" i="11"/>
  <c r="N136" i="11"/>
  <c r="N135" i="11"/>
  <c r="J135" i="11"/>
  <c r="J134" i="11"/>
  <c r="J133" i="11"/>
  <c r="J129" i="11"/>
  <c r="J128" i="11"/>
  <c r="N127" i="11"/>
  <c r="J126" i="11"/>
  <c r="J125" i="11"/>
  <c r="J124" i="11"/>
  <c r="F124" i="11"/>
  <c r="N123" i="11"/>
  <c r="N121" i="11"/>
  <c r="E166" i="7"/>
  <c r="G140" i="11"/>
  <c r="C139" i="11"/>
  <c r="I136" i="11"/>
  <c r="E135" i="11"/>
  <c r="M132" i="11"/>
  <c r="I132" i="11"/>
  <c r="I130" i="11"/>
  <c r="I129" i="11"/>
  <c r="M128" i="11"/>
  <c r="E128" i="11"/>
  <c r="M127" i="11"/>
  <c r="E126" i="11"/>
  <c r="M125" i="11"/>
  <c r="E125" i="11"/>
  <c r="M124" i="11"/>
  <c r="E122" i="11"/>
  <c r="E121" i="11"/>
  <c r="E120" i="11"/>
  <c r="E119" i="11"/>
  <c r="M118" i="11"/>
  <c r="E118" i="11"/>
  <c r="M117" i="11"/>
  <c r="I117" i="11"/>
  <c r="N140" i="11"/>
  <c r="F140" i="11"/>
  <c r="N139" i="11"/>
  <c r="J139" i="11"/>
  <c r="F139" i="11"/>
  <c r="L137" i="11"/>
  <c r="D137" i="11"/>
  <c r="D136" i="11"/>
  <c r="P135" i="11"/>
  <c r="L135" i="11"/>
  <c r="H216" i="11"/>
  <c r="D216" i="11"/>
  <c r="D135" i="11"/>
  <c r="L134" i="11"/>
  <c r="D134" i="11"/>
  <c r="P133" i="11"/>
  <c r="L133" i="11"/>
  <c r="D133" i="11"/>
  <c r="D132" i="11"/>
  <c r="L130" i="11"/>
  <c r="D130" i="11"/>
  <c r="L210" i="11"/>
  <c r="L129" i="11"/>
  <c r="H129" i="11"/>
  <c r="H210" i="11"/>
  <c r="D210" i="11"/>
  <c r="P128" i="11"/>
  <c r="L128" i="11"/>
  <c r="D128" i="11"/>
  <c r="P127" i="11"/>
  <c r="H208" i="11"/>
  <c r="D208" i="11"/>
  <c r="D127" i="11"/>
  <c r="P126" i="11"/>
  <c r="L126" i="11"/>
  <c r="D207" i="11"/>
  <c r="D126" i="11"/>
  <c r="P125" i="11"/>
  <c r="L125" i="11"/>
  <c r="D125" i="11"/>
  <c r="H124" i="11"/>
  <c r="H122" i="11"/>
  <c r="D203" i="11"/>
  <c r="D122" i="11"/>
  <c r="P121" i="11"/>
  <c r="L121" i="11"/>
  <c r="H121" i="11"/>
  <c r="D202" i="11"/>
  <c r="D121" i="11"/>
  <c r="L120" i="11"/>
  <c r="D201" i="11"/>
  <c r="D120" i="11"/>
  <c r="D119" i="11"/>
  <c r="L118" i="11"/>
  <c r="H118" i="11"/>
  <c r="P198" i="11"/>
  <c r="D198" i="11"/>
  <c r="D117" i="11"/>
  <c r="L220" i="11"/>
  <c r="H220" i="11"/>
  <c r="H139" i="11"/>
  <c r="D220" i="11"/>
  <c r="J137" i="11"/>
  <c r="J136" i="11"/>
  <c r="F135" i="11"/>
  <c r="N130" i="11"/>
  <c r="N128" i="11"/>
  <c r="J127" i="11"/>
  <c r="F126" i="11"/>
  <c r="N124" i="11"/>
  <c r="J123" i="11"/>
  <c r="J122" i="11"/>
  <c r="J121" i="11"/>
  <c r="J118" i="11"/>
  <c r="J117" i="11"/>
  <c r="K166" i="7"/>
  <c r="O139" i="11"/>
  <c r="G139" i="11"/>
  <c r="O138" i="11"/>
  <c r="E138" i="11"/>
  <c r="M137" i="11"/>
  <c r="E137" i="11"/>
  <c r="M136" i="11"/>
  <c r="E136" i="11"/>
  <c r="I135" i="11"/>
  <c r="M133" i="11"/>
  <c r="Q132" i="11"/>
  <c r="E132" i="11"/>
  <c r="M130" i="11"/>
  <c r="E130" i="11"/>
  <c r="M129" i="11"/>
  <c r="E129" i="11"/>
  <c r="Q128" i="11"/>
  <c r="I128" i="11"/>
  <c r="Q127" i="11"/>
  <c r="E127" i="11"/>
  <c r="I124" i="11"/>
  <c r="M123" i="11"/>
  <c r="M122" i="11"/>
  <c r="Q119" i="11"/>
  <c r="E117" i="11"/>
  <c r="K164" i="7"/>
  <c r="I140" i="11"/>
  <c r="E140" i="11"/>
  <c r="Q139" i="11"/>
  <c r="I139" i="11"/>
  <c r="E139" i="11"/>
  <c r="G138" i="11"/>
  <c r="O137" i="11"/>
  <c r="K137" i="11"/>
  <c r="G137" i="11"/>
  <c r="G136" i="11"/>
  <c r="C136" i="11"/>
  <c r="O135" i="11"/>
  <c r="K135" i="11"/>
  <c r="C134" i="11"/>
  <c r="K133" i="11"/>
  <c r="K132" i="11"/>
  <c r="G132" i="11"/>
  <c r="C132" i="11"/>
  <c r="K130" i="11"/>
  <c r="G130" i="11"/>
  <c r="C130" i="11"/>
  <c r="O129" i="11"/>
  <c r="K129" i="11"/>
  <c r="G129" i="11"/>
  <c r="C129" i="11"/>
  <c r="O128" i="11"/>
  <c r="K128" i="11"/>
  <c r="G128" i="11"/>
  <c r="O126" i="11"/>
  <c r="K126" i="11"/>
  <c r="C126" i="11"/>
  <c r="O125" i="11"/>
  <c r="O124" i="11"/>
  <c r="K124" i="11"/>
  <c r="G124" i="11"/>
  <c r="O123" i="11"/>
  <c r="K123" i="11"/>
  <c r="O122" i="11"/>
  <c r="K122" i="11"/>
  <c r="C122" i="11"/>
  <c r="O121" i="11"/>
  <c r="K121" i="11"/>
  <c r="K120" i="11"/>
  <c r="G120" i="11"/>
  <c r="C120" i="11"/>
  <c r="O118" i="11"/>
  <c r="K118" i="11"/>
  <c r="O117" i="11"/>
  <c r="K117" i="11"/>
  <c r="C117" i="11"/>
  <c r="D190" i="7"/>
  <c r="M190" i="7"/>
  <c r="Q178" i="7"/>
  <c r="G164" i="7"/>
  <c r="E164" i="7"/>
  <c r="D165" i="7"/>
  <c r="C178" i="7"/>
  <c r="N177" i="7"/>
  <c r="J177" i="7"/>
  <c r="B177" i="7"/>
  <c r="N166" i="7"/>
  <c r="J166" i="7"/>
  <c r="F165" i="7"/>
  <c r="C165" i="7"/>
  <c r="Q164" i="7"/>
  <c r="E190" i="7"/>
  <c r="I190" i="7"/>
  <c r="I164" i="7"/>
  <c r="F190" i="7"/>
  <c r="K5" i="7"/>
  <c r="E184" i="7"/>
  <c r="J185" i="7"/>
  <c r="H26" i="11"/>
  <c r="N46" i="7"/>
  <c r="N44" i="7" s="1"/>
  <c r="J123" i="9"/>
  <c r="N32" i="7"/>
  <c r="B32" i="7"/>
  <c r="B164" i="7" s="1"/>
  <c r="G142" i="7"/>
  <c r="L26" i="11"/>
  <c r="F123" i="9"/>
  <c r="N33" i="7"/>
  <c r="N165" i="7" s="1"/>
  <c r="B33" i="7"/>
  <c r="B165" i="7" s="1"/>
  <c r="F32" i="7"/>
  <c r="F164" i="7" s="1"/>
  <c r="O58" i="7"/>
  <c r="H18" i="7"/>
  <c r="P26" i="11"/>
  <c r="B69" i="9"/>
  <c r="B123" i="9"/>
  <c r="J32" i="7"/>
  <c r="J164" i="7" s="1"/>
  <c r="O142" i="7"/>
  <c r="J46" i="7"/>
  <c r="J44" i="7" s="1"/>
  <c r="K190" i="7"/>
  <c r="C164" i="7"/>
  <c r="O133" i="10"/>
  <c r="C133" i="10"/>
  <c r="K132" i="10"/>
  <c r="C132" i="10"/>
  <c r="O130" i="10"/>
  <c r="K130" i="10"/>
  <c r="O129" i="10"/>
  <c r="K129" i="10"/>
  <c r="G129" i="10"/>
  <c r="O128" i="10"/>
  <c r="C128" i="10"/>
  <c r="O127" i="10"/>
  <c r="K127" i="10"/>
  <c r="G126" i="10"/>
  <c r="K126" i="9"/>
  <c r="G124" i="9"/>
  <c r="G122" i="9"/>
  <c r="K121" i="9"/>
  <c r="O119" i="9"/>
  <c r="C119" i="9"/>
  <c r="M164" i="7"/>
  <c r="F177" i="7"/>
  <c r="E63" i="10"/>
  <c r="M20" i="7"/>
  <c r="M178" i="7" s="1"/>
  <c r="Q19" i="7"/>
  <c r="Q18" i="7" s="1"/>
  <c r="M7" i="7"/>
  <c r="M165" i="7" s="1"/>
  <c r="I7" i="7"/>
  <c r="E64" i="7"/>
  <c r="E144" i="7" s="1"/>
  <c r="E65" i="14"/>
  <c r="C44" i="7"/>
  <c r="C18" i="7"/>
  <c r="J190" i="7"/>
  <c r="K44" i="7"/>
  <c r="O31" i="7"/>
  <c r="K165" i="7"/>
  <c r="Q165" i="7"/>
  <c r="P15" i="14"/>
  <c r="L15" i="14"/>
  <c r="H15" i="14"/>
  <c r="O79" i="10"/>
  <c r="K78" i="10"/>
  <c r="G78" i="10"/>
  <c r="C78" i="10"/>
  <c r="C76" i="10"/>
  <c r="G74" i="10"/>
  <c r="C74" i="10"/>
  <c r="O73" i="10"/>
  <c r="G72" i="10"/>
  <c r="C72" i="10"/>
  <c r="K68" i="10"/>
  <c r="G68" i="10"/>
  <c r="C68" i="10"/>
  <c r="O66" i="10"/>
  <c r="K66" i="10"/>
  <c r="G66" i="10"/>
  <c r="C66" i="10"/>
  <c r="O65" i="10"/>
  <c r="C65" i="10"/>
  <c r="O63" i="10"/>
  <c r="O61" i="10"/>
  <c r="C60" i="10"/>
  <c r="O58" i="10"/>
  <c r="G58" i="10"/>
  <c r="O56" i="10"/>
  <c r="C56" i="10"/>
  <c r="C83" i="10"/>
  <c r="P178" i="7"/>
  <c r="H178" i="7"/>
  <c r="P165" i="7"/>
  <c r="L165" i="7"/>
  <c r="G184" i="7"/>
  <c r="B185" i="7"/>
  <c r="F25" i="7"/>
  <c r="K185" i="7"/>
  <c r="I26" i="7"/>
  <c r="I184" i="7" s="1"/>
  <c r="H14" i="19"/>
  <c r="C14" i="19"/>
  <c r="P27" i="20"/>
  <c r="L27" i="20"/>
  <c r="H30" i="20"/>
  <c r="E14" i="19"/>
  <c r="I53" i="7"/>
  <c r="I51" i="7" s="1"/>
  <c r="P27" i="7"/>
  <c r="P25" i="7" s="1"/>
  <c r="D26" i="7"/>
  <c r="D184" i="7" s="1"/>
  <c r="O25" i="7"/>
  <c r="O184" i="7"/>
  <c r="M185" i="7"/>
  <c r="E185" i="7"/>
  <c r="I15" i="19"/>
  <c r="E15" i="19"/>
  <c r="M14" i="19"/>
  <c r="P53" i="7"/>
  <c r="P51" i="7" s="1"/>
  <c r="L53" i="7"/>
  <c r="L185" i="7" s="1"/>
  <c r="H53" i="7"/>
  <c r="H185" i="7" s="1"/>
  <c r="D53" i="7"/>
  <c r="D185" i="7" s="1"/>
  <c r="Q51" i="7"/>
  <c r="M51" i="7"/>
  <c r="Q26" i="7"/>
  <c r="Q184" i="7" s="1"/>
  <c r="M26" i="7"/>
  <c r="M25" i="7" s="1"/>
  <c r="H15" i="19"/>
  <c r="D15" i="19"/>
  <c r="P14" i="19"/>
  <c r="L14" i="19"/>
  <c r="Q31" i="20"/>
  <c r="Q15" i="19"/>
  <c r="K31" i="20"/>
  <c r="C14" i="21"/>
  <c r="C15" i="21" s="1"/>
  <c r="Q44" i="7"/>
  <c r="M44" i="7"/>
  <c r="E165" i="7"/>
  <c r="I44" i="7"/>
  <c r="I177" i="7"/>
  <c r="J33" i="7"/>
  <c r="J165" i="7" s="1"/>
  <c r="I33" i="7"/>
  <c r="L190" i="7"/>
  <c r="I63" i="10"/>
  <c r="F14" i="19"/>
  <c r="P8" i="7"/>
  <c r="P166" i="7" s="1"/>
  <c r="P190" i="7"/>
  <c r="Q190" i="7"/>
  <c r="E177" i="7"/>
  <c r="F185" i="7"/>
  <c r="B150" i="9"/>
  <c r="O5" i="21"/>
  <c r="O14" i="21"/>
  <c r="O15" i="21" s="1"/>
  <c r="B144" i="7"/>
  <c r="P31" i="7"/>
  <c r="D5" i="7"/>
  <c r="L79" i="10"/>
  <c r="L72" i="10"/>
  <c r="P69" i="10"/>
  <c r="P62" i="10"/>
  <c r="H7" i="7"/>
  <c r="C124" i="9"/>
  <c r="K79" i="10"/>
  <c r="K72" i="10"/>
  <c r="O69" i="10"/>
  <c r="O62" i="10"/>
  <c r="C61" i="10"/>
  <c r="C203" i="11" s="1"/>
  <c r="G59" i="10"/>
  <c r="D150" i="9"/>
  <c r="K14" i="21"/>
  <c r="K15" i="21" s="1"/>
  <c r="K5" i="21"/>
  <c r="L31" i="7"/>
  <c r="P61" i="14"/>
  <c r="P62" i="7"/>
  <c r="P142" i="7" s="1"/>
  <c r="D5" i="14"/>
  <c r="G15" i="19"/>
  <c r="K31" i="7"/>
  <c r="Q8" i="7"/>
  <c r="Q166" i="7" s="1"/>
  <c r="P67" i="10"/>
  <c r="K142" i="7"/>
  <c r="O132" i="10"/>
  <c r="O131" i="9"/>
  <c r="C129" i="9"/>
  <c r="C122" i="9"/>
  <c r="O116" i="9"/>
  <c r="G79" i="10"/>
  <c r="G221" i="11" s="1"/>
  <c r="O75" i="10"/>
  <c r="K69" i="10"/>
  <c r="O67" i="10"/>
  <c r="O209" i="11" s="1"/>
  <c r="K62" i="10"/>
  <c r="O60" i="10"/>
  <c r="C59" i="10"/>
  <c r="K20" i="7"/>
  <c r="K178" i="7" s="1"/>
  <c r="O8" i="7"/>
  <c r="O166" i="7" s="1"/>
  <c r="H31" i="7"/>
  <c r="B197" i="8"/>
  <c r="G165" i="7"/>
  <c r="H72" i="10"/>
  <c r="B58" i="7"/>
  <c r="B190" i="7" s="1"/>
  <c r="F178" i="7"/>
  <c r="I20" i="7"/>
  <c r="I178" i="7" s="1"/>
  <c r="M8" i="7"/>
  <c r="M166" i="7" s="1"/>
  <c r="P60" i="10"/>
  <c r="F166" i="7"/>
  <c r="B211" i="8"/>
  <c r="L75" i="10"/>
  <c r="H69" i="10"/>
  <c r="L67" i="10"/>
  <c r="H62" i="10"/>
  <c r="H204" i="11" s="1"/>
  <c r="L60" i="10"/>
  <c r="L8" i="7"/>
  <c r="L166" i="7" s="1"/>
  <c r="P83" i="10"/>
  <c r="H79" i="10"/>
  <c r="D31" i="7"/>
  <c r="B178" i="7"/>
  <c r="C129" i="10"/>
  <c r="G127" i="10"/>
  <c r="K131" i="9"/>
  <c r="C127" i="9"/>
  <c r="G125" i="9"/>
  <c r="C120" i="9"/>
  <c r="G118" i="9"/>
  <c r="C79" i="10"/>
  <c r="K75" i="10"/>
  <c r="G69" i="10"/>
  <c r="K67" i="10"/>
  <c r="G62" i="10"/>
  <c r="G204" i="11" s="1"/>
  <c r="K60" i="10"/>
  <c r="G20" i="7"/>
  <c r="G18" i="7" s="1"/>
  <c r="O83" i="10"/>
  <c r="O6" i="7"/>
  <c r="O164" i="7" s="1"/>
  <c r="N6" i="7"/>
  <c r="N5" i="7" s="1"/>
  <c r="L69" i="10"/>
  <c r="P18" i="7"/>
  <c r="E20" i="7"/>
  <c r="E178" i="7" s="1"/>
  <c r="I8" i="7"/>
  <c r="I166" i="7" s="1"/>
  <c r="P75" i="10"/>
  <c r="B166" i="7"/>
  <c r="P78" i="10"/>
  <c r="H75" i="10"/>
  <c r="H217" i="11" s="1"/>
  <c r="L73" i="10"/>
  <c r="L215" i="11" s="1"/>
  <c r="D69" i="10"/>
  <c r="H67" i="10"/>
  <c r="H209" i="11" s="1"/>
  <c r="L65" i="10"/>
  <c r="D62" i="10"/>
  <c r="D204" i="11" s="1"/>
  <c r="H60" i="10"/>
  <c r="L58" i="10"/>
  <c r="D20" i="7"/>
  <c r="D18" i="7" s="1"/>
  <c r="H8" i="7"/>
  <c r="H166" i="7" s="1"/>
  <c r="L83" i="10"/>
  <c r="F184" i="7"/>
  <c r="G31" i="11"/>
  <c r="G132" i="10"/>
  <c r="C127" i="10"/>
  <c r="G131" i="9"/>
  <c r="K128" i="9"/>
  <c r="C125" i="9"/>
  <c r="C118" i="9"/>
  <c r="G116" i="9"/>
  <c r="O78" i="10"/>
  <c r="O220" i="11" s="1"/>
  <c r="G75" i="10"/>
  <c r="G217" i="11" s="1"/>
  <c r="K73" i="10"/>
  <c r="C69" i="10"/>
  <c r="G67" i="10"/>
  <c r="G209" i="11" s="1"/>
  <c r="K65" i="10"/>
  <c r="C62" i="10"/>
  <c r="C204" i="11" s="1"/>
  <c r="G60" i="10"/>
  <c r="K58" i="10"/>
  <c r="K200" i="11" s="1"/>
  <c r="K83" i="10"/>
  <c r="Q185" i="7"/>
  <c r="M19" i="7"/>
  <c r="M177" i="7" s="1"/>
  <c r="C31" i="11"/>
  <c r="L62" i="10"/>
  <c r="L18" i="7"/>
  <c r="B14" i="19"/>
  <c r="J26" i="7"/>
  <c r="J25" i="7" s="1"/>
  <c r="J14" i="19"/>
  <c r="K14" i="19"/>
  <c r="E19" i="20"/>
  <c r="E35" i="20" s="1"/>
  <c r="H19" i="20"/>
  <c r="E51" i="7"/>
  <c r="P76" i="10"/>
  <c r="D75" i="10"/>
  <c r="H73" i="10"/>
  <c r="P68" i="10"/>
  <c r="P210" i="11" s="1"/>
  <c r="D67" i="10"/>
  <c r="H65" i="10"/>
  <c r="L56" i="10"/>
  <c r="H83" i="10"/>
  <c r="G5" i="14"/>
  <c r="G130" i="10"/>
  <c r="K128" i="10"/>
  <c r="O126" i="10"/>
  <c r="G128" i="9"/>
  <c r="O124" i="9"/>
  <c r="G121" i="9"/>
  <c r="O117" i="9"/>
  <c r="O76" i="10"/>
  <c r="C75" i="10"/>
  <c r="G73" i="10"/>
  <c r="O68" i="10"/>
  <c r="C67" i="10"/>
  <c r="G65" i="10"/>
  <c r="K56" i="10"/>
  <c r="G83" i="10"/>
  <c r="F5" i="14"/>
  <c r="D27" i="20"/>
  <c r="C185" i="7"/>
  <c r="F83" i="10"/>
  <c r="E5" i="14"/>
  <c r="L76" i="10"/>
  <c r="P74" i="10"/>
  <c r="D73" i="10"/>
  <c r="D215" i="11" s="1"/>
  <c r="L61" i="10"/>
  <c r="P59" i="10"/>
  <c r="D58" i="10"/>
  <c r="H56" i="10"/>
  <c r="H198" i="11" s="1"/>
  <c r="D83" i="10"/>
  <c r="C5" i="14"/>
  <c r="K133" i="10"/>
  <c r="C130" i="10"/>
  <c r="G128" i="10"/>
  <c r="K126" i="10"/>
  <c r="C128" i="9"/>
  <c r="K124" i="9"/>
  <c r="C121" i="9"/>
  <c r="K117" i="9"/>
  <c r="K76" i="10"/>
  <c r="O74" i="10"/>
  <c r="C73" i="10"/>
  <c r="K61" i="10"/>
  <c r="K203" i="11" s="1"/>
  <c r="O59" i="10"/>
  <c r="C58" i="10"/>
  <c r="G56" i="10"/>
  <c r="B5" i="14"/>
  <c r="Q14" i="21"/>
  <c r="Q15" i="21" s="1"/>
  <c r="F56" i="10"/>
  <c r="F198" i="11" s="1"/>
  <c r="B83" i="10"/>
  <c r="G25" i="7"/>
  <c r="F15" i="19"/>
  <c r="G14" i="21"/>
  <c r="G15" i="21" s="1"/>
  <c r="H76" i="10"/>
  <c r="L74" i="10"/>
  <c r="P72" i="10"/>
  <c r="H61" i="10"/>
  <c r="L59" i="10"/>
  <c r="M19" i="20"/>
  <c r="G133" i="10"/>
  <c r="O127" i="9"/>
  <c r="C126" i="9"/>
  <c r="O120" i="9"/>
  <c r="G117" i="9"/>
  <c r="G76" i="10"/>
  <c r="K74" i="10"/>
  <c r="O72" i="10"/>
  <c r="G61" i="10"/>
  <c r="K59" i="10"/>
  <c r="M14" i="21"/>
  <c r="M15" i="21" s="1"/>
  <c r="B172" i="8"/>
  <c r="B56" i="10"/>
  <c r="C15" i="19"/>
  <c r="N185" i="7"/>
  <c r="B15" i="19"/>
  <c r="I31" i="20"/>
  <c r="Q142" i="7"/>
  <c r="M142" i="7"/>
  <c r="I142" i="7"/>
  <c r="E142" i="7"/>
  <c r="L184" i="7"/>
  <c r="O178" i="7"/>
  <c r="O44" i="7"/>
  <c r="P184" i="7"/>
  <c r="H184" i="7"/>
  <c r="K25" i="7"/>
  <c r="K184" i="7"/>
  <c r="C25" i="7"/>
  <c r="C184" i="7"/>
  <c r="O165" i="7"/>
  <c r="P164" i="7"/>
  <c r="L164" i="7"/>
  <c r="H164" i="7"/>
  <c r="D164" i="7"/>
  <c r="G31" i="7"/>
  <c r="C31" i="7"/>
  <c r="N18" i="7"/>
  <c r="J18" i="7"/>
  <c r="B18" i="7"/>
  <c r="O51" i="7"/>
  <c r="K51" i="7"/>
  <c r="G51" i="7"/>
  <c r="C51" i="7"/>
  <c r="P44" i="7"/>
  <c r="P177" i="7"/>
  <c r="L44" i="7"/>
  <c r="L177" i="7"/>
  <c r="H44" i="7"/>
  <c r="H177" i="7"/>
  <c r="D44" i="7"/>
  <c r="D177" i="7"/>
  <c r="N25" i="7"/>
  <c r="N184" i="7"/>
  <c r="B25" i="7"/>
  <c r="B184" i="7"/>
  <c r="F18" i="7"/>
  <c r="G5" i="7"/>
  <c r="G190" i="7"/>
  <c r="C5" i="7"/>
  <c r="C190" i="7"/>
  <c r="G44" i="7"/>
  <c r="O18" i="7"/>
  <c r="O177" i="7"/>
  <c r="N51" i="7"/>
  <c r="J51" i="7"/>
  <c r="F51" i="7"/>
  <c r="B51" i="7"/>
  <c r="E25" i="7"/>
  <c r="J5" i="7"/>
  <c r="F5" i="7"/>
  <c r="B5" i="7"/>
  <c r="O31" i="11"/>
  <c r="K31" i="11"/>
  <c r="K177" i="7"/>
  <c r="G177" i="7"/>
  <c r="C177" i="7"/>
  <c r="F44" i="7"/>
  <c r="B44" i="7"/>
  <c r="Q31" i="7"/>
  <c r="M31" i="7"/>
  <c r="E31" i="7"/>
  <c r="L25" i="7"/>
  <c r="H25" i="7"/>
  <c r="E5" i="7"/>
  <c r="N79" i="10"/>
  <c r="J79" i="10"/>
  <c r="F79" i="10"/>
  <c r="B79" i="10"/>
  <c r="B192" i="8"/>
  <c r="N78" i="10"/>
  <c r="J78" i="10"/>
  <c r="F78" i="10"/>
  <c r="B78" i="10"/>
  <c r="B191" i="8"/>
  <c r="B163" i="8"/>
  <c r="B190" i="8"/>
  <c r="N76" i="10"/>
  <c r="J76" i="10"/>
  <c r="F76" i="10"/>
  <c r="B76" i="10"/>
  <c r="B189" i="8"/>
  <c r="N75" i="10"/>
  <c r="J75" i="10"/>
  <c r="J217" i="11" s="1"/>
  <c r="F75" i="10"/>
  <c r="B75" i="10"/>
  <c r="B24" i="8"/>
  <c r="B188" i="8"/>
  <c r="N74" i="10"/>
  <c r="N216" i="11" s="1"/>
  <c r="J74" i="10"/>
  <c r="J216" i="11" s="1"/>
  <c r="F74" i="10"/>
  <c r="B74" i="10"/>
  <c r="B216" i="11" s="1"/>
  <c r="B187" i="8"/>
  <c r="N73" i="10"/>
  <c r="J73" i="10"/>
  <c r="J215" i="11" s="1"/>
  <c r="F73" i="10"/>
  <c r="B73" i="10"/>
  <c r="B215" i="11" s="1"/>
  <c r="B186" i="8"/>
  <c r="N72" i="10"/>
  <c r="J72" i="10"/>
  <c r="J214" i="11" s="1"/>
  <c r="F72" i="10"/>
  <c r="B72" i="10"/>
  <c r="B185" i="8"/>
  <c r="B157" i="8"/>
  <c r="B184" i="8"/>
  <c r="N69" i="10"/>
  <c r="J69" i="10"/>
  <c r="F69" i="10"/>
  <c r="B69" i="10"/>
  <c r="B18" i="8"/>
  <c r="B182" i="8"/>
  <c r="N68" i="10"/>
  <c r="J68" i="10"/>
  <c r="J210" i="11" s="1"/>
  <c r="F68" i="10"/>
  <c r="B68" i="10"/>
  <c r="B181" i="8"/>
  <c r="N67" i="10"/>
  <c r="J67" i="10"/>
  <c r="J209" i="11" s="1"/>
  <c r="F67" i="10"/>
  <c r="B67" i="10"/>
  <c r="B16" i="8"/>
  <c r="B180" i="8"/>
  <c r="N66" i="10"/>
  <c r="J66" i="10"/>
  <c r="F66" i="10"/>
  <c r="B66" i="10"/>
  <c r="B179" i="8"/>
  <c r="N65" i="10"/>
  <c r="J65" i="10"/>
  <c r="J207" i="11" s="1"/>
  <c r="F65" i="10"/>
  <c r="B65" i="10"/>
  <c r="B178" i="8"/>
  <c r="B150" i="8"/>
  <c r="B177" i="8"/>
  <c r="N63" i="10"/>
  <c r="J63" i="10"/>
  <c r="F63" i="10"/>
  <c r="B63" i="10"/>
  <c r="B176" i="8"/>
  <c r="N62" i="10"/>
  <c r="N204" i="11" s="1"/>
  <c r="J62" i="10"/>
  <c r="J204" i="11" s="1"/>
  <c r="F62" i="10"/>
  <c r="B62" i="10"/>
  <c r="B204" i="11" s="1"/>
  <c r="B175" i="8"/>
  <c r="N61" i="10"/>
  <c r="J61" i="10"/>
  <c r="F61" i="10"/>
  <c r="B61" i="10"/>
  <c r="B203" i="11" s="1"/>
  <c r="B10" i="8"/>
  <c r="B174" i="8"/>
  <c r="N60" i="10"/>
  <c r="N202" i="11" s="1"/>
  <c r="J60" i="10"/>
  <c r="F60" i="10"/>
  <c r="F202" i="11" s="1"/>
  <c r="B60" i="10"/>
  <c r="B173" i="8"/>
  <c r="N59" i="10"/>
  <c r="I123" i="9"/>
  <c r="E123" i="9"/>
  <c r="Q18" i="9"/>
  <c r="M18" i="9"/>
  <c r="I18" i="9"/>
  <c r="E18" i="9"/>
  <c r="N77" i="10"/>
  <c r="J77" i="10"/>
  <c r="F131" i="10"/>
  <c r="B40" i="10"/>
  <c r="B104" i="10" s="1"/>
  <c r="N71" i="10"/>
  <c r="F125" i="10"/>
  <c r="B34" i="10"/>
  <c r="B98" i="10" s="1"/>
  <c r="N64" i="10"/>
  <c r="F118" i="10"/>
  <c r="B27" i="10"/>
  <c r="B118" i="10" s="1"/>
  <c r="N57" i="10"/>
  <c r="J18" i="10"/>
  <c r="F57" i="10"/>
  <c r="B20" i="10"/>
  <c r="B57" i="10" s="1"/>
  <c r="B199" i="11" s="1"/>
  <c r="J59" i="10"/>
  <c r="F59" i="10"/>
  <c r="B59" i="10"/>
  <c r="N58" i="10"/>
  <c r="J58" i="10"/>
  <c r="F58" i="10"/>
  <c r="B58" i="10"/>
  <c r="N56" i="10"/>
  <c r="J56" i="10"/>
  <c r="N104" i="10"/>
  <c r="J104" i="10"/>
  <c r="F104" i="10"/>
  <c r="N98" i="10"/>
  <c r="J98" i="10"/>
  <c r="F98" i="10"/>
  <c r="N91" i="10"/>
  <c r="J91" i="10"/>
  <c r="F91" i="10"/>
  <c r="N84" i="10"/>
  <c r="J84" i="10"/>
  <c r="F84" i="10"/>
  <c r="N83" i="10"/>
  <c r="J83" i="10"/>
  <c r="P18" i="9"/>
  <c r="L18" i="9"/>
  <c r="H18" i="9"/>
  <c r="D18" i="9"/>
  <c r="Q131" i="10"/>
  <c r="M77" i="10"/>
  <c r="M219" i="11" s="1"/>
  <c r="I77" i="10"/>
  <c r="E104" i="10"/>
  <c r="Q71" i="10"/>
  <c r="Q213" i="11" s="1"/>
  <c r="E98" i="10"/>
  <c r="Q118" i="10"/>
  <c r="M91" i="10"/>
  <c r="I91" i="10"/>
  <c r="E91" i="10"/>
  <c r="Q111" i="10"/>
  <c r="M84" i="10"/>
  <c r="I84" i="10"/>
  <c r="Q79" i="10"/>
  <c r="M79" i="10"/>
  <c r="I79" i="10"/>
  <c r="E79" i="10"/>
  <c r="Q78" i="10"/>
  <c r="Q220" i="11" s="1"/>
  <c r="M78" i="10"/>
  <c r="I78" i="10"/>
  <c r="E78" i="10"/>
  <c r="Q77" i="10"/>
  <c r="Q219" i="11" s="1"/>
  <c r="Q76" i="10"/>
  <c r="M76" i="10"/>
  <c r="I76" i="10"/>
  <c r="E76" i="10"/>
  <c r="Q75" i="10"/>
  <c r="M75" i="10"/>
  <c r="M217" i="11" s="1"/>
  <c r="I75" i="10"/>
  <c r="E75" i="10"/>
  <c r="E217" i="11" s="1"/>
  <c r="Q74" i="10"/>
  <c r="M74" i="10"/>
  <c r="I74" i="10"/>
  <c r="I216" i="11" s="1"/>
  <c r="E74" i="10"/>
  <c r="Q73" i="10"/>
  <c r="M73" i="10"/>
  <c r="I73" i="10"/>
  <c r="E73" i="10"/>
  <c r="E215" i="11" s="1"/>
  <c r="Q72" i="10"/>
  <c r="M72" i="10"/>
  <c r="M214" i="11" s="1"/>
  <c r="I72" i="10"/>
  <c r="I214" i="11" s="1"/>
  <c r="E72" i="10"/>
  <c r="E214" i="11" s="1"/>
  <c r="M71" i="10"/>
  <c r="I71" i="10"/>
  <c r="Q69" i="10"/>
  <c r="M69" i="10"/>
  <c r="I69" i="10"/>
  <c r="E69" i="10"/>
  <c r="Q68" i="10"/>
  <c r="M68" i="10"/>
  <c r="M210" i="11" s="1"/>
  <c r="I68" i="10"/>
  <c r="E68" i="10"/>
  <c r="Q67" i="10"/>
  <c r="Q209" i="11" s="1"/>
  <c r="M67" i="10"/>
  <c r="I67" i="10"/>
  <c r="E67" i="10"/>
  <c r="Q66" i="10"/>
  <c r="Q208" i="11" s="1"/>
  <c r="M66" i="10"/>
  <c r="I66" i="10"/>
  <c r="E66" i="10"/>
  <c r="Q65" i="10"/>
  <c r="M65" i="10"/>
  <c r="I65" i="10"/>
  <c r="E65" i="10"/>
  <c r="Q63" i="10"/>
  <c r="M63" i="10"/>
  <c r="Q62" i="10"/>
  <c r="M62" i="10"/>
  <c r="M204" i="11" s="1"/>
  <c r="I62" i="10"/>
  <c r="E62" i="10"/>
  <c r="E204" i="11" s="1"/>
  <c r="Q61" i="10"/>
  <c r="M61" i="10"/>
  <c r="M203" i="11" s="1"/>
  <c r="I61" i="10"/>
  <c r="E61" i="10"/>
  <c r="E203" i="11" s="1"/>
  <c r="Q60" i="10"/>
  <c r="M60" i="10"/>
  <c r="I60" i="10"/>
  <c r="I202" i="11" s="1"/>
  <c r="E60" i="10"/>
  <c r="E202" i="11" s="1"/>
  <c r="Q59" i="10"/>
  <c r="M59" i="10"/>
  <c r="I59" i="10"/>
  <c r="E59" i="10"/>
  <c r="E201" i="11" s="1"/>
  <c r="Q58" i="10"/>
  <c r="M58" i="10"/>
  <c r="I58" i="10"/>
  <c r="E58" i="10"/>
  <c r="E200" i="11" s="1"/>
  <c r="Q56" i="10"/>
  <c r="M56" i="10"/>
  <c r="I56" i="10"/>
  <c r="E56" i="10"/>
  <c r="E198" i="11" s="1"/>
  <c r="Q104" i="10"/>
  <c r="M104" i="10"/>
  <c r="I104" i="10"/>
  <c r="M98" i="10"/>
  <c r="Q83" i="10"/>
  <c r="M83" i="10"/>
  <c r="I83" i="10"/>
  <c r="E83" i="10"/>
  <c r="L123" i="9"/>
  <c r="H123" i="9"/>
  <c r="D123" i="9"/>
  <c r="O18" i="9"/>
  <c r="K18" i="9"/>
  <c r="G18" i="9"/>
  <c r="C18" i="9"/>
  <c r="P77" i="10"/>
  <c r="L77" i="10"/>
  <c r="H104" i="10"/>
  <c r="D104" i="10"/>
  <c r="P98" i="10"/>
  <c r="H98" i="10"/>
  <c r="D98" i="10"/>
  <c r="P91" i="10"/>
  <c r="L64" i="10"/>
  <c r="H64" i="10"/>
  <c r="D64" i="10"/>
  <c r="P84" i="10"/>
  <c r="L18" i="10"/>
  <c r="H57" i="10"/>
  <c r="D84" i="10"/>
  <c r="P71" i="10"/>
  <c r="P64" i="10"/>
  <c r="P104" i="10"/>
  <c r="L104" i="10"/>
  <c r="B42" i="9"/>
  <c r="N18" i="9"/>
  <c r="N17" i="9" s="1"/>
  <c r="J18" i="9"/>
  <c r="F18" i="9"/>
  <c r="B18" i="9"/>
  <c r="O104" i="10"/>
  <c r="K77" i="10"/>
  <c r="G77" i="10"/>
  <c r="C131" i="10"/>
  <c r="K71" i="10"/>
  <c r="G71" i="10"/>
  <c r="C125" i="10"/>
  <c r="O64" i="10"/>
  <c r="K64" i="10"/>
  <c r="G64" i="10"/>
  <c r="C118" i="10"/>
  <c r="O18" i="10"/>
  <c r="K84" i="10"/>
  <c r="G57" i="10"/>
  <c r="C111" i="10"/>
  <c r="N15" i="14"/>
  <c r="J15" i="14"/>
  <c r="P11" i="14"/>
  <c r="L11" i="14"/>
  <c r="L9" i="14" s="1"/>
  <c r="H11" i="14"/>
  <c r="H9" i="14" s="1"/>
  <c r="D11" i="14"/>
  <c r="O15" i="14"/>
  <c r="K15" i="14"/>
  <c r="G15" i="14"/>
  <c r="C15" i="14"/>
  <c r="Q11" i="14"/>
  <c r="Q9" i="14" s="1"/>
  <c r="M11" i="14"/>
  <c r="M9" i="14" s="1"/>
  <c r="I11" i="14"/>
  <c r="I9" i="14" s="1"/>
  <c r="E11" i="14"/>
  <c r="Q15" i="14"/>
  <c r="M15" i="14"/>
  <c r="I15" i="14"/>
  <c r="E15" i="14"/>
  <c r="N11" i="14"/>
  <c r="J11" i="14"/>
  <c r="J9" i="14" s="1"/>
  <c r="F11" i="14"/>
  <c r="F9" i="14" s="1"/>
  <c r="B11" i="14"/>
  <c r="O27" i="20"/>
  <c r="O31" i="20"/>
  <c r="G31" i="20"/>
  <c r="C31" i="20"/>
  <c r="O19" i="20"/>
  <c r="O30" i="20"/>
  <c r="K19" i="20"/>
  <c r="K34" i="20" s="1"/>
  <c r="K30" i="20"/>
  <c r="G19" i="20"/>
  <c r="G34" i="20" s="1"/>
  <c r="G30" i="20"/>
  <c r="C19" i="20"/>
  <c r="C35" i="20" s="1"/>
  <c r="C30" i="20"/>
  <c r="O11" i="14"/>
  <c r="O9" i="14" s="1"/>
  <c r="K11" i="14"/>
  <c r="G11" i="14"/>
  <c r="C11" i="14"/>
  <c r="C9" i="14" s="1"/>
  <c r="E26" i="20"/>
  <c r="N27" i="20"/>
  <c r="J31" i="20"/>
  <c r="F31" i="20"/>
  <c r="B31" i="20"/>
  <c r="N19" i="20"/>
  <c r="J30" i="20"/>
  <c r="F30" i="20"/>
  <c r="B19" i="20"/>
  <c r="H27" i="20"/>
  <c r="P7" i="19"/>
  <c r="P22" i="19" s="1"/>
  <c r="L7" i="19"/>
  <c r="L21" i="19" s="1"/>
  <c r="H26" i="20"/>
  <c r="D7" i="19"/>
  <c r="D22" i="19" s="1"/>
  <c r="P3" i="19"/>
  <c r="P18" i="19" s="1"/>
  <c r="L3" i="19"/>
  <c r="L17" i="19" s="1"/>
  <c r="H3" i="19"/>
  <c r="H17" i="19" s="1"/>
  <c r="D3" i="19"/>
  <c r="D13" i="19" s="1"/>
  <c r="M31" i="20"/>
  <c r="E31" i="20"/>
  <c r="M30" i="20"/>
  <c r="E30" i="20"/>
  <c r="M27" i="20"/>
  <c r="Q19" i="20"/>
  <c r="E27" i="20"/>
  <c r="P19" i="20"/>
  <c r="L19" i="20"/>
  <c r="D19" i="20"/>
  <c r="N14" i="21"/>
  <c r="N15" i="21" s="1"/>
  <c r="J14" i="21"/>
  <c r="J15" i="21" s="1"/>
  <c r="F14" i="21"/>
  <c r="F15" i="21" s="1"/>
  <c r="B14" i="21"/>
  <c r="B15" i="21" s="1"/>
  <c r="M17" i="9"/>
  <c r="G30" i="11"/>
  <c r="C30" i="11"/>
  <c r="N126" i="10"/>
  <c r="J126" i="10"/>
  <c r="F126" i="10"/>
  <c r="B126" i="10"/>
  <c r="N125" i="10"/>
  <c r="N123" i="10"/>
  <c r="J123" i="10"/>
  <c r="F123" i="10"/>
  <c r="B123" i="10"/>
  <c r="N122" i="10"/>
  <c r="J122" i="10"/>
  <c r="F122" i="10"/>
  <c r="B122" i="10"/>
  <c r="N121" i="10"/>
  <c r="J121" i="10"/>
  <c r="F121" i="10"/>
  <c r="B121" i="10"/>
  <c r="N120" i="10"/>
  <c r="J120" i="10"/>
  <c r="F120" i="10"/>
  <c r="B120" i="10"/>
  <c r="N119" i="10"/>
  <c r="J119" i="10"/>
  <c r="F119" i="10"/>
  <c r="B119" i="10"/>
  <c r="N117" i="10"/>
  <c r="J117" i="10"/>
  <c r="F117" i="10"/>
  <c r="B124" i="11"/>
  <c r="B117" i="10"/>
  <c r="N116" i="10"/>
  <c r="J116" i="10"/>
  <c r="F204" i="11"/>
  <c r="F116" i="10"/>
  <c r="B116" i="10"/>
  <c r="N115" i="10"/>
  <c r="J115" i="10"/>
  <c r="F115" i="10"/>
  <c r="B115" i="10"/>
  <c r="N114" i="10"/>
  <c r="J114" i="10"/>
  <c r="F114" i="10"/>
  <c r="B114" i="10"/>
  <c r="N113" i="10"/>
  <c r="J113" i="10"/>
  <c r="F113" i="10"/>
  <c r="B113" i="10"/>
  <c r="N112" i="10"/>
  <c r="J112" i="10"/>
  <c r="F112" i="10"/>
  <c r="B112" i="10"/>
  <c r="N110" i="10"/>
  <c r="J110" i="10"/>
  <c r="F110" i="10"/>
  <c r="B110" i="10"/>
  <c r="N19" i="11"/>
  <c r="J19" i="11"/>
  <c r="F19" i="11"/>
  <c r="B73" i="8"/>
  <c r="B19" i="11" s="1"/>
  <c r="B58" i="8"/>
  <c r="B46" i="8"/>
  <c r="B183" i="8" s="1"/>
  <c r="N31" i="8"/>
  <c r="N168" i="8" s="1"/>
  <c r="J31" i="8"/>
  <c r="J168" i="8" s="1"/>
  <c r="F31" i="8"/>
  <c r="F168" i="8" s="1"/>
  <c r="B31" i="8"/>
  <c r="B168" i="8" s="1"/>
  <c r="B25" i="8"/>
  <c r="B23" i="8"/>
  <c r="B22" i="8"/>
  <c r="B21" i="8"/>
  <c r="B19" i="8"/>
  <c r="B210" i="8" s="1"/>
  <c r="B17" i="8"/>
  <c r="B15" i="8"/>
  <c r="B14" i="8"/>
  <c r="B12" i="8"/>
  <c r="B11" i="8"/>
  <c r="B9" i="8"/>
  <c r="B8" i="8"/>
  <c r="B7" i="8"/>
  <c r="N4" i="8"/>
  <c r="J4" i="8"/>
  <c r="F4" i="8"/>
  <c r="B4" i="8"/>
  <c r="B195" i="8" s="1"/>
  <c r="O139" i="9"/>
  <c r="K139" i="9"/>
  <c r="G139" i="9"/>
  <c r="C139" i="9"/>
  <c r="O138" i="9"/>
  <c r="K138" i="9"/>
  <c r="G138" i="9"/>
  <c r="C138" i="9"/>
  <c r="O137" i="9"/>
  <c r="K137" i="9"/>
  <c r="G137" i="9"/>
  <c r="C137" i="9"/>
  <c r="O136" i="9"/>
  <c r="K136" i="9"/>
  <c r="G136" i="9"/>
  <c r="C136" i="9"/>
  <c r="O135" i="9"/>
  <c r="K135" i="9"/>
  <c r="G135" i="9"/>
  <c r="C135" i="9"/>
  <c r="O134" i="9"/>
  <c r="K134" i="9"/>
  <c r="G134" i="9"/>
  <c r="C134" i="9"/>
  <c r="O133" i="9"/>
  <c r="K133" i="9"/>
  <c r="G133" i="9"/>
  <c r="C133" i="9"/>
  <c r="O132" i="9"/>
  <c r="K132" i="9"/>
  <c r="G132" i="9"/>
  <c r="O110" i="9"/>
  <c r="K110" i="9"/>
  <c r="G110" i="9"/>
  <c r="C110" i="9"/>
  <c r="O104" i="9"/>
  <c r="K104" i="9"/>
  <c r="G104" i="9"/>
  <c r="C104" i="9"/>
  <c r="O97" i="9"/>
  <c r="K97" i="9"/>
  <c r="G97" i="9"/>
  <c r="C97" i="9"/>
  <c r="O90" i="9"/>
  <c r="K90" i="9"/>
  <c r="G90" i="9"/>
  <c r="C90" i="9"/>
  <c r="O89" i="9"/>
  <c r="K89" i="9"/>
  <c r="G89" i="9"/>
  <c r="C89" i="9"/>
  <c r="O140" i="11"/>
  <c r="K138" i="11"/>
  <c r="C137" i="11"/>
  <c r="G135" i="11"/>
  <c r="C135" i="11"/>
  <c r="G134" i="11"/>
  <c r="G133" i="11"/>
  <c r="C133" i="11"/>
  <c r="C128" i="11"/>
  <c r="O127" i="11"/>
  <c r="G123" i="11"/>
  <c r="C123" i="11"/>
  <c r="G122" i="11"/>
  <c r="G121" i="11"/>
  <c r="C121" i="11"/>
  <c r="G119" i="11"/>
  <c r="G118" i="11"/>
  <c r="Q133" i="10"/>
  <c r="M133" i="10"/>
  <c r="I133" i="10"/>
  <c r="E133" i="10"/>
  <c r="Q132" i="10"/>
  <c r="M132" i="10"/>
  <c r="I132" i="10"/>
  <c r="E132" i="10"/>
  <c r="M131" i="10"/>
  <c r="Q130" i="10"/>
  <c r="M130" i="10"/>
  <c r="I130" i="10"/>
  <c r="E130" i="10"/>
  <c r="Q129" i="10"/>
  <c r="M129" i="10"/>
  <c r="I129" i="10"/>
  <c r="E129" i="10"/>
  <c r="Q128" i="10"/>
  <c r="M128" i="10"/>
  <c r="I128" i="10"/>
  <c r="E128" i="10"/>
  <c r="Q127" i="10"/>
  <c r="M127" i="10"/>
  <c r="I127" i="10"/>
  <c r="E127" i="10"/>
  <c r="Q126" i="10"/>
  <c r="M126" i="10"/>
  <c r="I126" i="10"/>
  <c r="E126" i="10"/>
  <c r="M125" i="10"/>
  <c r="Q123" i="10"/>
  <c r="M123" i="10"/>
  <c r="I123" i="10"/>
  <c r="E123" i="10"/>
  <c r="Q122" i="10"/>
  <c r="M122" i="10"/>
  <c r="I122" i="10"/>
  <c r="E122" i="10"/>
  <c r="Q121" i="10"/>
  <c r="M121" i="10"/>
  <c r="I121" i="10"/>
  <c r="E121" i="10"/>
  <c r="Q120" i="10"/>
  <c r="M120" i="10"/>
  <c r="I120" i="10"/>
  <c r="E120" i="10"/>
  <c r="Q119" i="10"/>
  <c r="M119" i="10"/>
  <c r="I119" i="10"/>
  <c r="E119" i="10"/>
  <c r="Q117" i="10"/>
  <c r="M117" i="10"/>
  <c r="I117" i="10"/>
  <c r="E124" i="11"/>
  <c r="E117" i="10"/>
  <c r="Q116" i="10"/>
  <c r="M116" i="10"/>
  <c r="I204" i="11"/>
  <c r="I116" i="10"/>
  <c r="E116" i="10"/>
  <c r="Q115" i="10"/>
  <c r="M115" i="10"/>
  <c r="I115" i="10"/>
  <c r="E115" i="10"/>
  <c r="Q114" i="10"/>
  <c r="M114" i="10"/>
  <c r="I114" i="10"/>
  <c r="E114" i="10"/>
  <c r="Q113" i="10"/>
  <c r="M113" i="10"/>
  <c r="I113" i="10"/>
  <c r="E113" i="10"/>
  <c r="Q112" i="10"/>
  <c r="M112" i="10"/>
  <c r="I112" i="10"/>
  <c r="E112" i="10"/>
  <c r="Q110" i="10"/>
  <c r="M110" i="10"/>
  <c r="I110" i="10"/>
  <c r="E110" i="10"/>
  <c r="Q19" i="11"/>
  <c r="M19" i="11"/>
  <c r="I19" i="11"/>
  <c r="E19" i="11"/>
  <c r="Q31" i="8"/>
  <c r="Q168" i="8" s="1"/>
  <c r="M31" i="8"/>
  <c r="M168" i="8" s="1"/>
  <c r="I31" i="8"/>
  <c r="I168" i="8" s="1"/>
  <c r="E31" i="8"/>
  <c r="E168" i="8" s="1"/>
  <c r="Q4" i="8"/>
  <c r="M4" i="8"/>
  <c r="I4" i="8"/>
  <c r="E4" i="8"/>
  <c r="N139" i="9"/>
  <c r="J139" i="9"/>
  <c r="F139" i="9"/>
  <c r="B139" i="9"/>
  <c r="N138" i="9"/>
  <c r="J138" i="9"/>
  <c r="F138" i="9"/>
  <c r="B138" i="9"/>
  <c r="N137" i="9"/>
  <c r="J137" i="9"/>
  <c r="F137" i="9"/>
  <c r="B137" i="9"/>
  <c r="N136" i="9"/>
  <c r="J136" i="9"/>
  <c r="F136" i="9"/>
  <c r="B136" i="9"/>
  <c r="N135" i="9"/>
  <c r="J135" i="9"/>
  <c r="F135" i="9"/>
  <c r="B135" i="9"/>
  <c r="N134" i="9"/>
  <c r="J134" i="9"/>
  <c r="F134" i="9"/>
  <c r="B134" i="9"/>
  <c r="N133" i="9"/>
  <c r="J133" i="9"/>
  <c r="F133" i="9"/>
  <c r="B133" i="9"/>
  <c r="N132" i="9"/>
  <c r="J132" i="9"/>
  <c r="F132" i="9"/>
  <c r="B132" i="9"/>
  <c r="N131" i="9"/>
  <c r="J131" i="9"/>
  <c r="F131" i="9"/>
  <c r="B131" i="9"/>
  <c r="N129" i="9"/>
  <c r="J129" i="9"/>
  <c r="F129" i="9"/>
  <c r="B129" i="9"/>
  <c r="N128" i="9"/>
  <c r="J128" i="9"/>
  <c r="F128" i="9"/>
  <c r="B128" i="9"/>
  <c r="N127" i="9"/>
  <c r="J127" i="9"/>
  <c r="F127" i="9"/>
  <c r="B127" i="9"/>
  <c r="N126" i="9"/>
  <c r="J126" i="9"/>
  <c r="F126" i="9"/>
  <c r="B126" i="9"/>
  <c r="N125" i="9"/>
  <c r="J125" i="9"/>
  <c r="F125" i="9"/>
  <c r="B125" i="9"/>
  <c r="N124" i="9"/>
  <c r="J124" i="9"/>
  <c r="F124" i="9"/>
  <c r="B124" i="9"/>
  <c r="N123" i="9"/>
  <c r="N122" i="9"/>
  <c r="J122" i="9"/>
  <c r="F122" i="9"/>
  <c r="B122" i="9"/>
  <c r="N121" i="9"/>
  <c r="J121" i="9"/>
  <c r="F121" i="9"/>
  <c r="B121" i="9"/>
  <c r="N120" i="9"/>
  <c r="J120" i="9"/>
  <c r="F120" i="9"/>
  <c r="B120" i="9"/>
  <c r="N119" i="9"/>
  <c r="J119" i="9"/>
  <c r="F119" i="9"/>
  <c r="B119" i="9"/>
  <c r="N118" i="9"/>
  <c r="J118" i="9"/>
  <c r="F118" i="9"/>
  <c r="B118" i="9"/>
  <c r="N117" i="9"/>
  <c r="J117" i="9"/>
  <c r="F117" i="9"/>
  <c r="B117" i="9"/>
  <c r="N116" i="9"/>
  <c r="J116" i="9"/>
  <c r="F116" i="9"/>
  <c r="B116" i="9"/>
  <c r="N110" i="9"/>
  <c r="J110" i="9"/>
  <c r="F110" i="9"/>
  <c r="B110" i="9"/>
  <c r="N104" i="9"/>
  <c r="J104" i="9"/>
  <c r="F104" i="9"/>
  <c r="B104" i="9"/>
  <c r="N97" i="9"/>
  <c r="J97" i="9"/>
  <c r="F97" i="9"/>
  <c r="B97" i="9"/>
  <c r="N90" i="9"/>
  <c r="J90" i="9"/>
  <c r="F90" i="9"/>
  <c r="B90" i="9"/>
  <c r="N89" i="9"/>
  <c r="J89" i="9"/>
  <c r="F89" i="9"/>
  <c r="B89" i="9"/>
  <c r="B85" i="9"/>
  <c r="B84" i="9"/>
  <c r="N138" i="11"/>
  <c r="B83" i="9"/>
  <c r="B82" i="9"/>
  <c r="B137" i="11" s="1"/>
  <c r="F136" i="11"/>
  <c r="B81" i="9"/>
  <c r="B80" i="9"/>
  <c r="B135" i="11" s="1"/>
  <c r="N134" i="11"/>
  <c r="B79" i="9"/>
  <c r="B134" i="11" s="1"/>
  <c r="B78" i="9"/>
  <c r="B133" i="11" s="1"/>
  <c r="J132" i="11"/>
  <c r="B77" i="9"/>
  <c r="B132" i="11" s="1"/>
  <c r="J130" i="11"/>
  <c r="F130" i="11"/>
  <c r="B75" i="9"/>
  <c r="B130" i="11" s="1"/>
  <c r="F129" i="11"/>
  <c r="B74" i="9"/>
  <c r="B129" i="11" s="1"/>
  <c r="F128" i="11"/>
  <c r="B73" i="9"/>
  <c r="B72" i="9"/>
  <c r="B71" i="9"/>
  <c r="B126" i="11" s="1"/>
  <c r="B70" i="9"/>
  <c r="F123" i="11"/>
  <c r="B68" i="9"/>
  <c r="B123" i="11" s="1"/>
  <c r="F122" i="11"/>
  <c r="B67" i="9"/>
  <c r="F121" i="11"/>
  <c r="B66" i="9"/>
  <c r="J120" i="11"/>
  <c r="B65" i="9"/>
  <c r="J119" i="11"/>
  <c r="B64" i="9"/>
  <c r="F118" i="11"/>
  <c r="B63" i="9"/>
  <c r="B62" i="9"/>
  <c r="N133" i="10"/>
  <c r="F133" i="10"/>
  <c r="N132" i="10"/>
  <c r="F132" i="10"/>
  <c r="N130" i="10"/>
  <c r="F130" i="10"/>
  <c r="N129" i="10"/>
  <c r="F129" i="10"/>
  <c r="N128" i="10"/>
  <c r="F128" i="10"/>
  <c r="N127" i="10"/>
  <c r="F127" i="10"/>
  <c r="P133" i="10"/>
  <c r="P221" i="11"/>
  <c r="L133" i="10"/>
  <c r="H133" i="10"/>
  <c r="D133" i="10"/>
  <c r="P132" i="10"/>
  <c r="L132" i="10"/>
  <c r="H132" i="10"/>
  <c r="D132" i="10"/>
  <c r="P131" i="10"/>
  <c r="P130" i="10"/>
  <c r="L130" i="10"/>
  <c r="H130" i="10"/>
  <c r="D130" i="10"/>
  <c r="P129" i="10"/>
  <c r="L129" i="10"/>
  <c r="H129" i="10"/>
  <c r="D129" i="10"/>
  <c r="P128" i="10"/>
  <c r="L128" i="10"/>
  <c r="H128" i="10"/>
  <c r="D128" i="10"/>
  <c r="P127" i="10"/>
  <c r="L127" i="10"/>
  <c r="H127" i="10"/>
  <c r="D127" i="10"/>
  <c r="P126" i="10"/>
  <c r="L126" i="10"/>
  <c r="H126" i="10"/>
  <c r="D214" i="11"/>
  <c r="D126" i="10"/>
  <c r="P123" i="10"/>
  <c r="L123" i="10"/>
  <c r="H123" i="10"/>
  <c r="D123" i="10"/>
  <c r="P122" i="10"/>
  <c r="L122" i="10"/>
  <c r="H122" i="10"/>
  <c r="D122" i="10"/>
  <c r="P121" i="10"/>
  <c r="L121" i="10"/>
  <c r="H121" i="10"/>
  <c r="D121" i="10"/>
  <c r="P120" i="10"/>
  <c r="L208" i="11"/>
  <c r="L120" i="10"/>
  <c r="H120" i="10"/>
  <c r="D120" i="10"/>
  <c r="P119" i="10"/>
  <c r="L119" i="10"/>
  <c r="H119" i="10"/>
  <c r="D119" i="10"/>
  <c r="P118" i="10"/>
  <c r="P117" i="10"/>
  <c r="L124" i="11"/>
  <c r="L117" i="10"/>
  <c r="H117" i="10"/>
  <c r="D124" i="11"/>
  <c r="D117" i="10"/>
  <c r="P116" i="10"/>
  <c r="L116" i="10"/>
  <c r="H116" i="10"/>
  <c r="D116" i="10"/>
  <c r="P115" i="10"/>
  <c r="L115" i="10"/>
  <c r="H115" i="10"/>
  <c r="D115" i="10"/>
  <c r="P114" i="10"/>
  <c r="L114" i="10"/>
  <c r="H114" i="10"/>
  <c r="D114" i="10"/>
  <c r="P113" i="10"/>
  <c r="L113" i="10"/>
  <c r="H201" i="11"/>
  <c r="H113" i="10"/>
  <c r="D113" i="10"/>
  <c r="P112" i="10"/>
  <c r="L112" i="10"/>
  <c r="H112" i="10"/>
  <c r="D112" i="10"/>
  <c r="P110" i="10"/>
  <c r="L110" i="10"/>
  <c r="H110" i="10"/>
  <c r="D110" i="10"/>
  <c r="P19" i="11"/>
  <c r="L19" i="11"/>
  <c r="H19" i="11"/>
  <c r="D19" i="11"/>
  <c r="P31" i="8"/>
  <c r="P168" i="8" s="1"/>
  <c r="L31" i="8"/>
  <c r="L168" i="8" s="1"/>
  <c r="H31" i="8"/>
  <c r="H168" i="8" s="1"/>
  <c r="D31" i="8"/>
  <c r="D168" i="8" s="1"/>
  <c r="P4" i="8"/>
  <c r="L4" i="8"/>
  <c r="H4" i="8"/>
  <c r="D4" i="8"/>
  <c r="Q139" i="9"/>
  <c r="M139" i="9"/>
  <c r="I139" i="9"/>
  <c r="E139" i="9"/>
  <c r="Q138" i="9"/>
  <c r="M138" i="9"/>
  <c r="I138" i="9"/>
  <c r="E138" i="9"/>
  <c r="Q137" i="9"/>
  <c r="M137" i="9"/>
  <c r="I137" i="9"/>
  <c r="E137" i="9"/>
  <c r="Q136" i="9"/>
  <c r="M136" i="9"/>
  <c r="I136" i="9"/>
  <c r="E136" i="9"/>
  <c r="Q135" i="9"/>
  <c r="M135" i="9"/>
  <c r="I135" i="9"/>
  <c r="E135" i="9"/>
  <c r="Q134" i="9"/>
  <c r="M134" i="9"/>
  <c r="I134" i="9"/>
  <c r="E134" i="9"/>
  <c r="Q133" i="9"/>
  <c r="M133" i="9"/>
  <c r="I133" i="9"/>
  <c r="E133" i="9"/>
  <c r="Q132" i="9"/>
  <c r="M132" i="9"/>
  <c r="I132" i="9"/>
  <c r="E132" i="9"/>
  <c r="Q131" i="9"/>
  <c r="M131" i="9"/>
  <c r="I131" i="9"/>
  <c r="E131" i="9"/>
  <c r="Q129" i="9"/>
  <c r="M129" i="9"/>
  <c r="I129" i="9"/>
  <c r="E129" i="9"/>
  <c r="Q128" i="9"/>
  <c r="M128" i="9"/>
  <c r="I128" i="9"/>
  <c r="E128" i="9"/>
  <c r="Q127" i="9"/>
  <c r="M127" i="9"/>
  <c r="I127" i="9"/>
  <c r="E127" i="9"/>
  <c r="Q126" i="9"/>
  <c r="M126" i="9"/>
  <c r="I126" i="9"/>
  <c r="E126" i="9"/>
  <c r="Q125" i="9"/>
  <c r="M125" i="9"/>
  <c r="I125" i="9"/>
  <c r="E125" i="9"/>
  <c r="Q124" i="9"/>
  <c r="M124" i="9"/>
  <c r="I124" i="9"/>
  <c r="E124" i="9"/>
  <c r="Q123" i="9"/>
  <c r="M123" i="9"/>
  <c r="Q122" i="9"/>
  <c r="M122" i="9"/>
  <c r="I122" i="9"/>
  <c r="E122" i="9"/>
  <c r="Q121" i="9"/>
  <c r="M121" i="9"/>
  <c r="I121" i="9"/>
  <c r="E121" i="9"/>
  <c r="Q120" i="9"/>
  <c r="M120" i="9"/>
  <c r="I120" i="9"/>
  <c r="E120" i="9"/>
  <c r="Q119" i="9"/>
  <c r="M119" i="9"/>
  <c r="I119" i="9"/>
  <c r="E119" i="9"/>
  <c r="Q118" i="9"/>
  <c r="M118" i="9"/>
  <c r="I118" i="9"/>
  <c r="E118" i="9"/>
  <c r="Q117" i="9"/>
  <c r="M117" i="9"/>
  <c r="I117" i="9"/>
  <c r="E117" i="9"/>
  <c r="Q116" i="9"/>
  <c r="M116" i="9"/>
  <c r="I116" i="9"/>
  <c r="E116" i="9"/>
  <c r="Q110" i="9"/>
  <c r="M110" i="9"/>
  <c r="I110" i="9"/>
  <c r="E110" i="9"/>
  <c r="Q104" i="9"/>
  <c r="M104" i="9"/>
  <c r="I104" i="9"/>
  <c r="E104" i="9"/>
  <c r="Q97" i="9"/>
  <c r="M97" i="9"/>
  <c r="I97" i="9"/>
  <c r="E97" i="9"/>
  <c r="Q90" i="9"/>
  <c r="M90" i="9"/>
  <c r="I90" i="9"/>
  <c r="E90" i="9"/>
  <c r="Q89" i="9"/>
  <c r="M89" i="9"/>
  <c r="I89" i="9"/>
  <c r="E89" i="9"/>
  <c r="Q138" i="11"/>
  <c r="M138" i="11"/>
  <c r="Q135" i="11"/>
  <c r="M135" i="11"/>
  <c r="E134" i="11"/>
  <c r="Q126" i="11"/>
  <c r="M126" i="11"/>
  <c r="I123" i="11"/>
  <c r="E123" i="11"/>
  <c r="Q122" i="11"/>
  <c r="I122" i="11"/>
  <c r="Q121" i="11"/>
  <c r="M121" i="11"/>
  <c r="I121" i="11"/>
  <c r="M120" i="11"/>
  <c r="M119" i="11"/>
  <c r="K136" i="11"/>
  <c r="C126" i="10"/>
  <c r="O125" i="10"/>
  <c r="G125" i="10"/>
  <c r="O123" i="10"/>
  <c r="K123" i="10"/>
  <c r="G123" i="10"/>
  <c r="C123" i="10"/>
  <c r="O122" i="10"/>
  <c r="K122" i="10"/>
  <c r="G122" i="10"/>
  <c r="C122" i="10"/>
  <c r="O121" i="10"/>
  <c r="K121" i="10"/>
  <c r="G121" i="10"/>
  <c r="C121" i="10"/>
  <c r="C209" i="11"/>
  <c r="O120" i="10"/>
  <c r="K120" i="10"/>
  <c r="G120" i="10"/>
  <c r="C120" i="10"/>
  <c r="O119" i="10"/>
  <c r="K119" i="10"/>
  <c r="G119" i="10"/>
  <c r="C119" i="10"/>
  <c r="O118" i="10"/>
  <c r="O117" i="10"/>
  <c r="K117" i="10"/>
  <c r="G117" i="10"/>
  <c r="C124" i="11"/>
  <c r="C117" i="10"/>
  <c r="O116" i="10"/>
  <c r="K116" i="10"/>
  <c r="G116" i="10"/>
  <c r="C116" i="10"/>
  <c r="O115" i="10"/>
  <c r="K115" i="10"/>
  <c r="G115" i="10"/>
  <c r="C115" i="10"/>
  <c r="O114" i="10"/>
  <c r="K114" i="10"/>
  <c r="G114" i="10"/>
  <c r="C114" i="10"/>
  <c r="O113" i="10"/>
  <c r="K113" i="10"/>
  <c r="G113" i="10"/>
  <c r="C113" i="10"/>
  <c r="O112" i="10"/>
  <c r="K112" i="10"/>
  <c r="G112" i="10"/>
  <c r="C112" i="10"/>
  <c r="O110" i="10"/>
  <c r="K110" i="10"/>
  <c r="G110" i="10"/>
  <c r="C110" i="10"/>
  <c r="O19" i="11"/>
  <c r="K19" i="11"/>
  <c r="G19" i="11"/>
  <c r="C19" i="11"/>
  <c r="O31" i="8"/>
  <c r="O168" i="8" s="1"/>
  <c r="K31" i="8"/>
  <c r="K168" i="8" s="1"/>
  <c r="G31" i="8"/>
  <c r="G168" i="8" s="1"/>
  <c r="C31" i="8"/>
  <c r="C168" i="8" s="1"/>
  <c r="O4" i="8"/>
  <c r="K4" i="8"/>
  <c r="G4" i="8"/>
  <c r="C4" i="8"/>
  <c r="P139" i="9"/>
  <c r="L139" i="9"/>
  <c r="H139" i="9"/>
  <c r="D139" i="9"/>
  <c r="P138" i="9"/>
  <c r="L138" i="9"/>
  <c r="H138" i="9"/>
  <c r="D138" i="9"/>
  <c r="P137" i="9"/>
  <c r="L137" i="9"/>
  <c r="H137" i="9"/>
  <c r="D137" i="9"/>
  <c r="P136" i="9"/>
  <c r="L136" i="9"/>
  <c r="H136" i="9"/>
  <c r="D136" i="9"/>
  <c r="P135" i="9"/>
  <c r="L135" i="9"/>
  <c r="H135" i="9"/>
  <c r="D135" i="9"/>
  <c r="P134" i="9"/>
  <c r="L134" i="9"/>
  <c r="H134" i="9"/>
  <c r="D134" i="9"/>
  <c r="P133" i="9"/>
  <c r="L133" i="9"/>
  <c r="H133" i="9"/>
  <c r="D133" i="9"/>
  <c r="P132" i="9"/>
  <c r="L132" i="9"/>
  <c r="H132" i="9"/>
  <c r="D132" i="9"/>
  <c r="P131" i="9"/>
  <c r="L131" i="9"/>
  <c r="H131" i="9"/>
  <c r="D131" i="9"/>
  <c r="P129" i="9"/>
  <c r="L129" i="9"/>
  <c r="H129" i="9"/>
  <c r="D129" i="9"/>
  <c r="P128" i="9"/>
  <c r="L128" i="9"/>
  <c r="H128" i="9"/>
  <c r="D128" i="9"/>
  <c r="P127" i="9"/>
  <c r="L127" i="9"/>
  <c r="H127" i="9"/>
  <c r="D127" i="9"/>
  <c r="P126" i="9"/>
  <c r="L126" i="9"/>
  <c r="H126" i="9"/>
  <c r="D126" i="9"/>
  <c r="P125" i="9"/>
  <c r="L125" i="9"/>
  <c r="H125" i="9"/>
  <c r="D125" i="9"/>
  <c r="P124" i="9"/>
  <c r="L124" i="9"/>
  <c r="H124" i="9"/>
  <c r="D124" i="9"/>
  <c r="P123" i="9"/>
  <c r="P122" i="9"/>
  <c r="L122" i="9"/>
  <c r="H122" i="9"/>
  <c r="D122" i="9"/>
  <c r="P121" i="9"/>
  <c r="L121" i="9"/>
  <c r="H121" i="9"/>
  <c r="D121" i="9"/>
  <c r="P120" i="9"/>
  <c r="L120" i="9"/>
  <c r="H120" i="9"/>
  <c r="D120" i="9"/>
  <c r="P119" i="9"/>
  <c r="L119" i="9"/>
  <c r="H119" i="9"/>
  <c r="D119" i="9"/>
  <c r="P118" i="9"/>
  <c r="L118" i="9"/>
  <c r="H118" i="9"/>
  <c r="D118" i="9"/>
  <c r="P117" i="9"/>
  <c r="L117" i="9"/>
  <c r="H117" i="9"/>
  <c r="D117" i="9"/>
  <c r="P116" i="9"/>
  <c r="L116" i="9"/>
  <c r="H116" i="9"/>
  <c r="D116" i="9"/>
  <c r="P110" i="9"/>
  <c r="L110" i="9"/>
  <c r="H110" i="9"/>
  <c r="D110" i="9"/>
  <c r="P104" i="9"/>
  <c r="L104" i="9"/>
  <c r="H104" i="9"/>
  <c r="D104" i="9"/>
  <c r="P97" i="9"/>
  <c r="L97" i="9"/>
  <c r="H97" i="9"/>
  <c r="D97" i="9"/>
  <c r="P90" i="9"/>
  <c r="L90" i="9"/>
  <c r="H90" i="9"/>
  <c r="D90" i="9"/>
  <c r="P89" i="9"/>
  <c r="L89" i="9"/>
  <c r="H89" i="9"/>
  <c r="D89" i="9"/>
  <c r="H140" i="11"/>
  <c r="P139" i="11"/>
  <c r="D138" i="11"/>
  <c r="H137" i="11"/>
  <c r="L136" i="11"/>
  <c r="H136" i="11"/>
  <c r="H135" i="11"/>
  <c r="H133" i="11"/>
  <c r="L132" i="11"/>
  <c r="H130" i="11"/>
  <c r="P129" i="11"/>
  <c r="D129" i="11"/>
  <c r="H128" i="11"/>
  <c r="L127" i="11"/>
  <c r="H127" i="11"/>
  <c r="L123" i="11"/>
  <c r="H123" i="11"/>
  <c r="D123" i="11"/>
  <c r="L122" i="11"/>
  <c r="L119" i="11"/>
  <c r="P118" i="11"/>
  <c r="D118" i="11"/>
  <c r="L117" i="11"/>
  <c r="J133" i="10"/>
  <c r="B133" i="10"/>
  <c r="J132" i="10"/>
  <c r="B132" i="10"/>
  <c r="J130" i="10"/>
  <c r="B130" i="10"/>
  <c r="J129" i="10"/>
  <c r="B129" i="10"/>
  <c r="J128" i="10"/>
  <c r="B128" i="10"/>
  <c r="J127" i="10"/>
  <c r="B127" i="10"/>
  <c r="B60" i="11"/>
  <c r="F15" i="14"/>
  <c r="B15" i="14"/>
  <c r="B9" i="14"/>
  <c r="D15" i="14"/>
  <c r="E9" i="14"/>
  <c r="D9" i="14"/>
  <c r="P19" i="19"/>
  <c r="I33" i="20"/>
  <c r="I34" i="20"/>
  <c r="I35" i="20"/>
  <c r="K27" i="20"/>
  <c r="G27" i="20"/>
  <c r="C27" i="20"/>
  <c r="O26" i="20"/>
  <c r="K26" i="20"/>
  <c r="G26" i="20"/>
  <c r="C26" i="20"/>
  <c r="O7" i="19"/>
  <c r="K7" i="19"/>
  <c r="G7" i="19"/>
  <c r="C7" i="19"/>
  <c r="O3" i="19"/>
  <c r="K3" i="19"/>
  <c r="G3" i="19"/>
  <c r="C3" i="19"/>
  <c r="P31" i="20"/>
  <c r="L31" i="20"/>
  <c r="H31" i="20"/>
  <c r="D31" i="20"/>
  <c r="P30" i="20"/>
  <c r="L30" i="20"/>
  <c r="D30" i="20"/>
  <c r="F27" i="20"/>
  <c r="Q26" i="20"/>
  <c r="L26" i="20"/>
  <c r="F26" i="20"/>
  <c r="F19" i="20"/>
  <c r="N7" i="19"/>
  <c r="J7" i="19"/>
  <c r="F7" i="19"/>
  <c r="B7" i="19"/>
  <c r="N3" i="19"/>
  <c r="J3" i="19"/>
  <c r="F3" i="19"/>
  <c r="B3" i="19"/>
  <c r="J27" i="20"/>
  <c r="P26" i="20"/>
  <c r="J26" i="20"/>
  <c r="J19" i="20"/>
  <c r="J35" i="20" s="1"/>
  <c r="Q7" i="19"/>
  <c r="M7" i="19"/>
  <c r="I7" i="19"/>
  <c r="I25" i="20" s="1"/>
  <c r="E7" i="19"/>
  <c r="Q3" i="19"/>
  <c r="M3" i="19"/>
  <c r="I3" i="19"/>
  <c r="I29" i="20" s="1"/>
  <c r="E3" i="19"/>
  <c r="N31" i="20"/>
  <c r="N30" i="20"/>
  <c r="B30" i="20"/>
  <c r="I27" i="20"/>
  <c r="N26" i="20"/>
  <c r="I26" i="20"/>
  <c r="D26" i="20"/>
  <c r="P14" i="21"/>
  <c r="P15" i="21" s="1"/>
  <c r="L14" i="21"/>
  <c r="L15" i="21" s="1"/>
  <c r="H14" i="21"/>
  <c r="D14" i="21"/>
  <c r="H7" i="19"/>
  <c r="B27" i="20"/>
  <c r="B26" i="20"/>
  <c r="Q200" i="11" l="1"/>
  <c r="N203" i="11"/>
  <c r="B221" i="11"/>
  <c r="I200" i="11"/>
  <c r="I201" i="11"/>
  <c r="N198" i="11"/>
  <c r="N201" i="11"/>
  <c r="N207" i="11"/>
  <c r="L221" i="11"/>
  <c r="P214" i="11"/>
  <c r="P138" i="11"/>
  <c r="B139" i="11"/>
  <c r="Q198" i="11"/>
  <c r="Q201" i="11"/>
  <c r="Q203" i="11"/>
  <c r="Q215" i="11"/>
  <c r="L34" i="20"/>
  <c r="Q5" i="7"/>
  <c r="P220" i="11"/>
  <c r="N199" i="11"/>
  <c r="H214" i="11"/>
  <c r="J208" i="11"/>
  <c r="K220" i="11"/>
  <c r="B125" i="11"/>
  <c r="O207" i="11"/>
  <c r="L207" i="11"/>
  <c r="P202" i="11"/>
  <c r="K221" i="11"/>
  <c r="B131" i="10"/>
  <c r="P13" i="19"/>
  <c r="K204" i="11"/>
  <c r="F215" i="11"/>
  <c r="J220" i="11"/>
  <c r="Q207" i="11"/>
  <c r="Q210" i="11"/>
  <c r="P61" i="9"/>
  <c r="G198" i="11"/>
  <c r="L203" i="11"/>
  <c r="D209" i="11"/>
  <c r="O198" i="11"/>
  <c r="O203" i="11"/>
  <c r="O208" i="11"/>
  <c r="G216" i="11"/>
  <c r="G215" i="11"/>
  <c r="O202" i="11"/>
  <c r="K214" i="11"/>
  <c r="J198" i="11"/>
  <c r="J200" i="11"/>
  <c r="J201" i="11"/>
  <c r="N209" i="11"/>
  <c r="F220" i="11"/>
  <c r="O214" i="11"/>
  <c r="D217" i="11"/>
  <c r="L202" i="11"/>
  <c r="O204" i="11"/>
  <c r="B128" i="11"/>
  <c r="B138" i="11"/>
  <c r="K213" i="11"/>
  <c r="D206" i="11"/>
  <c r="E207" i="11"/>
  <c r="N200" i="11"/>
  <c r="M61" i="9"/>
  <c r="L176" i="7"/>
  <c r="C198" i="11"/>
  <c r="L214" i="11"/>
  <c r="C214" i="11"/>
  <c r="B136" i="11"/>
  <c r="B127" i="11"/>
  <c r="L206" i="11"/>
  <c r="E216" i="11"/>
  <c r="P176" i="7"/>
  <c r="L198" i="11"/>
  <c r="G203" i="11"/>
  <c r="H207" i="11"/>
  <c r="B220" i="11"/>
  <c r="M200" i="11"/>
  <c r="Q204" i="11"/>
  <c r="M209" i="11"/>
  <c r="Q214" i="11"/>
  <c r="Q217" i="11"/>
  <c r="B119" i="11"/>
  <c r="B140" i="11"/>
  <c r="G199" i="11"/>
  <c r="G206" i="11"/>
  <c r="G213" i="11"/>
  <c r="K219" i="11"/>
  <c r="B61" i="9"/>
  <c r="B76" i="9"/>
  <c r="P213" i="11"/>
  <c r="M207" i="11"/>
  <c r="M208" i="11"/>
  <c r="Q221" i="11"/>
  <c r="B84" i="10"/>
  <c r="B91" i="10"/>
  <c r="B33" i="10"/>
  <c r="B70" i="10" s="1"/>
  <c r="F208" i="11"/>
  <c r="F214" i="11"/>
  <c r="F217" i="11"/>
  <c r="E183" i="7"/>
  <c r="B198" i="11"/>
  <c r="H203" i="11"/>
  <c r="O210" i="11"/>
  <c r="G202" i="11"/>
  <c r="I5" i="7"/>
  <c r="N31" i="7"/>
  <c r="N163" i="7" s="1"/>
  <c r="G201" i="11"/>
  <c r="C221" i="11"/>
  <c r="O206" i="11"/>
  <c r="M201" i="11"/>
  <c r="M202" i="11"/>
  <c r="M216" i="11"/>
  <c r="I221" i="11"/>
  <c r="B201" i="11"/>
  <c r="F209" i="11"/>
  <c r="O216" i="11"/>
  <c r="P216" i="11"/>
  <c r="G207" i="11"/>
  <c r="H215" i="11"/>
  <c r="P209" i="11"/>
  <c r="P204" i="11"/>
  <c r="G200" i="11"/>
  <c r="G214" i="11"/>
  <c r="O221" i="11"/>
  <c r="G219" i="11"/>
  <c r="P206" i="11"/>
  <c r="H199" i="11"/>
  <c r="H206" i="11"/>
  <c r="Q202" i="11"/>
  <c r="M213" i="11"/>
  <c r="Q216" i="11"/>
  <c r="B202" i="11"/>
  <c r="F210" i="11"/>
  <c r="I18" i="7"/>
  <c r="I176" i="7" s="1"/>
  <c r="P201" i="11"/>
  <c r="P217" i="11"/>
  <c r="O200" i="11"/>
  <c r="G208" i="11"/>
  <c r="G210" i="11"/>
  <c r="O215" i="11"/>
  <c r="C220" i="11"/>
  <c r="J202" i="11"/>
  <c r="N215" i="11"/>
  <c r="B217" i="11"/>
  <c r="D200" i="11"/>
  <c r="L209" i="11"/>
  <c r="F200" i="11"/>
  <c r="H195" i="8"/>
  <c r="H141" i="8"/>
  <c r="N195" i="8"/>
  <c r="N141" i="8"/>
  <c r="L17" i="9"/>
  <c r="L150" i="9" s="1"/>
  <c r="L61" i="9"/>
  <c r="I17" i="9"/>
  <c r="I157" i="9" s="1"/>
  <c r="I61" i="9"/>
  <c r="K195" i="8"/>
  <c r="K141" i="8"/>
  <c r="B125" i="10"/>
  <c r="K206" i="11"/>
  <c r="F17" i="9"/>
  <c r="F143" i="9" s="1"/>
  <c r="F61" i="9"/>
  <c r="E221" i="11"/>
  <c r="J219" i="11"/>
  <c r="B209" i="11"/>
  <c r="C215" i="11"/>
  <c r="K198" i="11"/>
  <c r="K202" i="11"/>
  <c r="L217" i="11"/>
  <c r="C208" i="11"/>
  <c r="O141" i="8"/>
  <c r="O195" i="8"/>
  <c r="P141" i="8"/>
  <c r="P195" i="8"/>
  <c r="I195" i="8"/>
  <c r="I141" i="8"/>
  <c r="F195" i="8"/>
  <c r="F141" i="8"/>
  <c r="N142" i="9"/>
  <c r="J61" i="9"/>
  <c r="G17" i="9"/>
  <c r="G142" i="9" s="1"/>
  <c r="G61" i="9"/>
  <c r="M198" i="11"/>
  <c r="E208" i="11"/>
  <c r="E209" i="11"/>
  <c r="E210" i="11"/>
  <c r="I213" i="11"/>
  <c r="M215" i="11"/>
  <c r="I220" i="11"/>
  <c r="D61" i="9"/>
  <c r="B200" i="11"/>
  <c r="F199" i="11"/>
  <c r="N213" i="11"/>
  <c r="N219" i="11"/>
  <c r="Q17" i="9"/>
  <c r="Q145" i="9" s="1"/>
  <c r="Q61" i="9"/>
  <c r="F203" i="11"/>
  <c r="B207" i="11"/>
  <c r="N208" i="11"/>
  <c r="B210" i="11"/>
  <c r="N214" i="11"/>
  <c r="F216" i="11"/>
  <c r="N217" i="11"/>
  <c r="N220" i="11"/>
  <c r="J221" i="11"/>
  <c r="D25" i="7"/>
  <c r="J31" i="7"/>
  <c r="J163" i="7" s="1"/>
  <c r="K216" i="11"/>
  <c r="L216" i="11"/>
  <c r="C200" i="11"/>
  <c r="C217" i="11"/>
  <c r="M184" i="7"/>
  <c r="L204" i="11"/>
  <c r="K215" i="11"/>
  <c r="L200" i="11"/>
  <c r="H221" i="11"/>
  <c r="C201" i="11"/>
  <c r="Q176" i="7"/>
  <c r="G141" i="8"/>
  <c r="G195" i="8"/>
  <c r="Q195" i="8"/>
  <c r="Q141" i="8"/>
  <c r="O17" i="9"/>
  <c r="O141" i="9" s="1"/>
  <c r="O61" i="9"/>
  <c r="P219" i="11"/>
  <c r="H138" i="11"/>
  <c r="L195" i="8"/>
  <c r="L141" i="8"/>
  <c r="E195" i="8"/>
  <c r="E141" i="8"/>
  <c r="M142" i="9"/>
  <c r="C17" i="9"/>
  <c r="C147" i="9" s="1"/>
  <c r="C61" i="9"/>
  <c r="I198" i="11"/>
  <c r="I203" i="11"/>
  <c r="I215" i="11"/>
  <c r="I217" i="11"/>
  <c r="E220" i="11"/>
  <c r="N210" i="11"/>
  <c r="F221" i="11"/>
  <c r="K217" i="11"/>
  <c r="C210" i="11"/>
  <c r="L219" i="11"/>
  <c r="L138" i="11"/>
  <c r="C195" i="8"/>
  <c r="C141" i="8"/>
  <c r="D195" i="8"/>
  <c r="D141" i="8"/>
  <c r="B117" i="11"/>
  <c r="B118" i="11"/>
  <c r="B120" i="11"/>
  <c r="B121" i="11"/>
  <c r="B122" i="11"/>
  <c r="M195" i="8"/>
  <c r="M141" i="8"/>
  <c r="J195" i="8"/>
  <c r="J141" i="8"/>
  <c r="N61" i="9"/>
  <c r="K61" i="9"/>
  <c r="I207" i="11"/>
  <c r="I208" i="11"/>
  <c r="I209" i="11"/>
  <c r="I210" i="11"/>
  <c r="M220" i="11"/>
  <c r="M221" i="11"/>
  <c r="I219" i="11"/>
  <c r="H17" i="9"/>
  <c r="H141" i="9" s="1"/>
  <c r="H61" i="9"/>
  <c r="F201" i="11"/>
  <c r="N206" i="11"/>
  <c r="E17" i="9"/>
  <c r="E157" i="9" s="1"/>
  <c r="E61" i="9"/>
  <c r="J203" i="11"/>
  <c r="F207" i="11"/>
  <c r="B208" i="11"/>
  <c r="B214" i="11"/>
  <c r="N221" i="11"/>
  <c r="K183" i="7"/>
  <c r="K201" i="11"/>
  <c r="L201" i="11"/>
  <c r="O201" i="11"/>
  <c r="K207" i="11"/>
  <c r="H202" i="11"/>
  <c r="K209" i="11"/>
  <c r="O217" i="11"/>
  <c r="C202" i="11"/>
  <c r="C207" i="11"/>
  <c r="K208" i="11"/>
  <c r="K210" i="11"/>
  <c r="C216" i="11"/>
  <c r="G220" i="11"/>
  <c r="N178" i="7"/>
  <c r="G9" i="14"/>
  <c r="G8" i="14" s="1"/>
  <c r="G60" i="14" s="1"/>
  <c r="N131" i="10"/>
  <c r="D77" i="10"/>
  <c r="D219" i="11" s="1"/>
  <c r="D131" i="10"/>
  <c r="I131" i="10"/>
  <c r="N97" i="10"/>
  <c r="C70" i="10"/>
  <c r="I125" i="10"/>
  <c r="H97" i="10"/>
  <c r="D18" i="10"/>
  <c r="D17" i="10" s="1"/>
  <c r="I64" i="10"/>
  <c r="I206" i="11" s="1"/>
  <c r="G118" i="10"/>
  <c r="N118" i="10"/>
  <c r="L91" i="10"/>
  <c r="Q64" i="10"/>
  <c r="Q206" i="11" s="1"/>
  <c r="D118" i="10"/>
  <c r="H118" i="10"/>
  <c r="D91" i="10"/>
  <c r="M64" i="10"/>
  <c r="M206" i="11" s="1"/>
  <c r="C18" i="10"/>
  <c r="C82" i="10" s="1"/>
  <c r="N111" i="10"/>
  <c r="D57" i="10"/>
  <c r="D199" i="11" s="1"/>
  <c r="G111" i="10"/>
  <c r="P18" i="10"/>
  <c r="P55" i="10" s="1"/>
  <c r="P57" i="10"/>
  <c r="P199" i="11" s="1"/>
  <c r="P111" i="10"/>
  <c r="G18" i="10"/>
  <c r="G82" i="10" s="1"/>
  <c r="D111" i="10"/>
  <c r="B111" i="10"/>
  <c r="L84" i="10"/>
  <c r="I57" i="10"/>
  <c r="I199" i="11" s="1"/>
  <c r="I18" i="10"/>
  <c r="I55" i="10" s="1"/>
  <c r="L57" i="10"/>
  <c r="L199" i="11" s="1"/>
  <c r="M57" i="10"/>
  <c r="M199" i="11" s="1"/>
  <c r="K18" i="10"/>
  <c r="K55" i="10" s="1"/>
  <c r="Q163" i="7"/>
  <c r="I150" i="9"/>
  <c r="B17" i="9"/>
  <c r="B148" i="9" s="1"/>
  <c r="G157" i="9"/>
  <c r="G150" i="9"/>
  <c r="F31" i="7"/>
  <c r="F163" i="7" s="1"/>
  <c r="D163" i="7"/>
  <c r="H176" i="7"/>
  <c r="G257" i="8"/>
  <c r="K257" i="8"/>
  <c r="H257" i="8"/>
  <c r="F257" i="8"/>
  <c r="L257" i="8"/>
  <c r="E257" i="8"/>
  <c r="J257" i="8"/>
  <c r="I257" i="8"/>
  <c r="C176" i="7"/>
  <c r="F176" i="7"/>
  <c r="H5" i="7"/>
  <c r="H163" i="7" s="1"/>
  <c r="I165" i="7"/>
  <c r="K163" i="7"/>
  <c r="E163" i="7"/>
  <c r="G183" i="7"/>
  <c r="L51" i="7"/>
  <c r="L183" i="7" s="1"/>
  <c r="D34" i="20"/>
  <c r="D35" i="20"/>
  <c r="C34" i="20"/>
  <c r="K25" i="20"/>
  <c r="N34" i="20"/>
  <c r="Q33" i="20"/>
  <c r="P29" i="20"/>
  <c r="P21" i="19"/>
  <c r="M34" i="20"/>
  <c r="L33" i="20"/>
  <c r="O25" i="20"/>
  <c r="F183" i="7"/>
  <c r="H131" i="10"/>
  <c r="Q125" i="10"/>
  <c r="H18" i="10"/>
  <c r="H82" i="10" s="1"/>
  <c r="H84" i="10"/>
  <c r="H91" i="10"/>
  <c r="Q98" i="10"/>
  <c r="K57" i="10"/>
  <c r="K199" i="11" s="1"/>
  <c r="I31" i="7"/>
  <c r="M18" i="7"/>
  <c r="M176" i="7" s="1"/>
  <c r="B31" i="7"/>
  <c r="B163" i="7" s="1"/>
  <c r="J178" i="7"/>
  <c r="K18" i="7"/>
  <c r="K176" i="7" s="1"/>
  <c r="Q177" i="7"/>
  <c r="H73" i="7"/>
  <c r="K91" i="10"/>
  <c r="B59" i="11"/>
  <c r="K111" i="10"/>
  <c r="K118" i="10"/>
  <c r="F111" i="10"/>
  <c r="H71" i="10"/>
  <c r="H213" i="11" s="1"/>
  <c r="Q91" i="10"/>
  <c r="M5" i="7"/>
  <c r="M163" i="7" s="1"/>
  <c r="L73" i="7"/>
  <c r="P17" i="9"/>
  <c r="P144" i="9" s="1"/>
  <c r="D178" i="7"/>
  <c r="Q97" i="10"/>
  <c r="K125" i="10"/>
  <c r="F70" i="10"/>
  <c r="H111" i="10"/>
  <c r="L71" i="10"/>
  <c r="L213" i="11" s="1"/>
  <c r="I98" i="10"/>
  <c r="Q57" i="10"/>
  <c r="Q199" i="11" s="1"/>
  <c r="N176" i="7"/>
  <c r="E18" i="7"/>
  <c r="E176" i="7" s="1"/>
  <c r="P5" i="7"/>
  <c r="P163" i="7" s="1"/>
  <c r="P73" i="7"/>
  <c r="D23" i="19"/>
  <c r="I185" i="7"/>
  <c r="D21" i="19"/>
  <c r="G25" i="20"/>
  <c r="J34" i="20"/>
  <c r="D29" i="20"/>
  <c r="I25" i="7"/>
  <c r="I183" i="7" s="1"/>
  <c r="H35" i="20"/>
  <c r="H33" i="20"/>
  <c r="Q35" i="20"/>
  <c r="P17" i="19"/>
  <c r="P23" i="19"/>
  <c r="O34" i="20"/>
  <c r="M35" i="20"/>
  <c r="H51" i="7"/>
  <c r="H183" i="7" s="1"/>
  <c r="P185" i="7"/>
  <c r="H34" i="20"/>
  <c r="L35" i="20"/>
  <c r="Q34" i="20"/>
  <c r="M33" i="20"/>
  <c r="B183" i="7"/>
  <c r="O183" i="7"/>
  <c r="P34" i="20"/>
  <c r="P35" i="20"/>
  <c r="D33" i="20"/>
  <c r="P33" i="20"/>
  <c r="L22" i="19"/>
  <c r="B34" i="20"/>
  <c r="D25" i="20"/>
  <c r="P25" i="20"/>
  <c r="B33" i="20"/>
  <c r="Q25" i="7"/>
  <c r="Q183" i="7" s="1"/>
  <c r="D51" i="7"/>
  <c r="D176" i="7"/>
  <c r="G178" i="7"/>
  <c r="G131" i="10"/>
  <c r="E33" i="20"/>
  <c r="J17" i="9"/>
  <c r="K98" i="10"/>
  <c r="K104" i="10"/>
  <c r="D71" i="10"/>
  <c r="D213" i="11" s="1"/>
  <c r="K17" i="9"/>
  <c r="J184" i="7"/>
  <c r="N190" i="7"/>
  <c r="N164" i="7"/>
  <c r="D125" i="10"/>
  <c r="H77" i="10"/>
  <c r="H219" i="11" s="1"/>
  <c r="E34" i="20"/>
  <c r="B35" i="20"/>
  <c r="N33" i="20"/>
  <c r="M18" i="10"/>
  <c r="M55" i="10" s="1"/>
  <c r="H165" i="7"/>
  <c r="Q18" i="10"/>
  <c r="Q55" i="10" s="1"/>
  <c r="N35" i="20"/>
  <c r="D19" i="19"/>
  <c r="K9" i="14"/>
  <c r="H125" i="10"/>
  <c r="I118" i="10"/>
  <c r="L5" i="7"/>
  <c r="L163" i="7" s="1"/>
  <c r="N25" i="20"/>
  <c r="D18" i="19"/>
  <c r="M118" i="10"/>
  <c r="H29" i="20"/>
  <c r="D17" i="19"/>
  <c r="P125" i="10"/>
  <c r="B18" i="10"/>
  <c r="B55" i="10" s="1"/>
  <c r="Q29" i="20"/>
  <c r="H19" i="19"/>
  <c r="F18" i="10"/>
  <c r="F55" i="10" s="1"/>
  <c r="I111" i="10"/>
  <c r="H18" i="19"/>
  <c r="N18" i="10"/>
  <c r="N55" i="10" s="1"/>
  <c r="O190" i="7"/>
  <c r="M111" i="10"/>
  <c r="L98" i="10"/>
  <c r="O5" i="7"/>
  <c r="O163" i="7" s="1"/>
  <c r="L19" i="19"/>
  <c r="Q84" i="10"/>
  <c r="J183" i="7"/>
  <c r="H13" i="19"/>
  <c r="Q25" i="20"/>
  <c r="N63" i="7"/>
  <c r="N61" i="7" s="1"/>
  <c r="I73" i="7"/>
  <c r="I63" i="7"/>
  <c r="I61" i="7" s="1"/>
  <c r="P63" i="7"/>
  <c r="P61" i="7" s="1"/>
  <c r="O59" i="7"/>
  <c r="O71" i="7"/>
  <c r="L25" i="20"/>
  <c r="L13" i="19"/>
  <c r="L23" i="19"/>
  <c r="J131" i="10"/>
  <c r="O111" i="10"/>
  <c r="L111" i="10"/>
  <c r="E118" i="10"/>
  <c r="E125" i="10"/>
  <c r="E131" i="10"/>
  <c r="J111" i="10"/>
  <c r="D17" i="9"/>
  <c r="D143" i="9" s="1"/>
  <c r="G63" i="7"/>
  <c r="G61" i="7" s="1"/>
  <c r="C33" i="20"/>
  <c r="O33" i="20"/>
  <c r="J63" i="7"/>
  <c r="J61" i="7" s="1"/>
  <c r="E73" i="7"/>
  <c r="E63" i="7"/>
  <c r="E61" i="7" s="1"/>
  <c r="C73" i="7"/>
  <c r="L63" i="7"/>
  <c r="L61" i="7" s="1"/>
  <c r="K59" i="7"/>
  <c r="K60" i="7"/>
  <c r="K192" i="7" s="1"/>
  <c r="K71" i="7"/>
  <c r="K72" i="7"/>
  <c r="K204" i="7" s="1"/>
  <c r="H59" i="7"/>
  <c r="H60" i="7"/>
  <c r="H192" i="7" s="1"/>
  <c r="H71" i="7"/>
  <c r="H72" i="7"/>
  <c r="H204" i="7" s="1"/>
  <c r="E64" i="10"/>
  <c r="E206" i="11" s="1"/>
  <c r="E71" i="10"/>
  <c r="E213" i="11" s="1"/>
  <c r="E77" i="10"/>
  <c r="E219" i="11" s="1"/>
  <c r="Q59" i="7"/>
  <c r="Q60" i="7"/>
  <c r="Q192" i="7" s="1"/>
  <c r="Q71" i="7"/>
  <c r="Q72" i="7"/>
  <c r="Q204" i="7" s="1"/>
  <c r="F59" i="7"/>
  <c r="F60" i="7"/>
  <c r="F192" i="7" s="1"/>
  <c r="F71" i="7"/>
  <c r="F72" i="7"/>
  <c r="F204" i="7" s="1"/>
  <c r="G84" i="10"/>
  <c r="G91" i="10"/>
  <c r="G98" i="10"/>
  <c r="G104" i="10"/>
  <c r="B176" i="7"/>
  <c r="G176" i="7"/>
  <c r="C183" i="7"/>
  <c r="K63" i="7"/>
  <c r="K61" i="7" s="1"/>
  <c r="L60" i="7"/>
  <c r="L192" i="7" s="1"/>
  <c r="E59" i="7"/>
  <c r="J60" i="7"/>
  <c r="J192" i="7" s="1"/>
  <c r="L18" i="19"/>
  <c r="P9" i="14"/>
  <c r="P8" i="14" s="1"/>
  <c r="P60" i="14" s="1"/>
  <c r="E111" i="10"/>
  <c r="O30" i="11"/>
  <c r="O63" i="7"/>
  <c r="O61" i="7" s="1"/>
  <c r="K33" i="20"/>
  <c r="K35" i="20"/>
  <c r="B63" i="7"/>
  <c r="B61" i="7" s="1"/>
  <c r="M73" i="7"/>
  <c r="M63" i="7"/>
  <c r="M61" i="7" s="1"/>
  <c r="K73" i="7"/>
  <c r="D63" i="7"/>
  <c r="D61" i="7" s="1"/>
  <c r="J73" i="7"/>
  <c r="C59" i="7"/>
  <c r="C60" i="7"/>
  <c r="C192" i="7" s="1"/>
  <c r="C71" i="7"/>
  <c r="C72" i="7"/>
  <c r="C204" i="7" s="1"/>
  <c r="P59" i="7"/>
  <c r="P60" i="7"/>
  <c r="P192" i="7" s="1"/>
  <c r="P71" i="7"/>
  <c r="P72" i="7"/>
  <c r="P204" i="7" s="1"/>
  <c r="E84" i="10"/>
  <c r="E57" i="10"/>
  <c r="E199" i="11" s="1"/>
  <c r="I59" i="7"/>
  <c r="I60" i="7"/>
  <c r="I192" i="7" s="1"/>
  <c r="I71" i="7"/>
  <c r="I72" i="7"/>
  <c r="I204" i="7" s="1"/>
  <c r="N59" i="7"/>
  <c r="N60" i="7"/>
  <c r="N192" i="7" s="1"/>
  <c r="N71" i="7"/>
  <c r="N72" i="7"/>
  <c r="N204" i="7" s="1"/>
  <c r="O84" i="10"/>
  <c r="O91" i="10"/>
  <c r="O98" i="10"/>
  <c r="O57" i="10"/>
  <c r="O199" i="11" s="1"/>
  <c r="O71" i="10"/>
  <c r="O213" i="11" s="1"/>
  <c r="F64" i="10"/>
  <c r="F206" i="11" s="1"/>
  <c r="F71" i="10"/>
  <c r="F213" i="11" s="1"/>
  <c r="F77" i="10"/>
  <c r="F219" i="11" s="1"/>
  <c r="K131" i="10"/>
  <c r="J176" i="7"/>
  <c r="N183" i="7"/>
  <c r="C163" i="7"/>
  <c r="O176" i="7"/>
  <c r="K30" i="11"/>
  <c r="G73" i="7"/>
  <c r="O60" i="7"/>
  <c r="O192" i="7" s="1"/>
  <c r="O72" i="7"/>
  <c r="O204" i="7" s="1"/>
  <c r="L59" i="7"/>
  <c r="L71" i="7"/>
  <c r="L72" i="7"/>
  <c r="L204" i="7" s="1"/>
  <c r="E60" i="7"/>
  <c r="E192" i="7" s="1"/>
  <c r="E71" i="7"/>
  <c r="E72" i="7"/>
  <c r="E204" i="7" s="1"/>
  <c r="J59" i="7"/>
  <c r="J71" i="7"/>
  <c r="J72" i="7"/>
  <c r="J204" i="7" s="1"/>
  <c r="J64" i="10"/>
  <c r="J206" i="11" s="1"/>
  <c r="J71" i="10"/>
  <c r="J213" i="11" s="1"/>
  <c r="M183" i="7"/>
  <c r="L29" i="20"/>
  <c r="N9" i="14"/>
  <c r="N8" i="14" s="1"/>
  <c r="N60" i="14" s="1"/>
  <c r="E18" i="10"/>
  <c r="E70" i="10"/>
  <c r="L118" i="10"/>
  <c r="L125" i="10"/>
  <c r="L131" i="10"/>
  <c r="J118" i="10"/>
  <c r="J125" i="10"/>
  <c r="C63" i="7"/>
  <c r="C61" i="7" s="1"/>
  <c r="G33" i="20"/>
  <c r="G35" i="20"/>
  <c r="O35" i="20"/>
  <c r="F63" i="7"/>
  <c r="F61" i="7" s="1"/>
  <c r="Q73" i="7"/>
  <c r="Q63" i="7"/>
  <c r="Q61" i="7" s="1"/>
  <c r="O73" i="7"/>
  <c r="H63" i="7"/>
  <c r="H61" i="7" s="1"/>
  <c r="N73" i="7"/>
  <c r="G59" i="7"/>
  <c r="G60" i="7"/>
  <c r="G192" i="7" s="1"/>
  <c r="G71" i="7"/>
  <c r="G72" i="7"/>
  <c r="G204" i="7" s="1"/>
  <c r="D59" i="7"/>
  <c r="D60" i="7"/>
  <c r="D192" i="7" s="1"/>
  <c r="D71" i="7"/>
  <c r="D72" i="7"/>
  <c r="D204" i="7" s="1"/>
  <c r="M59" i="7"/>
  <c r="M60" i="7"/>
  <c r="M192" i="7" s="1"/>
  <c r="M71" i="7"/>
  <c r="M72" i="7"/>
  <c r="M204" i="7" s="1"/>
  <c r="J57" i="10"/>
  <c r="J199" i="11" s="1"/>
  <c r="B59" i="7"/>
  <c r="B60" i="7"/>
  <c r="B192" i="7" s="1"/>
  <c r="B71" i="7"/>
  <c r="B72" i="7"/>
  <c r="B204" i="7" s="1"/>
  <c r="C84" i="10"/>
  <c r="C91" i="10"/>
  <c r="C98" i="10"/>
  <c r="C104" i="10"/>
  <c r="C57" i="10"/>
  <c r="C199" i="11" s="1"/>
  <c r="C64" i="10"/>
  <c r="C206" i="11" s="1"/>
  <c r="C71" i="10"/>
  <c r="C213" i="11" s="1"/>
  <c r="C77" i="10"/>
  <c r="C219" i="11" s="1"/>
  <c r="B64" i="10"/>
  <c r="B206" i="11" s="1"/>
  <c r="B71" i="10"/>
  <c r="B213" i="11" s="1"/>
  <c r="B77" i="10"/>
  <c r="B219" i="11" s="1"/>
  <c r="O77" i="10"/>
  <c r="O219" i="11" s="1"/>
  <c r="O131" i="10"/>
  <c r="G163" i="7"/>
  <c r="P183" i="7"/>
  <c r="M29" i="20"/>
  <c r="M13" i="19"/>
  <c r="M17" i="19"/>
  <c r="M18" i="19"/>
  <c r="M19" i="19"/>
  <c r="J13" i="19"/>
  <c r="J17" i="19"/>
  <c r="J18" i="19"/>
  <c r="J19" i="19"/>
  <c r="H15" i="21"/>
  <c r="Q13" i="19"/>
  <c r="Q17" i="19"/>
  <c r="Q18" i="19"/>
  <c r="Q19" i="19"/>
  <c r="Q21" i="19"/>
  <c r="Q22" i="19"/>
  <c r="Q23" i="19"/>
  <c r="N13" i="19"/>
  <c r="N17" i="19"/>
  <c r="N18" i="19"/>
  <c r="N19" i="19"/>
  <c r="N21" i="19"/>
  <c r="N22" i="19"/>
  <c r="N23" i="19"/>
  <c r="O29" i="20"/>
  <c r="O13" i="19"/>
  <c r="O17" i="19"/>
  <c r="O18" i="19"/>
  <c r="O19" i="19"/>
  <c r="O21" i="19"/>
  <c r="O22" i="19"/>
  <c r="O23" i="19"/>
  <c r="N29" i="20"/>
  <c r="L8" i="14"/>
  <c r="L60" i="14" s="1"/>
  <c r="Q8" i="14"/>
  <c r="Q60" i="14" s="1"/>
  <c r="F8" i="14"/>
  <c r="F60" i="14" s="1"/>
  <c r="O8" i="14"/>
  <c r="C88" i="9"/>
  <c r="C222" i="8"/>
  <c r="C223" i="8"/>
  <c r="C224" i="8"/>
  <c r="C231" i="8"/>
  <c r="C85" i="10"/>
  <c r="C91" i="9"/>
  <c r="C225" i="8"/>
  <c r="C86" i="10"/>
  <c r="C92" i="9"/>
  <c r="C226" i="8"/>
  <c r="C87" i="10"/>
  <c r="C93" i="9"/>
  <c r="C227" i="8"/>
  <c r="C88" i="10"/>
  <c r="C94" i="9"/>
  <c r="C228" i="8"/>
  <c r="C89" i="10"/>
  <c r="C95" i="9"/>
  <c r="C229" i="8"/>
  <c r="C90" i="10"/>
  <c r="C96" i="9"/>
  <c r="C230" i="8"/>
  <c r="C92" i="10"/>
  <c r="C98" i="9"/>
  <c r="C232" i="8"/>
  <c r="C93" i="10"/>
  <c r="C99" i="9"/>
  <c r="C233" i="8"/>
  <c r="C94" i="10"/>
  <c r="C100" i="9"/>
  <c r="C234" i="8"/>
  <c r="C95" i="10"/>
  <c r="C101" i="9"/>
  <c r="C235" i="8"/>
  <c r="C96" i="10"/>
  <c r="C102" i="9"/>
  <c r="C236" i="8"/>
  <c r="C103" i="9"/>
  <c r="C237" i="8"/>
  <c r="C238" i="8"/>
  <c r="C244" i="8"/>
  <c r="C99" i="10"/>
  <c r="C105" i="9"/>
  <c r="C239" i="8"/>
  <c r="C100" i="10"/>
  <c r="C106" i="9"/>
  <c r="C240" i="8"/>
  <c r="C101" i="10"/>
  <c r="C107" i="9"/>
  <c r="C241" i="8"/>
  <c r="C102" i="10"/>
  <c r="C108" i="9"/>
  <c r="C242" i="8"/>
  <c r="C103" i="10"/>
  <c r="C109" i="9"/>
  <c r="C243" i="8"/>
  <c r="C105" i="10"/>
  <c r="C111" i="9"/>
  <c r="C245" i="8"/>
  <c r="C106" i="10"/>
  <c r="C112" i="9"/>
  <c r="C246" i="8"/>
  <c r="C30" i="8"/>
  <c r="C167" i="8" s="1"/>
  <c r="C249" i="8"/>
  <c r="C250" i="8"/>
  <c r="C251" i="8"/>
  <c r="C252" i="8"/>
  <c r="C253" i="8"/>
  <c r="C254" i="8"/>
  <c r="C255" i="8"/>
  <c r="C256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4" i="11"/>
  <c r="C3" i="11"/>
  <c r="Q31" i="11"/>
  <c r="Q30" i="11"/>
  <c r="P88" i="9"/>
  <c r="P222" i="8"/>
  <c r="P223" i="8"/>
  <c r="P224" i="8"/>
  <c r="P231" i="8"/>
  <c r="P85" i="10"/>
  <c r="P91" i="9"/>
  <c r="P225" i="8"/>
  <c r="P86" i="10"/>
  <c r="P92" i="9"/>
  <c r="P226" i="8"/>
  <c r="P87" i="10"/>
  <c r="P93" i="9"/>
  <c r="P227" i="8"/>
  <c r="P88" i="10"/>
  <c r="P94" i="9"/>
  <c r="P228" i="8"/>
  <c r="P89" i="10"/>
  <c r="P95" i="9"/>
  <c r="P229" i="8"/>
  <c r="P90" i="10"/>
  <c r="P96" i="9"/>
  <c r="P230" i="8"/>
  <c r="P92" i="10"/>
  <c r="P98" i="9"/>
  <c r="P232" i="8"/>
  <c r="P93" i="10"/>
  <c r="P99" i="9"/>
  <c r="P233" i="8"/>
  <c r="P94" i="10"/>
  <c r="P100" i="9"/>
  <c r="P234" i="8"/>
  <c r="P95" i="10"/>
  <c r="P101" i="9"/>
  <c r="P235" i="8"/>
  <c r="P96" i="10"/>
  <c r="P102" i="9"/>
  <c r="P236" i="8"/>
  <c r="P97" i="10"/>
  <c r="P103" i="9"/>
  <c r="P237" i="8"/>
  <c r="P238" i="8"/>
  <c r="P244" i="8"/>
  <c r="P99" i="10"/>
  <c r="P105" i="9"/>
  <c r="P239" i="8"/>
  <c r="P100" i="10"/>
  <c r="P106" i="9"/>
  <c r="P240" i="8"/>
  <c r="P101" i="10"/>
  <c r="P107" i="9"/>
  <c r="P241" i="8"/>
  <c r="P102" i="10"/>
  <c r="P108" i="9"/>
  <c r="P242" i="8"/>
  <c r="P103" i="10"/>
  <c r="P109" i="9"/>
  <c r="P243" i="8"/>
  <c r="P105" i="10"/>
  <c r="P111" i="9"/>
  <c r="P245" i="8"/>
  <c r="P106" i="10"/>
  <c r="P112" i="9"/>
  <c r="P246" i="8"/>
  <c r="P30" i="8"/>
  <c r="P167" i="8" s="1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70" i="10"/>
  <c r="P264" i="8"/>
  <c r="P265" i="8"/>
  <c r="P266" i="8"/>
  <c r="P267" i="8"/>
  <c r="P268" i="8"/>
  <c r="P269" i="8"/>
  <c r="P270" i="8"/>
  <c r="P271" i="8"/>
  <c r="P272" i="8"/>
  <c r="P273" i="8"/>
  <c r="P4" i="11"/>
  <c r="P3" i="11"/>
  <c r="E88" i="9"/>
  <c r="E222" i="8"/>
  <c r="E223" i="8"/>
  <c r="E224" i="8"/>
  <c r="E231" i="8"/>
  <c r="E85" i="10"/>
  <c r="E91" i="9"/>
  <c r="E225" i="8"/>
  <c r="E86" i="10"/>
  <c r="E92" i="9"/>
  <c r="E226" i="8"/>
  <c r="E87" i="10"/>
  <c r="E93" i="9"/>
  <c r="E227" i="8"/>
  <c r="E88" i="10"/>
  <c r="E94" i="9"/>
  <c r="E228" i="8"/>
  <c r="E89" i="10"/>
  <c r="E95" i="9"/>
  <c r="E229" i="8"/>
  <c r="E90" i="10"/>
  <c r="E96" i="9"/>
  <c r="E230" i="8"/>
  <c r="E92" i="10"/>
  <c r="E98" i="9"/>
  <c r="E232" i="8"/>
  <c r="E93" i="10"/>
  <c r="E99" i="9"/>
  <c r="E233" i="8"/>
  <c r="E94" i="10"/>
  <c r="E100" i="9"/>
  <c r="E234" i="8"/>
  <c r="E95" i="10"/>
  <c r="E101" i="9"/>
  <c r="E235" i="8"/>
  <c r="E96" i="10"/>
  <c r="E102" i="9"/>
  <c r="E236" i="8"/>
  <c r="E103" i="9"/>
  <c r="E237" i="8"/>
  <c r="E238" i="8"/>
  <c r="E244" i="8"/>
  <c r="E99" i="10"/>
  <c r="E105" i="9"/>
  <c r="E239" i="8"/>
  <c r="E100" i="10"/>
  <c r="E106" i="9"/>
  <c r="E240" i="8"/>
  <c r="E101" i="10"/>
  <c r="E107" i="9"/>
  <c r="E241" i="8"/>
  <c r="E102" i="10"/>
  <c r="E108" i="9"/>
  <c r="E242" i="8"/>
  <c r="E103" i="10"/>
  <c r="E109" i="9"/>
  <c r="E243" i="8"/>
  <c r="E105" i="10"/>
  <c r="E111" i="9"/>
  <c r="E245" i="8"/>
  <c r="E106" i="10"/>
  <c r="E112" i="9"/>
  <c r="E246" i="8"/>
  <c r="E30" i="8"/>
  <c r="E167" i="8" s="1"/>
  <c r="E249" i="8"/>
  <c r="E250" i="8"/>
  <c r="E251" i="8"/>
  <c r="E252" i="8"/>
  <c r="E253" i="8"/>
  <c r="E254" i="8"/>
  <c r="E255" i="8"/>
  <c r="E256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4" i="11"/>
  <c r="E3" i="11"/>
  <c r="B141" i="8"/>
  <c r="B88" i="9"/>
  <c r="B222" i="8"/>
  <c r="B223" i="8"/>
  <c r="B224" i="8"/>
  <c r="B231" i="8"/>
  <c r="B85" i="10"/>
  <c r="B198" i="8"/>
  <c r="B91" i="9"/>
  <c r="B225" i="8"/>
  <c r="B86" i="10"/>
  <c r="B199" i="8"/>
  <c r="B92" i="9"/>
  <c r="B226" i="8"/>
  <c r="B87" i="10"/>
  <c r="B200" i="8"/>
  <c r="B93" i="9"/>
  <c r="B227" i="8"/>
  <c r="B88" i="10"/>
  <c r="B201" i="8"/>
  <c r="B94" i="9"/>
  <c r="B228" i="8"/>
  <c r="B89" i="10"/>
  <c r="B202" i="8"/>
  <c r="B95" i="9"/>
  <c r="B229" i="8"/>
  <c r="B90" i="10"/>
  <c r="B96" i="9"/>
  <c r="B203" i="8"/>
  <c r="B230" i="8"/>
  <c r="B92" i="10"/>
  <c r="B98" i="9"/>
  <c r="B205" i="8"/>
  <c r="B232" i="8"/>
  <c r="B93" i="10"/>
  <c r="B99" i="9"/>
  <c r="B206" i="8"/>
  <c r="B233" i="8"/>
  <c r="B94" i="10"/>
  <c r="B100" i="9"/>
  <c r="B207" i="8"/>
  <c r="B234" i="8"/>
  <c r="B95" i="10"/>
  <c r="B101" i="9"/>
  <c r="B208" i="8"/>
  <c r="B235" i="8"/>
  <c r="B96" i="10"/>
  <c r="B102" i="9"/>
  <c r="B209" i="8"/>
  <c r="B236" i="8"/>
  <c r="B156" i="8"/>
  <c r="B103" i="9"/>
  <c r="B237" i="8"/>
  <c r="B238" i="8"/>
  <c r="B244" i="8"/>
  <c r="B99" i="10"/>
  <c r="B105" i="9"/>
  <c r="B212" i="8"/>
  <c r="B239" i="8"/>
  <c r="B100" i="10"/>
  <c r="B106" i="9"/>
  <c r="B213" i="8"/>
  <c r="B240" i="8"/>
  <c r="B101" i="10"/>
  <c r="B107" i="9"/>
  <c r="B214" i="8"/>
  <c r="B241" i="8"/>
  <c r="B102" i="10"/>
  <c r="B108" i="9"/>
  <c r="B215" i="8"/>
  <c r="B242" i="8"/>
  <c r="B103" i="10"/>
  <c r="B109" i="9"/>
  <c r="B216" i="8"/>
  <c r="B243" i="8"/>
  <c r="B105" i="10"/>
  <c r="B111" i="9"/>
  <c r="B218" i="8"/>
  <c r="B245" i="8"/>
  <c r="B106" i="10"/>
  <c r="B112" i="9"/>
  <c r="B219" i="8"/>
  <c r="B246" i="8"/>
  <c r="B30" i="8"/>
  <c r="B167" i="8" s="1"/>
  <c r="B249" i="8"/>
  <c r="B250" i="8"/>
  <c r="B251" i="8"/>
  <c r="B252" i="8"/>
  <c r="B253" i="8"/>
  <c r="B254" i="8"/>
  <c r="B255" i="8"/>
  <c r="B256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4" i="11"/>
  <c r="B57" i="8"/>
  <c r="B3" i="11" s="1"/>
  <c r="D31" i="11"/>
  <c r="D30" i="11"/>
  <c r="M157" i="9"/>
  <c r="E29" i="20"/>
  <c r="E13" i="19"/>
  <c r="E17" i="19"/>
  <c r="E18" i="19"/>
  <c r="E19" i="19"/>
  <c r="J29" i="20"/>
  <c r="J33" i="20"/>
  <c r="J25" i="20"/>
  <c r="B13" i="19"/>
  <c r="B17" i="19"/>
  <c r="B18" i="19"/>
  <c r="B19" i="19"/>
  <c r="B21" i="19"/>
  <c r="B22" i="19"/>
  <c r="B23" i="19"/>
  <c r="F29" i="20"/>
  <c r="F33" i="20"/>
  <c r="F25" i="20"/>
  <c r="C29" i="20"/>
  <c r="C13" i="19"/>
  <c r="C17" i="19"/>
  <c r="C18" i="19"/>
  <c r="C19" i="19"/>
  <c r="C21" i="19"/>
  <c r="C22" i="19"/>
  <c r="C23" i="19"/>
  <c r="B29" i="20"/>
  <c r="E8" i="14"/>
  <c r="E60" i="14" s="1"/>
  <c r="D73" i="7"/>
  <c r="J8" i="14"/>
  <c r="J60" i="14" s="1"/>
  <c r="C8" i="14"/>
  <c r="C60" i="14" s="1"/>
  <c r="B73" i="7"/>
  <c r="G88" i="9"/>
  <c r="G222" i="8"/>
  <c r="G223" i="8"/>
  <c r="G224" i="8"/>
  <c r="G231" i="8"/>
  <c r="G85" i="10"/>
  <c r="G91" i="9"/>
  <c r="G225" i="8"/>
  <c r="G86" i="10"/>
  <c r="G92" i="9"/>
  <c r="G226" i="8"/>
  <c r="G87" i="10"/>
  <c r="G93" i="9"/>
  <c r="G227" i="8"/>
  <c r="G88" i="10"/>
  <c r="G94" i="9"/>
  <c r="G228" i="8"/>
  <c r="G89" i="10"/>
  <c r="G95" i="9"/>
  <c r="G229" i="8"/>
  <c r="G90" i="10"/>
  <c r="G96" i="9"/>
  <c r="G230" i="8"/>
  <c r="G92" i="10"/>
  <c r="G98" i="9"/>
  <c r="G232" i="8"/>
  <c r="G93" i="10"/>
  <c r="G99" i="9"/>
  <c r="G233" i="8"/>
  <c r="G94" i="10"/>
  <c r="G100" i="9"/>
  <c r="G234" i="8"/>
  <c r="G95" i="10"/>
  <c r="G101" i="9"/>
  <c r="G235" i="8"/>
  <c r="G96" i="10"/>
  <c r="G102" i="9"/>
  <c r="G236" i="8"/>
  <c r="G97" i="10"/>
  <c r="G103" i="9"/>
  <c r="G237" i="8"/>
  <c r="G238" i="8"/>
  <c r="G244" i="8"/>
  <c r="G99" i="10"/>
  <c r="G105" i="9"/>
  <c r="G239" i="8"/>
  <c r="G100" i="10"/>
  <c r="G106" i="9"/>
  <c r="G240" i="8"/>
  <c r="G101" i="10"/>
  <c r="G107" i="9"/>
  <c r="G241" i="8"/>
  <c r="G102" i="10"/>
  <c r="G108" i="9"/>
  <c r="G242" i="8"/>
  <c r="G103" i="10"/>
  <c r="G109" i="9"/>
  <c r="G243" i="8"/>
  <c r="G105" i="10"/>
  <c r="G111" i="9"/>
  <c r="G245" i="8"/>
  <c r="G106" i="10"/>
  <c r="G112" i="9"/>
  <c r="G246" i="8"/>
  <c r="G30" i="8"/>
  <c r="G167" i="8" s="1"/>
  <c r="G249" i="8"/>
  <c r="G250" i="8"/>
  <c r="G251" i="8"/>
  <c r="G252" i="8"/>
  <c r="G253" i="8"/>
  <c r="G254" i="8"/>
  <c r="G255" i="8"/>
  <c r="G256" i="8"/>
  <c r="G258" i="8"/>
  <c r="G259" i="8"/>
  <c r="G260" i="8"/>
  <c r="G261" i="8"/>
  <c r="G262" i="8"/>
  <c r="G263" i="8"/>
  <c r="G70" i="10"/>
  <c r="G264" i="8"/>
  <c r="G265" i="8"/>
  <c r="G266" i="8"/>
  <c r="G267" i="8"/>
  <c r="G268" i="8"/>
  <c r="G269" i="8"/>
  <c r="G270" i="8"/>
  <c r="G271" i="8"/>
  <c r="G272" i="8"/>
  <c r="G273" i="8"/>
  <c r="G4" i="11"/>
  <c r="G3" i="11"/>
  <c r="E31" i="11"/>
  <c r="E30" i="11"/>
  <c r="D82" i="10"/>
  <c r="D88" i="9"/>
  <c r="D222" i="8"/>
  <c r="D223" i="8"/>
  <c r="D224" i="8"/>
  <c r="D231" i="8"/>
  <c r="D85" i="10"/>
  <c r="D91" i="9"/>
  <c r="D225" i="8"/>
  <c r="D86" i="10"/>
  <c r="D92" i="9"/>
  <c r="D226" i="8"/>
  <c r="D87" i="10"/>
  <c r="D93" i="9"/>
  <c r="D227" i="8"/>
  <c r="D88" i="10"/>
  <c r="D94" i="9"/>
  <c r="D228" i="8"/>
  <c r="D89" i="10"/>
  <c r="D95" i="9"/>
  <c r="D229" i="8"/>
  <c r="D90" i="10"/>
  <c r="D96" i="9"/>
  <c r="D230" i="8"/>
  <c r="D92" i="10"/>
  <c r="D98" i="9"/>
  <c r="D232" i="8"/>
  <c r="D93" i="10"/>
  <c r="D99" i="9"/>
  <c r="D233" i="8"/>
  <c r="D94" i="10"/>
  <c r="D100" i="9"/>
  <c r="D234" i="8"/>
  <c r="D95" i="10"/>
  <c r="D101" i="9"/>
  <c r="D235" i="8"/>
  <c r="D96" i="10"/>
  <c r="D102" i="9"/>
  <c r="D236" i="8"/>
  <c r="D103" i="9"/>
  <c r="D237" i="8"/>
  <c r="D238" i="8"/>
  <c r="D244" i="8"/>
  <c r="D99" i="10"/>
  <c r="D105" i="9"/>
  <c r="D239" i="8"/>
  <c r="D100" i="10"/>
  <c r="D106" i="9"/>
  <c r="D240" i="8"/>
  <c r="D101" i="10"/>
  <c r="D107" i="9"/>
  <c r="D241" i="8"/>
  <c r="D102" i="10"/>
  <c r="D108" i="9"/>
  <c r="D242" i="8"/>
  <c r="D103" i="10"/>
  <c r="D109" i="9"/>
  <c r="D243" i="8"/>
  <c r="D105" i="10"/>
  <c r="D111" i="9"/>
  <c r="D245" i="8"/>
  <c r="D106" i="10"/>
  <c r="D112" i="9"/>
  <c r="D246" i="8"/>
  <c r="D55" i="10"/>
  <c r="D30" i="8"/>
  <c r="D167" i="8" s="1"/>
  <c r="D249" i="8"/>
  <c r="D250" i="8"/>
  <c r="D251" i="8"/>
  <c r="D252" i="8"/>
  <c r="D253" i="8"/>
  <c r="D254" i="8"/>
  <c r="D255" i="8"/>
  <c r="D256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4" i="11"/>
  <c r="D3" i="11"/>
  <c r="F31" i="11"/>
  <c r="F30" i="11"/>
  <c r="I88" i="9"/>
  <c r="I222" i="8"/>
  <c r="I223" i="8"/>
  <c r="I224" i="8"/>
  <c r="I231" i="8"/>
  <c r="I85" i="10"/>
  <c r="I91" i="9"/>
  <c r="I225" i="8"/>
  <c r="I86" i="10"/>
  <c r="I92" i="9"/>
  <c r="I226" i="8"/>
  <c r="I87" i="10"/>
  <c r="I93" i="9"/>
  <c r="I227" i="8"/>
  <c r="I88" i="10"/>
  <c r="I94" i="9"/>
  <c r="I228" i="8"/>
  <c r="I89" i="10"/>
  <c r="I95" i="9"/>
  <c r="I229" i="8"/>
  <c r="I90" i="10"/>
  <c r="I96" i="9"/>
  <c r="I230" i="8"/>
  <c r="I92" i="10"/>
  <c r="I98" i="9"/>
  <c r="I232" i="8"/>
  <c r="I93" i="10"/>
  <c r="I99" i="9"/>
  <c r="I233" i="8"/>
  <c r="I94" i="10"/>
  <c r="I100" i="9"/>
  <c r="I234" i="8"/>
  <c r="I95" i="10"/>
  <c r="I101" i="9"/>
  <c r="I235" i="8"/>
  <c r="I96" i="10"/>
  <c r="I102" i="9"/>
  <c r="I236" i="8"/>
  <c r="I97" i="10"/>
  <c r="I103" i="9"/>
  <c r="I237" i="8"/>
  <c r="I238" i="8"/>
  <c r="I244" i="8"/>
  <c r="I99" i="10"/>
  <c r="I105" i="9"/>
  <c r="I239" i="8"/>
  <c r="I100" i="10"/>
  <c r="I106" i="9"/>
  <c r="I240" i="8"/>
  <c r="I101" i="10"/>
  <c r="I107" i="9"/>
  <c r="I241" i="8"/>
  <c r="I102" i="10"/>
  <c r="I108" i="9"/>
  <c r="I242" i="8"/>
  <c r="I103" i="10"/>
  <c r="I109" i="9"/>
  <c r="I243" i="8"/>
  <c r="I105" i="10"/>
  <c r="I111" i="9"/>
  <c r="I245" i="8"/>
  <c r="I106" i="10"/>
  <c r="I112" i="9"/>
  <c r="I246" i="8"/>
  <c r="I30" i="8"/>
  <c r="I167" i="8" s="1"/>
  <c r="I249" i="8"/>
  <c r="I250" i="8"/>
  <c r="I251" i="8"/>
  <c r="I252" i="8"/>
  <c r="I253" i="8"/>
  <c r="I254" i="8"/>
  <c r="I255" i="8"/>
  <c r="I256" i="8"/>
  <c r="I258" i="8"/>
  <c r="I259" i="8"/>
  <c r="I260" i="8"/>
  <c r="I261" i="8"/>
  <c r="I262" i="8"/>
  <c r="I263" i="8"/>
  <c r="I70" i="10"/>
  <c r="I264" i="8"/>
  <c r="I265" i="8"/>
  <c r="I266" i="8"/>
  <c r="I267" i="8"/>
  <c r="I268" i="8"/>
  <c r="I269" i="8"/>
  <c r="I270" i="8"/>
  <c r="I271" i="8"/>
  <c r="I272" i="8"/>
  <c r="I273" i="8"/>
  <c r="I4" i="11"/>
  <c r="I3" i="11"/>
  <c r="F88" i="9"/>
  <c r="F222" i="8"/>
  <c r="F223" i="8"/>
  <c r="F224" i="8"/>
  <c r="F231" i="8"/>
  <c r="F85" i="10"/>
  <c r="F91" i="9"/>
  <c r="F225" i="8"/>
  <c r="F86" i="10"/>
  <c r="F92" i="9"/>
  <c r="F226" i="8"/>
  <c r="F87" i="10"/>
  <c r="F93" i="9"/>
  <c r="F227" i="8"/>
  <c r="F88" i="10"/>
  <c r="F94" i="9"/>
  <c r="F228" i="8"/>
  <c r="F89" i="10"/>
  <c r="F95" i="9"/>
  <c r="F229" i="8"/>
  <c r="F90" i="10"/>
  <c r="F96" i="9"/>
  <c r="F230" i="8"/>
  <c r="F92" i="10"/>
  <c r="F98" i="9"/>
  <c r="F232" i="8"/>
  <c r="F93" i="10"/>
  <c r="F99" i="9"/>
  <c r="F233" i="8"/>
  <c r="F94" i="10"/>
  <c r="F100" i="9"/>
  <c r="F234" i="8"/>
  <c r="F95" i="10"/>
  <c r="F101" i="9"/>
  <c r="F235" i="8"/>
  <c r="F96" i="10"/>
  <c r="F102" i="9"/>
  <c r="F236" i="8"/>
  <c r="F103" i="9"/>
  <c r="F237" i="8"/>
  <c r="F238" i="8"/>
  <c r="F244" i="8"/>
  <c r="F99" i="10"/>
  <c r="F105" i="9"/>
  <c r="F239" i="8"/>
  <c r="F100" i="10"/>
  <c r="F106" i="9"/>
  <c r="F240" i="8"/>
  <c r="F101" i="10"/>
  <c r="F107" i="9"/>
  <c r="F241" i="8"/>
  <c r="F102" i="10"/>
  <c r="F108" i="9"/>
  <c r="F242" i="8"/>
  <c r="F103" i="10"/>
  <c r="F109" i="9"/>
  <c r="F243" i="8"/>
  <c r="F105" i="10"/>
  <c r="F111" i="9"/>
  <c r="F245" i="8"/>
  <c r="F106" i="10"/>
  <c r="F112" i="9"/>
  <c r="F246" i="8"/>
  <c r="F30" i="8"/>
  <c r="F167" i="8" s="1"/>
  <c r="F249" i="8"/>
  <c r="F250" i="8"/>
  <c r="F251" i="8"/>
  <c r="F252" i="8"/>
  <c r="F253" i="8"/>
  <c r="F254" i="8"/>
  <c r="F255" i="8"/>
  <c r="F256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4" i="11"/>
  <c r="F3" i="11"/>
  <c r="H31" i="11"/>
  <c r="H30" i="11"/>
  <c r="L148" i="9"/>
  <c r="L158" i="9"/>
  <c r="L166" i="9"/>
  <c r="I144" i="9"/>
  <c r="I145" i="9"/>
  <c r="I147" i="9"/>
  <c r="I148" i="9"/>
  <c r="I149" i="9"/>
  <c r="I153" i="9"/>
  <c r="I154" i="9"/>
  <c r="I155" i="9"/>
  <c r="I156" i="9"/>
  <c r="I158" i="9"/>
  <c r="I159" i="9"/>
  <c r="I161" i="9"/>
  <c r="I162" i="9"/>
  <c r="I163" i="9"/>
  <c r="I166" i="9"/>
  <c r="Q147" i="9"/>
  <c r="F149" i="9"/>
  <c r="F151" i="9"/>
  <c r="F155" i="9"/>
  <c r="F160" i="9"/>
  <c r="F164" i="9"/>
  <c r="N141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8" i="9"/>
  <c r="N159" i="9"/>
  <c r="N160" i="9"/>
  <c r="N161" i="9"/>
  <c r="N162" i="9"/>
  <c r="N163" i="9"/>
  <c r="N164" i="9"/>
  <c r="N165" i="9"/>
  <c r="N166" i="9"/>
  <c r="N157" i="9"/>
  <c r="G141" i="9"/>
  <c r="G143" i="9"/>
  <c r="G144" i="9"/>
  <c r="G145" i="9"/>
  <c r="G146" i="9"/>
  <c r="G147" i="9"/>
  <c r="G148" i="9"/>
  <c r="G149" i="9"/>
  <c r="G151" i="9"/>
  <c r="G152" i="9"/>
  <c r="G153" i="9"/>
  <c r="G154" i="9"/>
  <c r="G155" i="9"/>
  <c r="G156" i="9"/>
  <c r="G158" i="9"/>
  <c r="G159" i="9"/>
  <c r="G160" i="9"/>
  <c r="G161" i="9"/>
  <c r="G162" i="9"/>
  <c r="G163" i="9"/>
  <c r="G164" i="9"/>
  <c r="G165" i="9"/>
  <c r="G166" i="9"/>
  <c r="E21" i="19"/>
  <c r="E22" i="19"/>
  <c r="E23" i="19"/>
  <c r="E25" i="20"/>
  <c r="H21" i="19"/>
  <c r="H22" i="19"/>
  <c r="H23" i="19"/>
  <c r="C25" i="20"/>
  <c r="F34" i="20"/>
  <c r="F35" i="20"/>
  <c r="I13" i="19"/>
  <c r="I17" i="19"/>
  <c r="I18" i="19"/>
  <c r="I19" i="19"/>
  <c r="I21" i="19"/>
  <c r="I22" i="19"/>
  <c r="I23" i="19"/>
  <c r="F13" i="19"/>
  <c r="F17" i="19"/>
  <c r="F18" i="19"/>
  <c r="F19" i="19"/>
  <c r="F21" i="19"/>
  <c r="F22" i="19"/>
  <c r="F23" i="19"/>
  <c r="G29" i="20"/>
  <c r="G13" i="19"/>
  <c r="G17" i="19"/>
  <c r="G18" i="19"/>
  <c r="G19" i="19"/>
  <c r="G21" i="19"/>
  <c r="G22" i="19"/>
  <c r="G23" i="19"/>
  <c r="H25" i="20"/>
  <c r="B25" i="20"/>
  <c r="D8" i="14"/>
  <c r="D60" i="14" s="1"/>
  <c r="I8" i="14"/>
  <c r="I60" i="14" s="1"/>
  <c r="F73" i="7"/>
  <c r="K88" i="9"/>
  <c r="K222" i="8"/>
  <c r="K223" i="8"/>
  <c r="K224" i="8"/>
  <c r="K231" i="8"/>
  <c r="K85" i="10"/>
  <c r="K91" i="9"/>
  <c r="K225" i="8"/>
  <c r="K86" i="10"/>
  <c r="K92" i="9"/>
  <c r="K226" i="8"/>
  <c r="K87" i="10"/>
  <c r="K93" i="9"/>
  <c r="K227" i="8"/>
  <c r="K88" i="10"/>
  <c r="K94" i="9"/>
  <c r="K228" i="8"/>
  <c r="K89" i="10"/>
  <c r="K95" i="9"/>
  <c r="K229" i="8"/>
  <c r="K90" i="10"/>
  <c r="K96" i="9"/>
  <c r="K230" i="8"/>
  <c r="K92" i="10"/>
  <c r="K98" i="9"/>
  <c r="K232" i="8"/>
  <c r="K93" i="10"/>
  <c r="K99" i="9"/>
  <c r="K233" i="8"/>
  <c r="K94" i="10"/>
  <c r="K100" i="9"/>
  <c r="K234" i="8"/>
  <c r="K95" i="10"/>
  <c r="K101" i="9"/>
  <c r="K235" i="8"/>
  <c r="K96" i="10"/>
  <c r="K102" i="9"/>
  <c r="K236" i="8"/>
  <c r="K97" i="10"/>
  <c r="K103" i="9"/>
  <c r="K237" i="8"/>
  <c r="K238" i="8"/>
  <c r="K244" i="8"/>
  <c r="K99" i="10"/>
  <c r="K105" i="9"/>
  <c r="K239" i="8"/>
  <c r="K100" i="10"/>
  <c r="K106" i="9"/>
  <c r="K240" i="8"/>
  <c r="K101" i="10"/>
  <c r="K107" i="9"/>
  <c r="K241" i="8"/>
  <c r="K102" i="10"/>
  <c r="K108" i="9"/>
  <c r="K242" i="8"/>
  <c r="K103" i="10"/>
  <c r="K109" i="9"/>
  <c r="K243" i="8"/>
  <c r="K105" i="10"/>
  <c r="K111" i="9"/>
  <c r="K245" i="8"/>
  <c r="K106" i="10"/>
  <c r="K112" i="9"/>
  <c r="K246" i="8"/>
  <c r="K30" i="8"/>
  <c r="K167" i="8" s="1"/>
  <c r="K249" i="8"/>
  <c r="K250" i="8"/>
  <c r="K251" i="8"/>
  <c r="K252" i="8"/>
  <c r="K253" i="8"/>
  <c r="K254" i="8"/>
  <c r="K255" i="8"/>
  <c r="K256" i="8"/>
  <c r="K258" i="8"/>
  <c r="K259" i="8"/>
  <c r="K260" i="8"/>
  <c r="K261" i="8"/>
  <c r="K262" i="8"/>
  <c r="K263" i="8"/>
  <c r="K70" i="10"/>
  <c r="K264" i="8"/>
  <c r="K265" i="8"/>
  <c r="K266" i="8"/>
  <c r="K267" i="8"/>
  <c r="K268" i="8"/>
  <c r="K269" i="8"/>
  <c r="K270" i="8"/>
  <c r="K271" i="8"/>
  <c r="K272" i="8"/>
  <c r="K273" i="8"/>
  <c r="K4" i="11"/>
  <c r="K3" i="11"/>
  <c r="I31" i="11"/>
  <c r="I30" i="11"/>
  <c r="H88" i="9"/>
  <c r="H222" i="8"/>
  <c r="H223" i="8"/>
  <c r="H224" i="8"/>
  <c r="H231" i="8"/>
  <c r="H85" i="10"/>
  <c r="H91" i="9"/>
  <c r="H225" i="8"/>
  <c r="H86" i="10"/>
  <c r="H92" i="9"/>
  <c r="H226" i="8"/>
  <c r="H87" i="10"/>
  <c r="H93" i="9"/>
  <c r="H227" i="8"/>
  <c r="H88" i="10"/>
  <c r="H94" i="9"/>
  <c r="H228" i="8"/>
  <c r="H89" i="10"/>
  <c r="H95" i="9"/>
  <c r="H229" i="8"/>
  <c r="H90" i="10"/>
  <c r="H96" i="9"/>
  <c r="H230" i="8"/>
  <c r="H92" i="10"/>
  <c r="H98" i="9"/>
  <c r="H232" i="8"/>
  <c r="H93" i="10"/>
  <c r="H99" i="9"/>
  <c r="H233" i="8"/>
  <c r="H94" i="10"/>
  <c r="H100" i="9"/>
  <c r="H234" i="8"/>
  <c r="H95" i="10"/>
  <c r="H101" i="9"/>
  <c r="H235" i="8"/>
  <c r="H96" i="10"/>
  <c r="H102" i="9"/>
  <c r="H236" i="8"/>
  <c r="H103" i="9"/>
  <c r="H237" i="8"/>
  <c r="H238" i="8"/>
  <c r="H244" i="8"/>
  <c r="H99" i="10"/>
  <c r="H105" i="9"/>
  <c r="H239" i="8"/>
  <c r="H100" i="10"/>
  <c r="H106" i="9"/>
  <c r="H240" i="8"/>
  <c r="H101" i="10"/>
  <c r="H107" i="9"/>
  <c r="H241" i="8"/>
  <c r="H102" i="10"/>
  <c r="H108" i="9"/>
  <c r="H242" i="8"/>
  <c r="H103" i="10"/>
  <c r="H109" i="9"/>
  <c r="H243" i="8"/>
  <c r="H105" i="10"/>
  <c r="H111" i="9"/>
  <c r="H245" i="8"/>
  <c r="H106" i="10"/>
  <c r="H112" i="9"/>
  <c r="H246" i="8"/>
  <c r="H30" i="8"/>
  <c r="H167" i="8" s="1"/>
  <c r="H249" i="8"/>
  <c r="H250" i="8"/>
  <c r="H251" i="8"/>
  <c r="H252" i="8"/>
  <c r="H253" i="8"/>
  <c r="H254" i="8"/>
  <c r="H255" i="8"/>
  <c r="H256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4" i="11"/>
  <c r="H3" i="11"/>
  <c r="J31" i="11"/>
  <c r="J30" i="11"/>
  <c r="M88" i="9"/>
  <c r="M222" i="8"/>
  <c r="M223" i="8"/>
  <c r="M224" i="8"/>
  <c r="M231" i="8"/>
  <c r="M85" i="10"/>
  <c r="M91" i="9"/>
  <c r="M225" i="8"/>
  <c r="M86" i="10"/>
  <c r="M92" i="9"/>
  <c r="M226" i="8"/>
  <c r="M87" i="10"/>
  <c r="M93" i="9"/>
  <c r="M227" i="8"/>
  <c r="M88" i="10"/>
  <c r="M94" i="9"/>
  <c r="M228" i="8"/>
  <c r="M89" i="10"/>
  <c r="M95" i="9"/>
  <c r="M229" i="8"/>
  <c r="M90" i="10"/>
  <c r="M96" i="9"/>
  <c r="M230" i="8"/>
  <c r="M92" i="10"/>
  <c r="M98" i="9"/>
  <c r="M232" i="8"/>
  <c r="M93" i="10"/>
  <c r="M99" i="9"/>
  <c r="M233" i="8"/>
  <c r="M94" i="10"/>
  <c r="M100" i="9"/>
  <c r="M234" i="8"/>
  <c r="M95" i="10"/>
  <c r="M101" i="9"/>
  <c r="M235" i="8"/>
  <c r="M96" i="10"/>
  <c r="M102" i="9"/>
  <c r="M236" i="8"/>
  <c r="M97" i="10"/>
  <c r="M103" i="9"/>
  <c r="M237" i="8"/>
  <c r="M238" i="8"/>
  <c r="M244" i="8"/>
  <c r="M99" i="10"/>
  <c r="M105" i="9"/>
  <c r="M239" i="8"/>
  <c r="M100" i="10"/>
  <c r="M106" i="9"/>
  <c r="M240" i="8"/>
  <c r="M101" i="10"/>
  <c r="M107" i="9"/>
  <c r="M241" i="8"/>
  <c r="M102" i="10"/>
  <c r="M108" i="9"/>
  <c r="M242" i="8"/>
  <c r="M103" i="10"/>
  <c r="M109" i="9"/>
  <c r="M243" i="8"/>
  <c r="M105" i="10"/>
  <c r="M111" i="9"/>
  <c r="M245" i="8"/>
  <c r="M106" i="10"/>
  <c r="M112" i="9"/>
  <c r="M246" i="8"/>
  <c r="M30" i="8"/>
  <c r="M167" i="8" s="1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70" i="10"/>
  <c r="M264" i="8"/>
  <c r="M265" i="8"/>
  <c r="M266" i="8"/>
  <c r="M267" i="8"/>
  <c r="M268" i="8"/>
  <c r="M269" i="8"/>
  <c r="M270" i="8"/>
  <c r="M271" i="8"/>
  <c r="M272" i="8"/>
  <c r="M273" i="8"/>
  <c r="M4" i="11"/>
  <c r="M3" i="11"/>
  <c r="L17" i="10"/>
  <c r="L151" i="10" s="1"/>
  <c r="J82" i="10"/>
  <c r="J88" i="9"/>
  <c r="J222" i="8"/>
  <c r="J223" i="8"/>
  <c r="J224" i="8"/>
  <c r="J231" i="8"/>
  <c r="J85" i="10"/>
  <c r="J91" i="9"/>
  <c r="J225" i="8"/>
  <c r="J86" i="10"/>
  <c r="J92" i="9"/>
  <c r="J226" i="8"/>
  <c r="J87" i="10"/>
  <c r="J93" i="9"/>
  <c r="J227" i="8"/>
  <c r="J88" i="10"/>
  <c r="J94" i="9"/>
  <c r="J228" i="8"/>
  <c r="J89" i="10"/>
  <c r="J95" i="9"/>
  <c r="J229" i="8"/>
  <c r="J90" i="10"/>
  <c r="J96" i="9"/>
  <c r="J230" i="8"/>
  <c r="J92" i="10"/>
  <c r="J98" i="9"/>
  <c r="J232" i="8"/>
  <c r="J93" i="10"/>
  <c r="J99" i="9"/>
  <c r="J233" i="8"/>
  <c r="J94" i="10"/>
  <c r="J100" i="9"/>
  <c r="J234" i="8"/>
  <c r="J95" i="10"/>
  <c r="J101" i="9"/>
  <c r="J235" i="8"/>
  <c r="J96" i="10"/>
  <c r="J102" i="9"/>
  <c r="J236" i="8"/>
  <c r="J97" i="10"/>
  <c r="J103" i="9"/>
  <c r="J237" i="8"/>
  <c r="J238" i="8"/>
  <c r="J244" i="8"/>
  <c r="J99" i="10"/>
  <c r="J105" i="9"/>
  <c r="J239" i="8"/>
  <c r="J100" i="10"/>
  <c r="J106" i="9"/>
  <c r="J240" i="8"/>
  <c r="J101" i="10"/>
  <c r="J107" i="9"/>
  <c r="J241" i="8"/>
  <c r="J102" i="10"/>
  <c r="J108" i="9"/>
  <c r="J242" i="8"/>
  <c r="J103" i="10"/>
  <c r="J109" i="9"/>
  <c r="J243" i="8"/>
  <c r="J105" i="10"/>
  <c r="J111" i="9"/>
  <c r="J245" i="8"/>
  <c r="J106" i="10"/>
  <c r="J112" i="9"/>
  <c r="J246" i="8"/>
  <c r="J55" i="10"/>
  <c r="J30" i="8"/>
  <c r="J167" i="8" s="1"/>
  <c r="J249" i="8"/>
  <c r="J250" i="8"/>
  <c r="J251" i="8"/>
  <c r="J252" i="8"/>
  <c r="J253" i="8"/>
  <c r="J254" i="8"/>
  <c r="J255" i="8"/>
  <c r="J256" i="8"/>
  <c r="J258" i="8"/>
  <c r="J259" i="8"/>
  <c r="J260" i="8"/>
  <c r="J261" i="8"/>
  <c r="J262" i="8"/>
  <c r="J263" i="8"/>
  <c r="J70" i="10"/>
  <c r="J264" i="8"/>
  <c r="J265" i="8"/>
  <c r="J266" i="8"/>
  <c r="J267" i="8"/>
  <c r="J268" i="8"/>
  <c r="J269" i="8"/>
  <c r="J270" i="8"/>
  <c r="J271" i="8"/>
  <c r="J272" i="8"/>
  <c r="J273" i="8"/>
  <c r="J4" i="11"/>
  <c r="J3" i="11"/>
  <c r="L31" i="11"/>
  <c r="L30" i="11"/>
  <c r="D15" i="21"/>
  <c r="M25" i="20"/>
  <c r="M21" i="19"/>
  <c r="M22" i="19"/>
  <c r="M23" i="19"/>
  <c r="J21" i="19"/>
  <c r="J22" i="19"/>
  <c r="J23" i="19"/>
  <c r="K29" i="20"/>
  <c r="K13" i="19"/>
  <c r="K17" i="19"/>
  <c r="K18" i="19"/>
  <c r="K19" i="19"/>
  <c r="K21" i="19"/>
  <c r="K22" i="19"/>
  <c r="K23" i="19"/>
  <c r="H8" i="14"/>
  <c r="H60" i="14" s="1"/>
  <c r="M8" i="14"/>
  <c r="M60" i="14" s="1"/>
  <c r="B8" i="14"/>
  <c r="O82" i="10"/>
  <c r="O88" i="9"/>
  <c r="O222" i="8"/>
  <c r="O223" i="8"/>
  <c r="O224" i="8"/>
  <c r="O231" i="8"/>
  <c r="O85" i="10"/>
  <c r="O91" i="9"/>
  <c r="O225" i="8"/>
  <c r="O86" i="10"/>
  <c r="O92" i="9"/>
  <c r="O226" i="8"/>
  <c r="O87" i="10"/>
  <c r="O93" i="9"/>
  <c r="O227" i="8"/>
  <c r="O88" i="10"/>
  <c r="O94" i="9"/>
  <c r="O228" i="8"/>
  <c r="O89" i="10"/>
  <c r="O95" i="9"/>
  <c r="O229" i="8"/>
  <c r="O90" i="10"/>
  <c r="O96" i="9"/>
  <c r="O230" i="8"/>
  <c r="O92" i="10"/>
  <c r="O98" i="9"/>
  <c r="O232" i="8"/>
  <c r="O93" i="10"/>
  <c r="O99" i="9"/>
  <c r="O233" i="8"/>
  <c r="O94" i="10"/>
  <c r="O100" i="9"/>
  <c r="O234" i="8"/>
  <c r="O95" i="10"/>
  <c r="O101" i="9"/>
  <c r="O235" i="8"/>
  <c r="O96" i="10"/>
  <c r="O102" i="9"/>
  <c r="O236" i="8"/>
  <c r="O97" i="10"/>
  <c r="O103" i="9"/>
  <c r="O237" i="8"/>
  <c r="O238" i="8"/>
  <c r="O244" i="8"/>
  <c r="O99" i="10"/>
  <c r="O105" i="9"/>
  <c r="O239" i="8"/>
  <c r="O100" i="10"/>
  <c r="O106" i="9"/>
  <c r="O240" i="8"/>
  <c r="O101" i="10"/>
  <c r="O107" i="9"/>
  <c r="O241" i="8"/>
  <c r="O102" i="10"/>
  <c r="O108" i="9"/>
  <c r="O242" i="8"/>
  <c r="O103" i="10"/>
  <c r="O109" i="9"/>
  <c r="O243" i="8"/>
  <c r="O105" i="10"/>
  <c r="O111" i="9"/>
  <c r="O245" i="8"/>
  <c r="O106" i="10"/>
  <c r="O112" i="9"/>
  <c r="O246" i="8"/>
  <c r="O55" i="10"/>
  <c r="O30" i="8"/>
  <c r="O167" i="8" s="1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70" i="10"/>
  <c r="O264" i="8"/>
  <c r="O265" i="8"/>
  <c r="O266" i="8"/>
  <c r="O267" i="8"/>
  <c r="O268" i="8"/>
  <c r="O269" i="8"/>
  <c r="O270" i="8"/>
  <c r="O271" i="8"/>
  <c r="O272" i="8"/>
  <c r="O273" i="8"/>
  <c r="O4" i="11"/>
  <c r="O3" i="11"/>
  <c r="M31" i="11"/>
  <c r="M30" i="11"/>
  <c r="J17" i="10"/>
  <c r="J136" i="10" s="1"/>
  <c r="L82" i="10"/>
  <c r="L88" i="9"/>
  <c r="L222" i="8"/>
  <c r="L223" i="8"/>
  <c r="L224" i="8"/>
  <c r="L231" i="8"/>
  <c r="L85" i="10"/>
  <c r="L91" i="9"/>
  <c r="L225" i="8"/>
  <c r="L86" i="10"/>
  <c r="L92" i="9"/>
  <c r="L226" i="8"/>
  <c r="L87" i="10"/>
  <c r="L93" i="9"/>
  <c r="L227" i="8"/>
  <c r="L88" i="10"/>
  <c r="L94" i="9"/>
  <c r="L228" i="8"/>
  <c r="L89" i="10"/>
  <c r="L95" i="9"/>
  <c r="L229" i="8"/>
  <c r="L90" i="10"/>
  <c r="L96" i="9"/>
  <c r="L230" i="8"/>
  <c r="L92" i="10"/>
  <c r="L98" i="9"/>
  <c r="L232" i="8"/>
  <c r="L93" i="10"/>
  <c r="L99" i="9"/>
  <c r="L233" i="8"/>
  <c r="L94" i="10"/>
  <c r="L100" i="9"/>
  <c r="L234" i="8"/>
  <c r="L95" i="10"/>
  <c r="L101" i="9"/>
  <c r="L235" i="8"/>
  <c r="L96" i="10"/>
  <c r="L102" i="9"/>
  <c r="L236" i="8"/>
  <c r="L97" i="10"/>
  <c r="L103" i="9"/>
  <c r="L237" i="8"/>
  <c r="L238" i="8"/>
  <c r="L244" i="8"/>
  <c r="L99" i="10"/>
  <c r="L105" i="9"/>
  <c r="L239" i="8"/>
  <c r="L100" i="10"/>
  <c r="L106" i="9"/>
  <c r="L240" i="8"/>
  <c r="L101" i="10"/>
  <c r="L107" i="9"/>
  <c r="L241" i="8"/>
  <c r="L102" i="10"/>
  <c r="L108" i="9"/>
  <c r="L242" i="8"/>
  <c r="L103" i="10"/>
  <c r="L109" i="9"/>
  <c r="L243" i="8"/>
  <c r="L105" i="10"/>
  <c r="L111" i="9"/>
  <c r="L245" i="8"/>
  <c r="L106" i="10"/>
  <c r="L112" i="9"/>
  <c r="L246" i="8"/>
  <c r="L55" i="10"/>
  <c r="L30" i="8"/>
  <c r="L167" i="8" s="1"/>
  <c r="L249" i="8"/>
  <c r="L250" i="8"/>
  <c r="L251" i="8"/>
  <c r="L252" i="8"/>
  <c r="L253" i="8"/>
  <c r="L254" i="8"/>
  <c r="L255" i="8"/>
  <c r="L256" i="8"/>
  <c r="L258" i="8"/>
  <c r="L259" i="8"/>
  <c r="L260" i="8"/>
  <c r="L261" i="8"/>
  <c r="L262" i="8"/>
  <c r="L263" i="8"/>
  <c r="L70" i="10"/>
  <c r="L264" i="8"/>
  <c r="L265" i="8"/>
  <c r="L266" i="8"/>
  <c r="L267" i="8"/>
  <c r="L268" i="8"/>
  <c r="L269" i="8"/>
  <c r="L270" i="8"/>
  <c r="L271" i="8"/>
  <c r="L272" i="8"/>
  <c r="L273" i="8"/>
  <c r="L4" i="11"/>
  <c r="L3" i="11"/>
  <c r="N31" i="11"/>
  <c r="N30" i="11"/>
  <c r="O17" i="10"/>
  <c r="O136" i="10" s="1"/>
  <c r="Q88" i="9"/>
  <c r="Q222" i="8"/>
  <c r="Q223" i="8"/>
  <c r="Q224" i="8"/>
  <c r="Q231" i="8"/>
  <c r="Q85" i="10"/>
  <c r="Q91" i="9"/>
  <c r="Q225" i="8"/>
  <c r="Q86" i="10"/>
  <c r="Q92" i="9"/>
  <c r="Q226" i="8"/>
  <c r="Q87" i="10"/>
  <c r="Q93" i="9"/>
  <c r="Q227" i="8"/>
  <c r="Q88" i="10"/>
  <c r="Q94" i="9"/>
  <c r="Q228" i="8"/>
  <c r="Q89" i="10"/>
  <c r="Q95" i="9"/>
  <c r="Q229" i="8"/>
  <c r="Q90" i="10"/>
  <c r="Q96" i="9"/>
  <c r="Q230" i="8"/>
  <c r="Q92" i="10"/>
  <c r="Q98" i="9"/>
  <c r="Q232" i="8"/>
  <c r="Q93" i="10"/>
  <c r="Q99" i="9"/>
  <c r="Q233" i="8"/>
  <c r="Q94" i="10"/>
  <c r="Q100" i="9"/>
  <c r="Q234" i="8"/>
  <c r="Q95" i="10"/>
  <c r="Q101" i="9"/>
  <c r="Q235" i="8"/>
  <c r="Q96" i="10"/>
  <c r="Q102" i="9"/>
  <c r="Q236" i="8"/>
  <c r="Q103" i="9"/>
  <c r="Q237" i="8"/>
  <c r="Q238" i="8"/>
  <c r="Q244" i="8"/>
  <c r="Q99" i="10"/>
  <c r="Q105" i="9"/>
  <c r="Q239" i="8"/>
  <c r="Q100" i="10"/>
  <c r="Q106" i="9"/>
  <c r="Q240" i="8"/>
  <c r="Q101" i="10"/>
  <c r="Q107" i="9"/>
  <c r="Q241" i="8"/>
  <c r="Q102" i="10"/>
  <c r="Q108" i="9"/>
  <c r="Q242" i="8"/>
  <c r="Q103" i="10"/>
  <c r="Q109" i="9"/>
  <c r="Q243" i="8"/>
  <c r="Q105" i="10"/>
  <c r="Q111" i="9"/>
  <c r="Q245" i="8"/>
  <c r="Q106" i="10"/>
  <c r="Q112" i="9"/>
  <c r="Q246" i="8"/>
  <c r="Q30" i="8"/>
  <c r="Q167" i="8" s="1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4" i="11"/>
  <c r="Q3" i="11"/>
  <c r="N88" i="9"/>
  <c r="N222" i="8"/>
  <c r="N223" i="8"/>
  <c r="N224" i="8"/>
  <c r="N231" i="8"/>
  <c r="N85" i="10"/>
  <c r="N91" i="9"/>
  <c r="N225" i="8"/>
  <c r="N86" i="10"/>
  <c r="N92" i="9"/>
  <c r="N226" i="8"/>
  <c r="N87" i="10"/>
  <c r="N93" i="9"/>
  <c r="N227" i="8"/>
  <c r="N88" i="10"/>
  <c r="N94" i="9"/>
  <c r="N228" i="8"/>
  <c r="N89" i="10"/>
  <c r="N95" i="9"/>
  <c r="N229" i="8"/>
  <c r="N90" i="10"/>
  <c r="N96" i="9"/>
  <c r="N230" i="8"/>
  <c r="N92" i="10"/>
  <c r="N98" i="9"/>
  <c r="N232" i="8"/>
  <c r="N93" i="10"/>
  <c r="N99" i="9"/>
  <c r="N233" i="8"/>
  <c r="N94" i="10"/>
  <c r="N100" i="9"/>
  <c r="N234" i="8"/>
  <c r="N95" i="10"/>
  <c r="N101" i="9"/>
  <c r="N235" i="8"/>
  <c r="N96" i="10"/>
  <c r="N102" i="9"/>
  <c r="N236" i="8"/>
  <c r="N103" i="9"/>
  <c r="N237" i="8"/>
  <c r="N238" i="8"/>
  <c r="N244" i="8"/>
  <c r="N99" i="10"/>
  <c r="N105" i="9"/>
  <c r="N239" i="8"/>
  <c r="N100" i="10"/>
  <c r="N106" i="9"/>
  <c r="N240" i="8"/>
  <c r="N101" i="10"/>
  <c r="N107" i="9"/>
  <c r="N241" i="8"/>
  <c r="N102" i="10"/>
  <c r="N108" i="9"/>
  <c r="N242" i="8"/>
  <c r="N103" i="10"/>
  <c r="N109" i="9"/>
  <c r="N243" i="8"/>
  <c r="N105" i="10"/>
  <c r="N111" i="9"/>
  <c r="N245" i="8"/>
  <c r="N106" i="10"/>
  <c r="N112" i="9"/>
  <c r="N246" i="8"/>
  <c r="N30" i="8"/>
  <c r="N167" i="8" s="1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4" i="11"/>
  <c r="N3" i="11"/>
  <c r="P31" i="11"/>
  <c r="P30" i="11"/>
  <c r="H149" i="9"/>
  <c r="E149" i="9"/>
  <c r="E159" i="9"/>
  <c r="M141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8" i="9"/>
  <c r="M159" i="9"/>
  <c r="M160" i="9"/>
  <c r="M161" i="9"/>
  <c r="M162" i="9"/>
  <c r="M163" i="9"/>
  <c r="M164" i="9"/>
  <c r="M165" i="9"/>
  <c r="M166" i="9"/>
  <c r="B147" i="9"/>
  <c r="B149" i="9"/>
  <c r="B162" i="9"/>
  <c r="C149" i="9"/>
  <c r="C163" i="9"/>
  <c r="I164" i="9" l="1"/>
  <c r="I160" i="9"/>
  <c r="I151" i="9"/>
  <c r="I146" i="9"/>
  <c r="I141" i="9"/>
  <c r="I165" i="9"/>
  <c r="I152" i="9"/>
  <c r="I143" i="9"/>
  <c r="F146" i="9"/>
  <c r="F141" i="9"/>
  <c r="C145" i="9"/>
  <c r="Q164" i="9"/>
  <c r="Q160" i="9"/>
  <c r="Q155" i="9"/>
  <c r="Q151" i="9"/>
  <c r="B153" i="9"/>
  <c r="Q143" i="9"/>
  <c r="O152" i="9"/>
  <c r="I163" i="7"/>
  <c r="H159" i="9"/>
  <c r="Q157" i="9"/>
  <c r="B152" i="9"/>
  <c r="H164" i="9"/>
  <c r="B142" i="9"/>
  <c r="O165" i="9"/>
  <c r="O148" i="9"/>
  <c r="F163" i="9"/>
  <c r="F159" i="9"/>
  <c r="F154" i="9"/>
  <c r="F145" i="9"/>
  <c r="L165" i="9"/>
  <c r="L156" i="9"/>
  <c r="L147" i="9"/>
  <c r="F142" i="9"/>
  <c r="F150" i="9"/>
  <c r="C159" i="9"/>
  <c r="B144" i="9"/>
  <c r="E158" i="9"/>
  <c r="H155" i="9"/>
  <c r="B166" i="9"/>
  <c r="B143" i="9"/>
  <c r="E163" i="9"/>
  <c r="H154" i="9"/>
  <c r="O161" i="9"/>
  <c r="O144" i="9"/>
  <c r="F166" i="9"/>
  <c r="F162" i="9"/>
  <c r="F158" i="9"/>
  <c r="F153" i="9"/>
  <c r="F148" i="9"/>
  <c r="F144" i="9"/>
  <c r="L162" i="9"/>
  <c r="L153" i="9"/>
  <c r="L144" i="9"/>
  <c r="D183" i="7"/>
  <c r="H150" i="9"/>
  <c r="B161" i="9"/>
  <c r="E166" i="9"/>
  <c r="E148" i="9"/>
  <c r="H146" i="9"/>
  <c r="C154" i="9"/>
  <c r="B158" i="9"/>
  <c r="E154" i="9"/>
  <c r="E145" i="9"/>
  <c r="H163" i="9"/>
  <c r="H145" i="9"/>
  <c r="E142" i="9"/>
  <c r="B165" i="9"/>
  <c r="B156" i="9"/>
  <c r="E162" i="9"/>
  <c r="E153" i="9"/>
  <c r="E144" i="9"/>
  <c r="H160" i="9"/>
  <c r="H151" i="9"/>
  <c r="O156" i="9"/>
  <c r="F165" i="9"/>
  <c r="F161" i="9"/>
  <c r="F156" i="9"/>
  <c r="F152" i="9"/>
  <c r="F147" i="9"/>
  <c r="L161" i="9"/>
  <c r="L152" i="9"/>
  <c r="L143" i="9"/>
  <c r="C162" i="9"/>
  <c r="C153" i="9"/>
  <c r="C161" i="9"/>
  <c r="C156" i="9"/>
  <c r="C152" i="9"/>
  <c r="C143" i="9"/>
  <c r="C142" i="9"/>
  <c r="C164" i="9"/>
  <c r="C160" i="9"/>
  <c r="C155" i="9"/>
  <c r="C151" i="9"/>
  <c r="C146" i="9"/>
  <c r="C141" i="9"/>
  <c r="O166" i="9"/>
  <c r="O162" i="9"/>
  <c r="O158" i="9"/>
  <c r="O153" i="9"/>
  <c r="O149" i="9"/>
  <c r="O145" i="9"/>
  <c r="E60" i="9"/>
  <c r="C166" i="9"/>
  <c r="C148" i="9"/>
  <c r="O157" i="9"/>
  <c r="O164" i="9"/>
  <c r="O160" i="9"/>
  <c r="O155" i="9"/>
  <c r="O151" i="9"/>
  <c r="O147" i="9"/>
  <c r="O143" i="9"/>
  <c r="B97" i="10"/>
  <c r="L60" i="9"/>
  <c r="C158" i="9"/>
  <c r="C144" i="9"/>
  <c r="C165" i="9"/>
  <c r="O163" i="9"/>
  <c r="O159" i="9"/>
  <c r="O154" i="9"/>
  <c r="O150" i="9"/>
  <c r="O146" i="9"/>
  <c r="K146" i="9"/>
  <c r="K60" i="9"/>
  <c r="Q163" i="9"/>
  <c r="Q154" i="9"/>
  <c r="Q146" i="9"/>
  <c r="B157" i="9"/>
  <c r="B60" i="9"/>
  <c r="H60" i="9"/>
  <c r="B164" i="9"/>
  <c r="B160" i="9"/>
  <c r="B155" i="9"/>
  <c r="B151" i="9"/>
  <c r="B146" i="9"/>
  <c r="B141" i="9"/>
  <c r="E165" i="9"/>
  <c r="E161" i="9"/>
  <c r="E156" i="9"/>
  <c r="E152" i="9"/>
  <c r="E147" i="9"/>
  <c r="E143" i="9"/>
  <c r="H166" i="9"/>
  <c r="H162" i="9"/>
  <c r="H158" i="9"/>
  <c r="H153" i="9"/>
  <c r="H148" i="9"/>
  <c r="H144" i="9"/>
  <c r="L157" i="9"/>
  <c r="F66" i="14"/>
  <c r="Q166" i="9"/>
  <c r="Q162" i="9"/>
  <c r="Q158" i="9"/>
  <c r="Q153" i="9"/>
  <c r="Q149" i="9"/>
  <c r="H157" i="9"/>
  <c r="L164" i="9"/>
  <c r="L160" i="9"/>
  <c r="L155" i="9"/>
  <c r="L151" i="9"/>
  <c r="L146" i="9"/>
  <c r="L141" i="9"/>
  <c r="D157" i="9"/>
  <c r="D60" i="9"/>
  <c r="L142" i="9"/>
  <c r="H142" i="9"/>
  <c r="C157" i="9"/>
  <c r="C60" i="9"/>
  <c r="G60" i="9"/>
  <c r="N60" i="9"/>
  <c r="Q142" i="9"/>
  <c r="Q60" i="9"/>
  <c r="Q159" i="9"/>
  <c r="Q150" i="9"/>
  <c r="Q141" i="9"/>
  <c r="B163" i="9"/>
  <c r="B159" i="9"/>
  <c r="B154" i="9"/>
  <c r="B145" i="9"/>
  <c r="E164" i="9"/>
  <c r="E160" i="9"/>
  <c r="E155" i="9"/>
  <c r="E151" i="9"/>
  <c r="E146" i="9"/>
  <c r="E141" i="9"/>
  <c r="H165" i="9"/>
  <c r="H161" i="9"/>
  <c r="H156" i="9"/>
  <c r="H152" i="9"/>
  <c r="H147" i="9"/>
  <c r="H143" i="9"/>
  <c r="Q165" i="9"/>
  <c r="Q161" i="9"/>
  <c r="Q156" i="9"/>
  <c r="Q152" i="9"/>
  <c r="Q148" i="9"/>
  <c r="Q144" i="9"/>
  <c r="L163" i="9"/>
  <c r="L159" i="9"/>
  <c r="L154" i="9"/>
  <c r="L149" i="9"/>
  <c r="L145" i="9"/>
  <c r="J155" i="9"/>
  <c r="J60" i="9"/>
  <c r="P142" i="9"/>
  <c r="P60" i="9"/>
  <c r="E150" i="9"/>
  <c r="M60" i="9"/>
  <c r="O142" i="9"/>
  <c r="O60" i="9"/>
  <c r="F157" i="9"/>
  <c r="F60" i="9"/>
  <c r="I142" i="9"/>
  <c r="I60" i="9"/>
  <c r="K8" i="14"/>
  <c r="K60" i="14" s="1"/>
  <c r="G55" i="10"/>
  <c r="G17" i="10"/>
  <c r="G136" i="10" s="1"/>
  <c r="K82" i="10"/>
  <c r="C97" i="10"/>
  <c r="N70" i="10"/>
  <c r="F97" i="10"/>
  <c r="D70" i="10"/>
  <c r="D97" i="10"/>
  <c r="H70" i="10"/>
  <c r="E97" i="10"/>
  <c r="E17" i="10"/>
  <c r="E136" i="10" s="1"/>
  <c r="E82" i="10"/>
  <c r="P17" i="10"/>
  <c r="P136" i="10" s="1"/>
  <c r="C17" i="10"/>
  <c r="C136" i="10" s="1"/>
  <c r="C55" i="10"/>
  <c r="I82" i="10"/>
  <c r="I17" i="10"/>
  <c r="I136" i="10" s="1"/>
  <c r="B82" i="10"/>
  <c r="P82" i="10"/>
  <c r="E55" i="10"/>
  <c r="M17" i="10"/>
  <c r="M136" i="10" s="1"/>
  <c r="K17" i="10"/>
  <c r="K138" i="10" s="1"/>
  <c r="Q82" i="10"/>
  <c r="F82" i="10"/>
  <c r="L136" i="10"/>
  <c r="M82" i="10"/>
  <c r="F17" i="10"/>
  <c r="F142" i="10" s="1"/>
  <c r="N17" i="10"/>
  <c r="N136" i="10" s="1"/>
  <c r="N82" i="10"/>
  <c r="J149" i="9"/>
  <c r="K159" i="9"/>
  <c r="P161" i="9"/>
  <c r="D161" i="9"/>
  <c r="J146" i="9"/>
  <c r="P158" i="9"/>
  <c r="K149" i="9"/>
  <c r="J159" i="9"/>
  <c r="P152" i="9"/>
  <c r="D152" i="9"/>
  <c r="K155" i="9"/>
  <c r="J164" i="9"/>
  <c r="D155" i="9"/>
  <c r="K164" i="9"/>
  <c r="P166" i="9"/>
  <c r="P149" i="9"/>
  <c r="D164" i="9"/>
  <c r="D146" i="9"/>
  <c r="K142" i="9"/>
  <c r="K150" i="9"/>
  <c r="J142" i="9"/>
  <c r="J150" i="9"/>
  <c r="K163" i="9"/>
  <c r="K154" i="9"/>
  <c r="K145" i="9"/>
  <c r="J163" i="9"/>
  <c r="J154" i="9"/>
  <c r="J145" i="9"/>
  <c r="P165" i="9"/>
  <c r="P156" i="9"/>
  <c r="P148" i="9"/>
  <c r="D160" i="9"/>
  <c r="D151" i="9"/>
  <c r="D141" i="9"/>
  <c r="K160" i="9"/>
  <c r="K151" i="9"/>
  <c r="K141" i="9"/>
  <c r="J160" i="9"/>
  <c r="J151" i="9"/>
  <c r="J141" i="9"/>
  <c r="P162" i="9"/>
  <c r="P153" i="9"/>
  <c r="P145" i="9"/>
  <c r="D165" i="9"/>
  <c r="D156" i="9"/>
  <c r="D147" i="9"/>
  <c r="K166" i="9"/>
  <c r="K162" i="9"/>
  <c r="K158" i="9"/>
  <c r="K153" i="9"/>
  <c r="K148" i="9"/>
  <c r="K144" i="9"/>
  <c r="J166" i="9"/>
  <c r="J162" i="9"/>
  <c r="J158" i="9"/>
  <c r="J153" i="9"/>
  <c r="J148" i="9"/>
  <c r="J144" i="9"/>
  <c r="P157" i="9"/>
  <c r="P164" i="9"/>
  <c r="P160" i="9"/>
  <c r="P155" i="9"/>
  <c r="P151" i="9"/>
  <c r="P147" i="9"/>
  <c r="P143" i="9"/>
  <c r="Q70" i="10"/>
  <c r="J151" i="10"/>
  <c r="Q17" i="10"/>
  <c r="Q136" i="10" s="1"/>
  <c r="H55" i="10"/>
  <c r="D163" i="9"/>
  <c r="D159" i="9"/>
  <c r="D154" i="9"/>
  <c r="D149" i="9"/>
  <c r="D145" i="9"/>
  <c r="H17" i="10"/>
  <c r="H151" i="10" s="1"/>
  <c r="B17" i="10"/>
  <c r="B136" i="10" s="1"/>
  <c r="K157" i="9"/>
  <c r="K165" i="9"/>
  <c r="K161" i="9"/>
  <c r="K156" i="9"/>
  <c r="K152" i="9"/>
  <c r="K147" i="9"/>
  <c r="K143" i="9"/>
  <c r="J165" i="9"/>
  <c r="J161" i="9"/>
  <c r="J156" i="9"/>
  <c r="J152" i="9"/>
  <c r="J147" i="9"/>
  <c r="J143" i="9"/>
  <c r="P163" i="9"/>
  <c r="P159" i="9"/>
  <c r="P154" i="9"/>
  <c r="P150" i="9"/>
  <c r="P146" i="9"/>
  <c r="P141" i="9"/>
  <c r="O54" i="10"/>
  <c r="D166" i="9"/>
  <c r="D162" i="9"/>
  <c r="D158" i="9"/>
  <c r="D153" i="9"/>
  <c r="D148" i="9"/>
  <c r="D144" i="9"/>
  <c r="J157" i="9"/>
  <c r="O151" i="10"/>
  <c r="L54" i="10"/>
  <c r="D54" i="10"/>
  <c r="B70" i="7"/>
  <c r="B202" i="7" s="1"/>
  <c r="B203" i="7"/>
  <c r="B57" i="7"/>
  <c r="B191" i="7"/>
  <c r="J57" i="7"/>
  <c r="J191" i="7"/>
  <c r="L70" i="7"/>
  <c r="L203" i="7"/>
  <c r="I191" i="7"/>
  <c r="I57" i="7"/>
  <c r="E191" i="7"/>
  <c r="E57" i="7"/>
  <c r="E70" i="7"/>
  <c r="E203" i="7"/>
  <c r="C191" i="7"/>
  <c r="C57" i="7"/>
  <c r="F191" i="7"/>
  <c r="F57" i="7"/>
  <c r="O70" i="7"/>
  <c r="O203" i="7"/>
  <c r="M70" i="7"/>
  <c r="M203" i="7"/>
  <c r="M191" i="7"/>
  <c r="M57" i="7"/>
  <c r="G70" i="7"/>
  <c r="G203" i="7"/>
  <c r="G191" i="7"/>
  <c r="G57" i="7"/>
  <c r="J70" i="7"/>
  <c r="J203" i="7"/>
  <c r="L191" i="7"/>
  <c r="L57" i="7"/>
  <c r="N70" i="7"/>
  <c r="N203" i="7"/>
  <c r="N57" i="7"/>
  <c r="N191" i="7"/>
  <c r="Q70" i="7"/>
  <c r="Q203" i="7"/>
  <c r="Q191" i="7"/>
  <c r="Q57" i="7"/>
  <c r="C70" i="7"/>
  <c r="C203" i="7"/>
  <c r="F70" i="7"/>
  <c r="F202" i="7" s="1"/>
  <c r="F203" i="7"/>
  <c r="D70" i="7"/>
  <c r="D202" i="7" s="1"/>
  <c r="D203" i="7"/>
  <c r="D191" i="7"/>
  <c r="D57" i="7"/>
  <c r="I70" i="7"/>
  <c r="I203" i="7"/>
  <c r="P70" i="7"/>
  <c r="P203" i="7"/>
  <c r="P191" i="7"/>
  <c r="P57" i="7"/>
  <c r="H70" i="7"/>
  <c r="H203" i="7"/>
  <c r="H191" i="7"/>
  <c r="H57" i="7"/>
  <c r="K70" i="7"/>
  <c r="K203" i="7"/>
  <c r="K191" i="7"/>
  <c r="K57" i="7"/>
  <c r="O191" i="7"/>
  <c r="O57" i="7"/>
  <c r="D142" i="9"/>
  <c r="B59" i="14"/>
  <c r="B62" i="14"/>
  <c r="B63" i="14"/>
  <c r="B67" i="14"/>
  <c r="N59" i="14"/>
  <c r="N62" i="14"/>
  <c r="N63" i="14"/>
  <c r="N67" i="14"/>
  <c r="N66" i="14"/>
  <c r="D66" i="14"/>
  <c r="P59" i="14"/>
  <c r="P62" i="14"/>
  <c r="P63" i="14"/>
  <c r="P66" i="14"/>
  <c r="P67" i="14"/>
  <c r="D135" i="10"/>
  <c r="D137" i="10"/>
  <c r="D139" i="10"/>
  <c r="D140" i="10"/>
  <c r="D141" i="10"/>
  <c r="D142" i="10"/>
  <c r="D143" i="10"/>
  <c r="D145" i="10"/>
  <c r="D146" i="10"/>
  <c r="D147" i="10"/>
  <c r="D148" i="10"/>
  <c r="D149" i="10"/>
  <c r="D152" i="10"/>
  <c r="D153" i="10"/>
  <c r="D154" i="10"/>
  <c r="D155" i="10"/>
  <c r="D156" i="10"/>
  <c r="D158" i="10"/>
  <c r="D159" i="10"/>
  <c r="D160" i="10"/>
  <c r="D138" i="10"/>
  <c r="O59" i="14"/>
  <c r="O62" i="14"/>
  <c r="O63" i="14"/>
  <c r="O66" i="14"/>
  <c r="O67" i="14"/>
  <c r="O141" i="10"/>
  <c r="O142" i="10"/>
  <c r="O143" i="10"/>
  <c r="O145" i="10"/>
  <c r="O146" i="10"/>
  <c r="O147" i="10"/>
  <c r="O148" i="10"/>
  <c r="O149" i="10"/>
  <c r="O152" i="10"/>
  <c r="O153" i="10"/>
  <c r="O154" i="10"/>
  <c r="O155" i="10"/>
  <c r="O156" i="10"/>
  <c r="O158" i="10"/>
  <c r="O159" i="10"/>
  <c r="O160" i="10"/>
  <c r="O135" i="10"/>
  <c r="O137" i="10"/>
  <c r="O138" i="10"/>
  <c r="O139" i="10"/>
  <c r="O140" i="10"/>
  <c r="J135" i="10"/>
  <c r="J137" i="10"/>
  <c r="J138" i="10"/>
  <c r="J139" i="10"/>
  <c r="J140" i="10"/>
  <c r="J141" i="10"/>
  <c r="J142" i="10"/>
  <c r="J143" i="10"/>
  <c r="J145" i="10"/>
  <c r="J146" i="10"/>
  <c r="J147" i="10"/>
  <c r="J148" i="10"/>
  <c r="J149" i="10"/>
  <c r="J152" i="10"/>
  <c r="J153" i="10"/>
  <c r="J154" i="10"/>
  <c r="J155" i="10"/>
  <c r="J156" i="10"/>
  <c r="J158" i="10"/>
  <c r="J159" i="10"/>
  <c r="J160" i="10"/>
  <c r="M59" i="14"/>
  <c r="M62" i="14"/>
  <c r="M63" i="14"/>
  <c r="M66" i="14"/>
  <c r="M67" i="14"/>
  <c r="L135" i="10"/>
  <c r="L137" i="10"/>
  <c r="L139" i="10"/>
  <c r="L140" i="10"/>
  <c r="L141" i="10"/>
  <c r="L142" i="10"/>
  <c r="L143" i="10"/>
  <c r="L145" i="10"/>
  <c r="L146" i="10"/>
  <c r="L147" i="10"/>
  <c r="L148" i="10"/>
  <c r="L149" i="10"/>
  <c r="L152" i="10"/>
  <c r="L153" i="10"/>
  <c r="L154" i="10"/>
  <c r="L155" i="10"/>
  <c r="L156" i="10"/>
  <c r="L158" i="10"/>
  <c r="L159" i="10"/>
  <c r="L160" i="10"/>
  <c r="L138" i="10"/>
  <c r="C59" i="14"/>
  <c r="C62" i="14"/>
  <c r="C63" i="14"/>
  <c r="C66" i="14"/>
  <c r="C67" i="14"/>
  <c r="F59" i="14"/>
  <c r="F62" i="14"/>
  <c r="F63" i="14"/>
  <c r="F67" i="14"/>
  <c r="G59" i="14"/>
  <c r="G62" i="14"/>
  <c r="G63" i="14"/>
  <c r="G66" i="14"/>
  <c r="G67" i="14"/>
  <c r="I59" i="14"/>
  <c r="I62" i="14"/>
  <c r="I63" i="14"/>
  <c r="I66" i="14"/>
  <c r="I67" i="14"/>
  <c r="I143" i="10"/>
  <c r="J59" i="14"/>
  <c r="J62" i="14"/>
  <c r="J63" i="14"/>
  <c r="J67" i="14"/>
  <c r="J66" i="14"/>
  <c r="E59" i="14"/>
  <c r="E62" i="14"/>
  <c r="E63" i="14"/>
  <c r="E66" i="14"/>
  <c r="E67" i="14"/>
  <c r="D151" i="10"/>
  <c r="C143" i="10"/>
  <c r="E137" i="10"/>
  <c r="E143" i="10"/>
  <c r="E156" i="10"/>
  <c r="Q59" i="14"/>
  <c r="Q62" i="14"/>
  <c r="Q63" i="14"/>
  <c r="Q66" i="14"/>
  <c r="Q67" i="14"/>
  <c r="B60" i="14"/>
  <c r="H59" i="14"/>
  <c r="H62" i="14"/>
  <c r="H63" i="14"/>
  <c r="H66" i="14"/>
  <c r="H67" i="14"/>
  <c r="J54" i="10"/>
  <c r="D59" i="14"/>
  <c r="D62" i="14"/>
  <c r="D63" i="14"/>
  <c r="D67" i="14"/>
  <c r="G143" i="10"/>
  <c r="G147" i="10"/>
  <c r="B66" i="14"/>
  <c r="D136" i="10"/>
  <c r="O60" i="14"/>
  <c r="L59" i="14"/>
  <c r="L62" i="14"/>
  <c r="L63" i="14"/>
  <c r="L66" i="14"/>
  <c r="L67" i="14"/>
  <c r="P54" i="10" l="1"/>
  <c r="I151" i="10"/>
  <c r="I54" i="10"/>
  <c r="E146" i="10"/>
  <c r="K62" i="14"/>
  <c r="C151" i="10"/>
  <c r="G141" i="10"/>
  <c r="G158" i="10"/>
  <c r="K66" i="14"/>
  <c r="G155" i="10"/>
  <c r="G54" i="10"/>
  <c r="G145" i="10"/>
  <c r="G139" i="10"/>
  <c r="G137" i="10"/>
  <c r="G153" i="10"/>
  <c r="G160" i="10"/>
  <c r="G149" i="10"/>
  <c r="G142" i="10"/>
  <c r="P145" i="10"/>
  <c r="I153" i="10"/>
  <c r="G138" i="10"/>
  <c r="G159" i="10"/>
  <c r="G154" i="10"/>
  <c r="G148" i="10"/>
  <c r="K67" i="14"/>
  <c r="K59" i="14"/>
  <c r="G151" i="10"/>
  <c r="G140" i="10"/>
  <c r="G135" i="10"/>
  <c r="G156" i="10"/>
  <c r="G152" i="10"/>
  <c r="G146" i="10"/>
  <c r="K63" i="14"/>
  <c r="K137" i="10"/>
  <c r="E153" i="10"/>
  <c r="E135" i="10"/>
  <c r="E152" i="10"/>
  <c r="E142" i="10"/>
  <c r="N54" i="10"/>
  <c r="E138" i="10"/>
  <c r="E158" i="10"/>
  <c r="E147" i="10"/>
  <c r="E141" i="10"/>
  <c r="C141" i="10"/>
  <c r="E54" i="10"/>
  <c r="P140" i="10"/>
  <c r="I142" i="10"/>
  <c r="P155" i="10"/>
  <c r="M148" i="10"/>
  <c r="F146" i="10"/>
  <c r="P160" i="10"/>
  <c r="M159" i="10"/>
  <c r="I138" i="10"/>
  <c r="P149" i="10"/>
  <c r="M139" i="10"/>
  <c r="E160" i="10"/>
  <c r="E155" i="10"/>
  <c r="E149" i="10"/>
  <c r="E145" i="10"/>
  <c r="E140" i="10"/>
  <c r="F151" i="10"/>
  <c r="E159" i="10"/>
  <c r="E154" i="10"/>
  <c r="E148" i="10"/>
  <c r="E139" i="10"/>
  <c r="F135" i="10"/>
  <c r="E151" i="10"/>
  <c r="I148" i="10"/>
  <c r="P159" i="10"/>
  <c r="P148" i="10"/>
  <c r="P139" i="10"/>
  <c r="M158" i="10"/>
  <c r="M147" i="10"/>
  <c r="I158" i="10"/>
  <c r="I147" i="10"/>
  <c r="I137" i="10"/>
  <c r="P138" i="10"/>
  <c r="P158" i="10"/>
  <c r="P153" i="10"/>
  <c r="P147" i="10"/>
  <c r="P142" i="10"/>
  <c r="P137" i="10"/>
  <c r="M154" i="10"/>
  <c r="M143" i="10"/>
  <c r="I159" i="10"/>
  <c r="I139" i="10"/>
  <c r="P154" i="10"/>
  <c r="P143" i="10"/>
  <c r="M137" i="10"/>
  <c r="I154" i="10"/>
  <c r="P156" i="10"/>
  <c r="P152" i="10"/>
  <c r="P146" i="10"/>
  <c r="P141" i="10"/>
  <c r="P135" i="10"/>
  <c r="M138" i="10"/>
  <c r="M153" i="10"/>
  <c r="M142" i="10"/>
  <c r="C156" i="10"/>
  <c r="C140" i="10"/>
  <c r="C149" i="10"/>
  <c r="C146" i="10"/>
  <c r="H152" i="10"/>
  <c r="C160" i="10"/>
  <c r="C155" i="10"/>
  <c r="C145" i="10"/>
  <c r="C137" i="10"/>
  <c r="C152" i="10"/>
  <c r="C135" i="10"/>
  <c r="N140" i="10"/>
  <c r="C54" i="10"/>
  <c r="C159" i="10"/>
  <c r="C154" i="10"/>
  <c r="C148" i="10"/>
  <c r="C139" i="10"/>
  <c r="H138" i="10"/>
  <c r="H137" i="10"/>
  <c r="K156" i="10"/>
  <c r="H147" i="10"/>
  <c r="C158" i="10"/>
  <c r="C153" i="10"/>
  <c r="C147" i="10"/>
  <c r="C142" i="10"/>
  <c r="C138" i="10"/>
  <c r="K146" i="10"/>
  <c r="F156" i="10"/>
  <c r="F145" i="10"/>
  <c r="H158" i="10"/>
  <c r="H142" i="10"/>
  <c r="F141" i="10"/>
  <c r="F155" i="10"/>
  <c r="P151" i="10"/>
  <c r="H153" i="10"/>
  <c r="H141" i="10"/>
  <c r="F140" i="10"/>
  <c r="F152" i="10"/>
  <c r="K136" i="10"/>
  <c r="K155" i="10"/>
  <c r="K135" i="10"/>
  <c r="I160" i="10"/>
  <c r="I155" i="10"/>
  <c r="I149" i="10"/>
  <c r="I145" i="10"/>
  <c r="I140" i="10"/>
  <c r="M160" i="10"/>
  <c r="M155" i="10"/>
  <c r="M149" i="10"/>
  <c r="M145" i="10"/>
  <c r="M140" i="10"/>
  <c r="K160" i="10"/>
  <c r="K149" i="10"/>
  <c r="K140" i="10"/>
  <c r="M151" i="10"/>
  <c r="K145" i="10"/>
  <c r="I156" i="10"/>
  <c r="I152" i="10"/>
  <c r="I146" i="10"/>
  <c r="I141" i="10"/>
  <c r="I135" i="10"/>
  <c r="M156" i="10"/>
  <c r="M152" i="10"/>
  <c r="M146" i="10"/>
  <c r="M141" i="10"/>
  <c r="M135" i="10"/>
  <c r="K152" i="10"/>
  <c r="K141" i="10"/>
  <c r="K54" i="10"/>
  <c r="K151" i="10"/>
  <c r="N145" i="10"/>
  <c r="K159" i="10"/>
  <c r="K154" i="10"/>
  <c r="K148" i="10"/>
  <c r="K143" i="10"/>
  <c r="K139" i="10"/>
  <c r="N149" i="10"/>
  <c r="K158" i="10"/>
  <c r="K153" i="10"/>
  <c r="K147" i="10"/>
  <c r="K142" i="10"/>
  <c r="M54" i="10"/>
  <c r="N160" i="10"/>
  <c r="H136" i="10"/>
  <c r="H54" i="10"/>
  <c r="N155" i="10"/>
  <c r="N139" i="10"/>
  <c r="N159" i="10"/>
  <c r="N154" i="10"/>
  <c r="N148" i="10"/>
  <c r="N143" i="10"/>
  <c r="N151" i="10"/>
  <c r="N138" i="10"/>
  <c r="N137" i="10"/>
  <c r="N158" i="10"/>
  <c r="N153" i="10"/>
  <c r="N147" i="10"/>
  <c r="N142" i="10"/>
  <c r="B141" i="10"/>
  <c r="F54" i="10"/>
  <c r="Q154" i="10"/>
  <c r="N135" i="10"/>
  <c r="N156" i="10"/>
  <c r="N152" i="10"/>
  <c r="N146" i="10"/>
  <c r="N141" i="10"/>
  <c r="H156" i="10"/>
  <c r="H146" i="10"/>
  <c r="H135" i="10"/>
  <c r="F160" i="10"/>
  <c r="F149" i="10"/>
  <c r="B156" i="10"/>
  <c r="Q148" i="10"/>
  <c r="B152" i="10"/>
  <c r="F136" i="10"/>
  <c r="Q143" i="10"/>
  <c r="H160" i="10"/>
  <c r="H155" i="10"/>
  <c r="H149" i="10"/>
  <c r="H145" i="10"/>
  <c r="H140" i="10"/>
  <c r="F138" i="10"/>
  <c r="F139" i="10"/>
  <c r="F159" i="10"/>
  <c r="F154" i="10"/>
  <c r="F148" i="10"/>
  <c r="F143" i="10"/>
  <c r="B137" i="10"/>
  <c r="B146" i="10"/>
  <c r="B54" i="10"/>
  <c r="Q159" i="10"/>
  <c r="Q139" i="10"/>
  <c r="H159" i="10"/>
  <c r="H154" i="10"/>
  <c r="H148" i="10"/>
  <c r="H143" i="10"/>
  <c r="H139" i="10"/>
  <c r="F137" i="10"/>
  <c r="F158" i="10"/>
  <c r="F153" i="10"/>
  <c r="F147" i="10"/>
  <c r="Q151" i="10"/>
  <c r="B155" i="10"/>
  <c r="B140" i="10"/>
  <c r="B135" i="10"/>
  <c r="Q138" i="10"/>
  <c r="Q158" i="10"/>
  <c r="Q153" i="10"/>
  <c r="Q147" i="10"/>
  <c r="Q142" i="10"/>
  <c r="Q137" i="10"/>
  <c r="B151" i="10"/>
  <c r="B159" i="10"/>
  <c r="B143" i="10"/>
  <c r="Q156" i="10"/>
  <c r="Q152" i="10"/>
  <c r="Q146" i="10"/>
  <c r="Q141" i="10"/>
  <c r="Q135" i="10"/>
  <c r="Q54" i="10"/>
  <c r="B160" i="10"/>
  <c r="B149" i="10"/>
  <c r="B145" i="10"/>
  <c r="B154" i="10"/>
  <c r="B148" i="10"/>
  <c r="B139" i="10"/>
  <c r="B158" i="10"/>
  <c r="B153" i="10"/>
  <c r="B147" i="10"/>
  <c r="B142" i="10"/>
  <c r="B138" i="10"/>
  <c r="Q160" i="10"/>
  <c r="Q155" i="10"/>
  <c r="Q149" i="10"/>
  <c r="Q145" i="10"/>
  <c r="Q140" i="10"/>
  <c r="O189" i="7"/>
  <c r="P202" i="7"/>
  <c r="I202" i="7"/>
  <c r="Q202" i="7"/>
  <c r="N189" i="7"/>
  <c r="O202" i="7"/>
  <c r="F189" i="7"/>
  <c r="J189" i="7"/>
  <c r="M202" i="7"/>
  <c r="K189" i="7"/>
  <c r="H189" i="7"/>
  <c r="N202" i="7"/>
  <c r="J202" i="7"/>
  <c r="G189" i="7"/>
  <c r="M189" i="7"/>
  <c r="C189" i="7"/>
  <c r="I189" i="7"/>
  <c r="L202" i="7"/>
  <c r="K202" i="7"/>
  <c r="H202" i="7"/>
  <c r="P189" i="7"/>
  <c r="D189" i="7"/>
  <c r="C202" i="7"/>
  <c r="Q189" i="7"/>
  <c r="G202" i="7"/>
  <c r="L189" i="7"/>
  <c r="E202" i="7"/>
  <c r="E189" i="7"/>
  <c r="B189" i="7"/>
  <c r="J78" i="7" l="1"/>
  <c r="J18" i="21"/>
  <c r="J7" i="21"/>
  <c r="J26" i="21" s="1"/>
  <c r="J22" i="21"/>
  <c r="M78" i="7"/>
  <c r="M7" i="21"/>
  <c r="M27" i="21" s="1"/>
  <c r="M18" i="21"/>
  <c r="M22" i="21"/>
  <c r="G79" i="7"/>
  <c r="G19" i="21"/>
  <c r="G23" i="21"/>
  <c r="I79" i="7"/>
  <c r="I19" i="21"/>
  <c r="I23" i="21"/>
  <c r="N78" i="7"/>
  <c r="N18" i="21"/>
  <c r="N22" i="21"/>
  <c r="N7" i="21"/>
  <c r="N27" i="21" s="1"/>
  <c r="B79" i="7"/>
  <c r="B23" i="21"/>
  <c r="B19" i="21"/>
  <c r="P79" i="7"/>
  <c r="P19" i="21"/>
  <c r="P23" i="21"/>
  <c r="Q78" i="7"/>
  <c r="Q18" i="21"/>
  <c r="Q7" i="21"/>
  <c r="Q26" i="21" s="1"/>
  <c r="Q22" i="21"/>
  <c r="O78" i="7"/>
  <c r="O18" i="21"/>
  <c r="O22" i="21"/>
  <c r="O7" i="21"/>
  <c r="O26" i="21" s="1"/>
  <c r="O79" i="7"/>
  <c r="O19" i="21"/>
  <c r="O23" i="21"/>
  <c r="L79" i="7"/>
  <c r="L19" i="21"/>
  <c r="L23" i="21"/>
  <c r="K79" i="7"/>
  <c r="K23" i="21"/>
  <c r="K19" i="21"/>
  <c r="D79" i="7"/>
  <c r="D19" i="21"/>
  <c r="D23" i="21"/>
  <c r="M79" i="7"/>
  <c r="M19" i="21"/>
  <c r="M23" i="21"/>
  <c r="C79" i="7"/>
  <c r="C23" i="21"/>
  <c r="C19" i="21"/>
  <c r="C7" i="21"/>
  <c r="C27" i="21" s="1"/>
  <c r="C78" i="7"/>
  <c r="C22" i="21"/>
  <c r="C18" i="21"/>
  <c r="N79" i="7"/>
  <c r="N19" i="21"/>
  <c r="N23" i="21"/>
  <c r="F79" i="7"/>
  <c r="F23" i="21"/>
  <c r="F19" i="21"/>
  <c r="D78" i="7"/>
  <c r="D22" i="21"/>
  <c r="D7" i="21"/>
  <c r="D27" i="21" s="1"/>
  <c r="D18" i="21"/>
  <c r="J79" i="7"/>
  <c r="J19" i="21"/>
  <c r="J23" i="21"/>
  <c r="K7" i="21"/>
  <c r="K26" i="21" s="1"/>
  <c r="K78" i="7"/>
  <c r="K22" i="21"/>
  <c r="K18" i="21"/>
  <c r="H79" i="7"/>
  <c r="H19" i="21"/>
  <c r="H23" i="21"/>
  <c r="E79" i="7"/>
  <c r="E19" i="21"/>
  <c r="E23" i="21"/>
  <c r="E78" i="7"/>
  <c r="E7" i="21"/>
  <c r="E27" i="21" s="1"/>
  <c r="E18" i="21"/>
  <c r="E22" i="21"/>
  <c r="F78" i="7"/>
  <c r="F18" i="21"/>
  <c r="F22" i="21"/>
  <c r="F7" i="21"/>
  <c r="F26" i="21" s="1"/>
  <c r="I78" i="7"/>
  <c r="I18" i="21"/>
  <c r="I22" i="21"/>
  <c r="I7" i="21"/>
  <c r="I26" i="21" s="1"/>
  <c r="Q79" i="7"/>
  <c r="Q23" i="21"/>
  <c r="Q19" i="21"/>
  <c r="L78" i="7"/>
  <c r="L7" i="21"/>
  <c r="L26" i="21" s="1"/>
  <c r="L18" i="21"/>
  <c r="L22" i="21"/>
  <c r="D26" i="21" l="1"/>
  <c r="C26" i="21"/>
  <c r="I27" i="21"/>
  <c r="Q27" i="21"/>
  <c r="E26" i="21"/>
  <c r="M26" i="21"/>
  <c r="L210" i="7"/>
  <c r="L77" i="7"/>
  <c r="M77" i="7"/>
  <c r="M210" i="7"/>
  <c r="Q211" i="7"/>
  <c r="F17" i="21"/>
  <c r="F21" i="21"/>
  <c r="F25" i="21"/>
  <c r="E17" i="21"/>
  <c r="E25" i="21"/>
  <c r="E21" i="21"/>
  <c r="B78" i="7"/>
  <c r="B7" i="21"/>
  <c r="B26" i="21" s="1"/>
  <c r="B18" i="21"/>
  <c r="B22" i="21"/>
  <c r="H211" i="7"/>
  <c r="K25" i="21"/>
  <c r="K17" i="21"/>
  <c r="K21" i="21"/>
  <c r="D17" i="21"/>
  <c r="D25" i="21"/>
  <c r="D21" i="21"/>
  <c r="F27" i="21"/>
  <c r="F211" i="7"/>
  <c r="C211" i="7"/>
  <c r="K27" i="21"/>
  <c r="O27" i="21"/>
  <c r="P211" i="7"/>
  <c r="B211" i="7"/>
  <c r="P78" i="7"/>
  <c r="P7" i="21"/>
  <c r="P18" i="21"/>
  <c r="P22" i="21"/>
  <c r="K211" i="7"/>
  <c r="L27" i="21"/>
  <c r="L25" i="21"/>
  <c r="L21" i="21"/>
  <c r="L17" i="21"/>
  <c r="I25" i="21"/>
  <c r="I21" i="21"/>
  <c r="I17" i="21"/>
  <c r="H78" i="7"/>
  <c r="H7" i="21"/>
  <c r="H22" i="21"/>
  <c r="H18" i="21"/>
  <c r="J27" i="21"/>
  <c r="J211" i="7"/>
  <c r="N211" i="7"/>
  <c r="M211" i="7"/>
  <c r="D211" i="7"/>
  <c r="Q21" i="21"/>
  <c r="Q25" i="21"/>
  <c r="Q17" i="21"/>
  <c r="N77" i="7"/>
  <c r="N210" i="7"/>
  <c r="J77" i="7"/>
  <c r="J210" i="7"/>
  <c r="F77" i="7"/>
  <c r="F210" i="7"/>
  <c r="D210" i="7"/>
  <c r="D77" i="7"/>
  <c r="C25" i="21"/>
  <c r="C21" i="21"/>
  <c r="C17" i="21"/>
  <c r="L211" i="7"/>
  <c r="O211" i="7"/>
  <c r="Q210" i="7"/>
  <c r="Q77" i="7"/>
  <c r="I211" i="7"/>
  <c r="J25" i="21"/>
  <c r="J21" i="21"/>
  <c r="J17" i="21"/>
  <c r="I77" i="7"/>
  <c r="I210" i="7"/>
  <c r="E210" i="7"/>
  <c r="E77" i="7"/>
  <c r="E211" i="7"/>
  <c r="G78" i="7"/>
  <c r="G18" i="21"/>
  <c r="G22" i="21"/>
  <c r="G7" i="21"/>
  <c r="K210" i="7"/>
  <c r="K77" i="7"/>
  <c r="C210" i="7"/>
  <c r="C77" i="7"/>
  <c r="O25" i="21"/>
  <c r="O21" i="21"/>
  <c r="O17" i="21"/>
  <c r="O210" i="7"/>
  <c r="O77" i="7"/>
  <c r="N26" i="21"/>
  <c r="N17" i="21"/>
  <c r="N21" i="21"/>
  <c r="N25" i="21"/>
  <c r="G211" i="7"/>
  <c r="M25" i="21"/>
  <c r="M21" i="21"/>
  <c r="M17" i="21"/>
  <c r="G25" i="21" l="1"/>
  <c r="G17" i="21"/>
  <c r="G21" i="21"/>
  <c r="G27" i="21"/>
  <c r="P27" i="21"/>
  <c r="P21" i="21"/>
  <c r="P25" i="21"/>
  <c r="P17" i="21"/>
  <c r="M209" i="7"/>
  <c r="G26" i="21"/>
  <c r="G210" i="7"/>
  <c r="G77" i="7"/>
  <c r="E209" i="7"/>
  <c r="I209" i="7"/>
  <c r="F209" i="7"/>
  <c r="H210" i="7"/>
  <c r="H77" i="7"/>
  <c r="O209" i="7"/>
  <c r="K209" i="7"/>
  <c r="J209" i="7"/>
  <c r="P210" i="7"/>
  <c r="P77" i="7"/>
  <c r="B77" i="7"/>
  <c r="B210" i="7"/>
  <c r="L209" i="7"/>
  <c r="C209" i="7"/>
  <c r="Q209" i="7"/>
  <c r="D209" i="7"/>
  <c r="H25" i="21"/>
  <c r="H21" i="21"/>
  <c r="H17" i="21"/>
  <c r="H27" i="21"/>
  <c r="B25" i="21"/>
  <c r="B21" i="21"/>
  <c r="B17" i="21"/>
  <c r="B27" i="21"/>
  <c r="N209" i="7"/>
  <c r="H26" i="21"/>
  <c r="P26" i="21"/>
  <c r="P209" i="7" l="1"/>
  <c r="B209" i="7"/>
  <c r="H209" i="7"/>
  <c r="G209" i="7"/>
  <c r="J41" i="14" l="1"/>
  <c r="P41" i="14"/>
  <c r="F45" i="14"/>
  <c r="C41" i="14"/>
  <c r="M41" i="14"/>
  <c r="C45" i="14"/>
  <c r="P45" i="14"/>
  <c r="L41" i="14"/>
  <c r="I41" i="14"/>
  <c r="O45" i="14"/>
  <c r="N45" i="14"/>
  <c r="M45" i="14"/>
  <c r="L45" i="14"/>
  <c r="K41" i="14"/>
  <c r="Q41" i="14"/>
  <c r="G45" i="14"/>
  <c r="E45" i="14"/>
  <c r="D45" i="14"/>
  <c r="F41" i="14"/>
  <c r="H41" i="14"/>
  <c r="Q45" i="14"/>
  <c r="O41" i="14"/>
  <c r="N41" i="14"/>
  <c r="D41" i="14"/>
  <c r="E41" i="14"/>
  <c r="K45" i="14"/>
  <c r="J45" i="14"/>
  <c r="I45" i="14"/>
  <c r="H45" i="14"/>
  <c r="G41" i="14"/>
  <c r="B45" i="14" l="1"/>
  <c r="B41" i="14"/>
  <c r="L64" i="12" l="1"/>
  <c r="L86" i="12" s="1"/>
  <c r="Q64" i="12"/>
  <c r="Q86" i="12" s="1"/>
  <c r="N64" i="12"/>
  <c r="N86" i="12" s="1"/>
  <c r="K64" i="12"/>
  <c r="K86" i="12" s="1"/>
  <c r="J64" i="12"/>
  <c r="J86" i="12" s="1"/>
  <c r="M64" i="12"/>
  <c r="M86" i="12" s="1"/>
  <c r="G64" i="12"/>
  <c r="G86" i="12" s="1"/>
  <c r="D64" i="12"/>
  <c r="D86" i="12" s="1"/>
  <c r="C64" i="12"/>
  <c r="C86" i="12" s="1"/>
  <c r="B64" i="12"/>
  <c r="B86" i="12" s="1"/>
  <c r="I64" i="12"/>
  <c r="I86" i="12" s="1"/>
  <c r="F64" i="12"/>
  <c r="F86" i="12" s="1"/>
  <c r="H64" i="12"/>
  <c r="H86" i="12" s="1"/>
  <c r="E64" i="12"/>
  <c r="E86" i="12" s="1"/>
  <c r="P64" i="12"/>
  <c r="P86" i="12" s="1"/>
  <c r="O64" i="12"/>
  <c r="O86" i="12" s="1"/>
  <c r="K30" i="14"/>
  <c r="G30" i="14"/>
  <c r="H30" i="14"/>
  <c r="O30" i="14"/>
  <c r="C30" i="14"/>
  <c r="I30" i="14"/>
  <c r="Q30" i="14"/>
  <c r="N30" i="14"/>
  <c r="L30" i="14"/>
  <c r="J30" i="14"/>
  <c r="M30" i="14"/>
  <c r="D30" i="14"/>
  <c r="B30" i="14"/>
  <c r="F30" i="14"/>
  <c r="P30" i="14"/>
  <c r="E30" i="14"/>
  <c r="C42" i="14" l="1"/>
  <c r="C6" i="12"/>
  <c r="C40" i="14" l="1"/>
  <c r="C11" i="7"/>
  <c r="C65" i="12" l="1"/>
  <c r="C87" i="12" s="1"/>
  <c r="C195" i="7"/>
  <c r="C31" i="14"/>
  <c r="C17" i="12"/>
  <c r="C63" i="12" l="1"/>
  <c r="C29" i="14"/>
  <c r="Q66" i="12" l="1"/>
  <c r="Q88" i="12" s="1"/>
  <c r="C66" i="12"/>
  <c r="C88" i="12" s="1"/>
  <c r="E66" i="12"/>
  <c r="E88" i="12" s="1"/>
  <c r="J66" i="12"/>
  <c r="J88" i="12" s="1"/>
  <c r="H66" i="12"/>
  <c r="H88" i="12" s="1"/>
  <c r="L66" i="12"/>
  <c r="L88" i="12" s="1"/>
  <c r="B66" i="12"/>
  <c r="B88" i="12" s="1"/>
  <c r="P66" i="12"/>
  <c r="P88" i="12" s="1"/>
  <c r="P10" i="7"/>
  <c r="P39" i="14"/>
  <c r="M12" i="7"/>
  <c r="M43" i="14"/>
  <c r="G39" i="14"/>
  <c r="G10" i="7"/>
  <c r="J12" i="7"/>
  <c r="J43" i="14"/>
  <c r="D10" i="7"/>
  <c r="D39" i="14"/>
  <c r="C12" i="7"/>
  <c r="C43" i="14"/>
  <c r="E10" i="7"/>
  <c r="E39" i="14"/>
  <c r="N10" i="7"/>
  <c r="N39" i="14"/>
  <c r="Q43" i="14"/>
  <c r="Q12" i="7"/>
  <c r="H12" i="7"/>
  <c r="H43" i="14"/>
  <c r="M10" i="7"/>
  <c r="M39" i="14"/>
  <c r="J10" i="7"/>
  <c r="J39" i="14"/>
  <c r="K10" i="7"/>
  <c r="K39" i="14"/>
  <c r="N12" i="7"/>
  <c r="N43" i="14"/>
  <c r="H10" i="7"/>
  <c r="H39" i="14"/>
  <c r="G12" i="7"/>
  <c r="G43" i="14"/>
  <c r="B10" i="7"/>
  <c r="B39" i="14"/>
  <c r="E12" i="7"/>
  <c r="E43" i="14"/>
  <c r="I39" i="14"/>
  <c r="I10" i="7"/>
  <c r="L12" i="7"/>
  <c r="L43" i="14"/>
  <c r="C39" i="14"/>
  <c r="C10" i="7"/>
  <c r="C4" i="12"/>
  <c r="F12" i="7"/>
  <c r="F43" i="14"/>
  <c r="O12" i="7"/>
  <c r="O43" i="14"/>
  <c r="D12" i="7"/>
  <c r="D43" i="14"/>
  <c r="O39" i="14"/>
  <c r="O10" i="7"/>
  <c r="B12" i="7"/>
  <c r="B43" i="14"/>
  <c r="L39" i="14"/>
  <c r="L10" i="7"/>
  <c r="K12" i="7"/>
  <c r="K43" i="14"/>
  <c r="F10" i="7"/>
  <c r="F39" i="14"/>
  <c r="I12" i="7"/>
  <c r="I43" i="14"/>
  <c r="Q10" i="7"/>
  <c r="Q39" i="14"/>
  <c r="P12" i="7"/>
  <c r="P43" i="14"/>
  <c r="N66" i="12" l="1"/>
  <c r="N88" i="12" s="1"/>
  <c r="G66" i="12"/>
  <c r="G88" i="12" s="1"/>
  <c r="O66" i="12"/>
  <c r="O88" i="12" s="1"/>
  <c r="K66" i="12"/>
  <c r="K88" i="12" s="1"/>
  <c r="D66" i="12"/>
  <c r="D88" i="12" s="1"/>
  <c r="M66" i="12"/>
  <c r="M88" i="12" s="1"/>
  <c r="I66" i="12"/>
  <c r="I88" i="12" s="1"/>
  <c r="C117" i="12"/>
  <c r="F66" i="12"/>
  <c r="F88" i="12" s="1"/>
  <c r="P28" i="14"/>
  <c r="M38" i="7"/>
  <c r="M46" i="13"/>
  <c r="M35" i="13"/>
  <c r="M32" i="14"/>
  <c r="I42" i="14"/>
  <c r="I6" i="12"/>
  <c r="F196" i="7"/>
  <c r="L196" i="7"/>
  <c r="C38" i="7"/>
  <c r="C46" i="13"/>
  <c r="C35" i="13"/>
  <c r="Q38" i="7"/>
  <c r="Q46" i="13"/>
  <c r="Q35" i="13"/>
  <c r="K32" i="14"/>
  <c r="N42" i="14"/>
  <c r="N6" i="12"/>
  <c r="D6" i="12"/>
  <c r="D42" i="14"/>
  <c r="I32" i="14"/>
  <c r="F42" i="14"/>
  <c r="F6" i="12"/>
  <c r="L6" i="12"/>
  <c r="L42" i="14"/>
  <c r="Q32" i="14"/>
  <c r="G42" i="14"/>
  <c r="G6" i="12"/>
  <c r="E32" i="14"/>
  <c r="D32" i="14"/>
  <c r="P196" i="7"/>
  <c r="Q194" i="7"/>
  <c r="O194" i="7"/>
  <c r="C194" i="7"/>
  <c r="C9" i="7"/>
  <c r="I194" i="7"/>
  <c r="H196" i="7"/>
  <c r="P194" i="7"/>
  <c r="E38" i="7"/>
  <c r="E46" i="13"/>
  <c r="E35" i="13"/>
  <c r="B38" i="7"/>
  <c r="B35" i="13"/>
  <c r="B46" i="13"/>
  <c r="N32" i="14"/>
  <c r="H32" i="14"/>
  <c r="K196" i="7"/>
  <c r="D196" i="7"/>
  <c r="G194" i="7"/>
  <c r="N38" i="7"/>
  <c r="N46" i="13"/>
  <c r="N35" i="13"/>
  <c r="L38" i="7"/>
  <c r="L46" i="13"/>
  <c r="L35" i="13"/>
  <c r="G32" i="14"/>
  <c r="Q42" i="14"/>
  <c r="Q6" i="12"/>
  <c r="F32" i="14"/>
  <c r="K42" i="14"/>
  <c r="K6" i="12"/>
  <c r="P42" i="14"/>
  <c r="P6" i="12"/>
  <c r="O42" i="14"/>
  <c r="O6" i="12"/>
  <c r="P36" i="7"/>
  <c r="P42" i="13"/>
  <c r="I196" i="7"/>
  <c r="B196" i="7"/>
  <c r="N196" i="7"/>
  <c r="J194" i="7"/>
  <c r="E194" i="7"/>
  <c r="C196" i="7"/>
  <c r="D194" i="7"/>
  <c r="M196" i="7"/>
  <c r="H38" i="7"/>
  <c r="H46" i="13"/>
  <c r="H35" i="13"/>
  <c r="K38" i="7"/>
  <c r="K46" i="13"/>
  <c r="K35" i="13"/>
  <c r="C32" i="14"/>
  <c r="L32" i="14"/>
  <c r="P32" i="14"/>
  <c r="F194" i="7"/>
  <c r="Q196" i="7"/>
  <c r="O38" i="7"/>
  <c r="O46" i="13"/>
  <c r="O35" i="13"/>
  <c r="J38" i="7"/>
  <c r="J35" i="13"/>
  <c r="J46" i="13"/>
  <c r="F38" i="7"/>
  <c r="F35" i="13"/>
  <c r="F46" i="13"/>
  <c r="P38" i="7"/>
  <c r="P46" i="13"/>
  <c r="P35" i="13"/>
  <c r="G38" i="7"/>
  <c r="G46" i="13"/>
  <c r="G35" i="13"/>
  <c r="D38" i="7"/>
  <c r="D46" i="13"/>
  <c r="D35" i="13"/>
  <c r="I38" i="7"/>
  <c r="I46" i="13"/>
  <c r="I35" i="13"/>
  <c r="O32" i="14"/>
  <c r="M42" i="14"/>
  <c r="M6" i="12"/>
  <c r="E42" i="14"/>
  <c r="E6" i="12"/>
  <c r="H42" i="14"/>
  <c r="H6" i="12"/>
  <c r="B32" i="14"/>
  <c r="J32" i="14"/>
  <c r="J42" i="14"/>
  <c r="J6" i="12"/>
  <c r="L194" i="7"/>
  <c r="O196" i="7"/>
  <c r="C116" i="12"/>
  <c r="C38" i="14"/>
  <c r="C119" i="12"/>
  <c r="C120" i="12"/>
  <c r="C118" i="12"/>
  <c r="E196" i="7"/>
  <c r="B194" i="7"/>
  <c r="G196" i="7"/>
  <c r="H194" i="7"/>
  <c r="K194" i="7"/>
  <c r="M194" i="7"/>
  <c r="N194" i="7"/>
  <c r="C121" i="12"/>
  <c r="J196" i="7"/>
  <c r="Q62" i="12" l="1"/>
  <c r="Q84" i="12" s="1"/>
  <c r="L62" i="12"/>
  <c r="L84" i="12" s="1"/>
  <c r="N62" i="12"/>
  <c r="N84" i="12" s="1"/>
  <c r="J62" i="12"/>
  <c r="J84" i="12" s="1"/>
  <c r="G62" i="12"/>
  <c r="G84" i="12" s="1"/>
  <c r="M62" i="12"/>
  <c r="M84" i="12" s="1"/>
  <c r="K62" i="12"/>
  <c r="K84" i="12" s="1"/>
  <c r="H62" i="12"/>
  <c r="H84" i="12" s="1"/>
  <c r="C62" i="12"/>
  <c r="C84" i="12" s="1"/>
  <c r="I62" i="12"/>
  <c r="I84" i="12" s="1"/>
  <c r="P62" i="12"/>
  <c r="P84" i="12" s="1"/>
  <c r="P31" i="13"/>
  <c r="F62" i="12"/>
  <c r="F84" i="12" s="1"/>
  <c r="D62" i="12"/>
  <c r="D84" i="12" s="1"/>
  <c r="B62" i="12"/>
  <c r="B84" i="12" s="1"/>
  <c r="E62" i="12"/>
  <c r="E84" i="12" s="1"/>
  <c r="O62" i="12"/>
  <c r="O84" i="12" s="1"/>
  <c r="E28" i="14"/>
  <c r="I28" i="14"/>
  <c r="H11" i="7"/>
  <c r="H40" i="14"/>
  <c r="H4" i="12"/>
  <c r="Q28" i="14"/>
  <c r="Q36" i="7"/>
  <c r="Q42" i="13"/>
  <c r="Q31" i="13"/>
  <c r="J4" i="12"/>
  <c r="J40" i="14"/>
  <c r="J11" i="7"/>
  <c r="E40" i="14"/>
  <c r="E11" i="7"/>
  <c r="E4" i="12"/>
  <c r="D170" i="7"/>
  <c r="H170" i="7"/>
  <c r="O4" i="12"/>
  <c r="O40" i="14"/>
  <c r="O11" i="7"/>
  <c r="N170" i="7"/>
  <c r="C193" i="7"/>
  <c r="F4" i="12"/>
  <c r="F40" i="14"/>
  <c r="F11" i="7"/>
  <c r="D4" i="12"/>
  <c r="D40" i="14"/>
  <c r="D11" i="7"/>
  <c r="C170" i="7"/>
  <c r="F28" i="14"/>
  <c r="O28" i="14"/>
  <c r="P170" i="7"/>
  <c r="K170" i="7"/>
  <c r="B28" i="14"/>
  <c r="D28" i="14"/>
  <c r="H28" i="14"/>
  <c r="M40" i="14"/>
  <c r="M11" i="7"/>
  <c r="M4" i="12"/>
  <c r="F170" i="7"/>
  <c r="P168" i="7"/>
  <c r="P11" i="7"/>
  <c r="P40" i="14"/>
  <c r="P4" i="12"/>
  <c r="E170" i="7"/>
  <c r="N4" i="12"/>
  <c r="N40" i="14"/>
  <c r="N11" i="7"/>
  <c r="I40" i="14"/>
  <c r="I11" i="7"/>
  <c r="I4" i="12"/>
  <c r="M170" i="7"/>
  <c r="J170" i="7"/>
  <c r="L170" i="7"/>
  <c r="B170" i="7"/>
  <c r="G4" i="12"/>
  <c r="G40" i="14"/>
  <c r="G11" i="7"/>
  <c r="L4" i="12"/>
  <c r="L40" i="14"/>
  <c r="L11" i="7"/>
  <c r="N28" i="14"/>
  <c r="G28" i="14"/>
  <c r="L28" i="14"/>
  <c r="C15" i="12"/>
  <c r="C28" i="14"/>
  <c r="M28" i="14"/>
  <c r="K28" i="14"/>
  <c r="J28" i="14"/>
  <c r="I170" i="7"/>
  <c r="G170" i="7"/>
  <c r="O170" i="7"/>
  <c r="K4" i="12"/>
  <c r="K40" i="14"/>
  <c r="K11" i="7"/>
  <c r="Q40" i="14"/>
  <c r="Q11" i="7"/>
  <c r="Q4" i="12"/>
  <c r="Q170" i="7"/>
  <c r="O65" i="12" l="1"/>
  <c r="O87" i="12" s="1"/>
  <c r="Q65" i="12"/>
  <c r="Q87" i="12" s="1"/>
  <c r="P65" i="12"/>
  <c r="P87" i="12" s="1"/>
  <c r="D65" i="12"/>
  <c r="D87" i="12" s="1"/>
  <c r="M65" i="12"/>
  <c r="M87" i="12" s="1"/>
  <c r="I118" i="12"/>
  <c r="N118" i="12"/>
  <c r="O118" i="12"/>
  <c r="N65" i="12"/>
  <c r="N87" i="12" s="1"/>
  <c r="J65" i="12"/>
  <c r="J87" i="12" s="1"/>
  <c r="E118" i="12"/>
  <c r="H65" i="12"/>
  <c r="H87" i="12" s="1"/>
  <c r="E65" i="12"/>
  <c r="E87" i="12" s="1"/>
  <c r="K118" i="12"/>
  <c r="L65" i="12"/>
  <c r="L87" i="12" s="1"/>
  <c r="C61" i="12"/>
  <c r="K65" i="12"/>
  <c r="K87" i="12" s="1"/>
  <c r="G65" i="12"/>
  <c r="G87" i="12" s="1"/>
  <c r="M118" i="12"/>
  <c r="F65" i="12"/>
  <c r="F87" i="12" s="1"/>
  <c r="C128" i="12"/>
  <c r="Q116" i="12"/>
  <c r="Q38" i="14"/>
  <c r="Q119" i="12"/>
  <c r="Q117" i="12"/>
  <c r="Q121" i="12"/>
  <c r="Q120" i="12"/>
  <c r="F195" i="7"/>
  <c r="F9" i="7"/>
  <c r="E195" i="7"/>
  <c r="E9" i="7"/>
  <c r="E31" i="14"/>
  <c r="E17" i="12"/>
  <c r="M31" i="14"/>
  <c r="M17" i="12"/>
  <c r="O31" i="14"/>
  <c r="O17" i="12"/>
  <c r="Q118" i="12"/>
  <c r="K116" i="12"/>
  <c r="K38" i="14"/>
  <c r="K119" i="12"/>
  <c r="K117" i="12"/>
  <c r="K121" i="12"/>
  <c r="K120" i="12"/>
  <c r="L38" i="14"/>
  <c r="L116" i="12"/>
  <c r="L119" i="12"/>
  <c r="L117" i="12"/>
  <c r="L121" i="12"/>
  <c r="L120" i="12"/>
  <c r="D195" i="7"/>
  <c r="D9" i="7"/>
  <c r="D38" i="14"/>
  <c r="D116" i="12"/>
  <c r="D119" i="12"/>
  <c r="D117" i="12"/>
  <c r="D121" i="12"/>
  <c r="D120" i="12"/>
  <c r="J195" i="7"/>
  <c r="J9" i="7"/>
  <c r="H116" i="12"/>
  <c r="H38" i="14"/>
  <c r="H119" i="12"/>
  <c r="H121" i="12"/>
  <c r="H117" i="12"/>
  <c r="H120" i="12"/>
  <c r="D31" i="14"/>
  <c r="D17" i="12"/>
  <c r="G116" i="12"/>
  <c r="G38" i="14"/>
  <c r="G119" i="12"/>
  <c r="G121" i="12"/>
  <c r="G117" i="12"/>
  <c r="G120" i="12"/>
  <c r="F116" i="12"/>
  <c r="F38" i="14"/>
  <c r="F119" i="12"/>
  <c r="F117" i="12"/>
  <c r="F121" i="12"/>
  <c r="F120" i="12"/>
  <c r="J116" i="12"/>
  <c r="J38" i="14"/>
  <c r="J119" i="12"/>
  <c r="J121" i="12"/>
  <c r="J117" i="12"/>
  <c r="J120" i="12"/>
  <c r="J31" i="14"/>
  <c r="J17" i="12"/>
  <c r="K195" i="7"/>
  <c r="K9" i="7"/>
  <c r="G118" i="12"/>
  <c r="N116" i="12"/>
  <c r="N38" i="14"/>
  <c r="N119" i="12"/>
  <c r="N117" i="12"/>
  <c r="N121" i="12"/>
  <c r="N120" i="12"/>
  <c r="P116" i="12"/>
  <c r="P38" i="14"/>
  <c r="P119" i="12"/>
  <c r="P121" i="12"/>
  <c r="P117" i="12"/>
  <c r="P120" i="12"/>
  <c r="P195" i="7"/>
  <c r="P9" i="7"/>
  <c r="M116" i="12"/>
  <c r="M38" i="14"/>
  <c r="M119" i="12"/>
  <c r="M121" i="12"/>
  <c r="M117" i="12"/>
  <c r="M120" i="12"/>
  <c r="F118" i="12"/>
  <c r="O116" i="12"/>
  <c r="O38" i="14"/>
  <c r="O119" i="12"/>
  <c r="O121" i="12"/>
  <c r="O117" i="12"/>
  <c r="O120" i="12"/>
  <c r="Q168" i="7"/>
  <c r="H118" i="12"/>
  <c r="Q31" i="14"/>
  <c r="Q17" i="12"/>
  <c r="C27" i="14"/>
  <c r="C127" i="12"/>
  <c r="C130" i="12"/>
  <c r="C131" i="12"/>
  <c r="C129" i="12"/>
  <c r="C132" i="12"/>
  <c r="G195" i="7"/>
  <c r="G9" i="7"/>
  <c r="L31" i="14"/>
  <c r="L17" i="12"/>
  <c r="F31" i="14"/>
  <c r="F17" i="12"/>
  <c r="P31" i="14"/>
  <c r="P17" i="12"/>
  <c r="N31" i="14"/>
  <c r="N17" i="12"/>
  <c r="K31" i="14"/>
  <c r="K17" i="12"/>
  <c r="G31" i="14"/>
  <c r="G17" i="12"/>
  <c r="H31" i="14"/>
  <c r="H17" i="12"/>
  <c r="Q195" i="7"/>
  <c r="Q9" i="7"/>
  <c r="L118" i="12"/>
  <c r="L195" i="7"/>
  <c r="L9" i="7"/>
  <c r="I116" i="12"/>
  <c r="I38" i="14"/>
  <c r="I119" i="12"/>
  <c r="I117" i="12"/>
  <c r="I121" i="12"/>
  <c r="I120" i="12"/>
  <c r="I195" i="7"/>
  <c r="I9" i="7"/>
  <c r="N195" i="7"/>
  <c r="N9" i="7"/>
  <c r="P118" i="12"/>
  <c r="M195" i="7"/>
  <c r="M9" i="7"/>
  <c r="D118" i="12"/>
  <c r="O195" i="7"/>
  <c r="O9" i="7"/>
  <c r="E38" i="14"/>
  <c r="E116" i="12"/>
  <c r="E119" i="12"/>
  <c r="E121" i="12"/>
  <c r="E117" i="12"/>
  <c r="E120" i="12"/>
  <c r="J118" i="12"/>
  <c r="H195" i="7"/>
  <c r="H9" i="7"/>
  <c r="H63" i="12" l="1"/>
  <c r="D63" i="12"/>
  <c r="Q63" i="12"/>
  <c r="J63" i="12"/>
  <c r="I65" i="12"/>
  <c r="I87" i="12" s="1"/>
  <c r="O63" i="12"/>
  <c r="M63" i="12"/>
  <c r="G63" i="12"/>
  <c r="N63" i="12"/>
  <c r="K63" i="12"/>
  <c r="P63" i="12"/>
  <c r="F63" i="12"/>
  <c r="L63" i="12"/>
  <c r="E63" i="12"/>
  <c r="G29" i="14"/>
  <c r="G15" i="12"/>
  <c r="J193" i="7"/>
  <c r="K29" i="14"/>
  <c r="K15" i="12"/>
  <c r="L29" i="14"/>
  <c r="L15" i="12"/>
  <c r="G193" i="7"/>
  <c r="Q15" i="12"/>
  <c r="Q29" i="14"/>
  <c r="P193" i="7"/>
  <c r="D29" i="14"/>
  <c r="D15" i="12"/>
  <c r="O29" i="14"/>
  <c r="O15" i="12"/>
  <c r="F193" i="7"/>
  <c r="H193" i="7"/>
  <c r="O193" i="7"/>
  <c r="M193" i="7"/>
  <c r="I193" i="7"/>
  <c r="L193" i="7"/>
  <c r="Q193" i="7"/>
  <c r="I31" i="14"/>
  <c r="I17" i="12"/>
  <c r="N15" i="12"/>
  <c r="N29" i="14"/>
  <c r="K193" i="7"/>
  <c r="J15" i="12"/>
  <c r="J29" i="14"/>
  <c r="D193" i="7"/>
  <c r="M15" i="12"/>
  <c r="M29" i="14"/>
  <c r="E193" i="7"/>
  <c r="O36" i="7"/>
  <c r="O42" i="13"/>
  <c r="O31" i="13"/>
  <c r="F15" i="12"/>
  <c r="F29" i="14"/>
  <c r="N193" i="7"/>
  <c r="H29" i="14"/>
  <c r="H15" i="12"/>
  <c r="P29" i="14"/>
  <c r="P15" i="12"/>
  <c r="E15" i="12"/>
  <c r="E29" i="14"/>
  <c r="F61" i="12" l="1"/>
  <c r="J61" i="12"/>
  <c r="O61" i="12"/>
  <c r="M61" i="12"/>
  <c r="G61" i="12"/>
  <c r="N61" i="12"/>
  <c r="E61" i="12"/>
  <c r="H61" i="12"/>
  <c r="D61" i="12"/>
  <c r="Q61" i="12"/>
  <c r="L61" i="12"/>
  <c r="K61" i="12"/>
  <c r="I63" i="12"/>
  <c r="P61" i="12"/>
  <c r="P129" i="12"/>
  <c r="F129" i="12"/>
  <c r="J129" i="12"/>
  <c r="K129" i="12"/>
  <c r="O168" i="7"/>
  <c r="N127" i="12"/>
  <c r="N27" i="14"/>
  <c r="N130" i="12"/>
  <c r="N132" i="12"/>
  <c r="N128" i="12"/>
  <c r="N131" i="12"/>
  <c r="G27" i="14"/>
  <c r="G127" i="12"/>
  <c r="G130" i="12"/>
  <c r="G132" i="12"/>
  <c r="G128" i="12"/>
  <c r="G131" i="12"/>
  <c r="P127" i="12"/>
  <c r="P27" i="14"/>
  <c r="P130" i="12"/>
  <c r="P128" i="12"/>
  <c r="P132" i="12"/>
  <c r="P131" i="12"/>
  <c r="H127" i="12"/>
  <c r="H27" i="14"/>
  <c r="H130" i="12"/>
  <c r="H132" i="12"/>
  <c r="H128" i="12"/>
  <c r="H131" i="12"/>
  <c r="J127" i="12"/>
  <c r="J27" i="14"/>
  <c r="J130" i="12"/>
  <c r="J132" i="12"/>
  <c r="J128" i="12"/>
  <c r="J131" i="12"/>
  <c r="D27" i="14"/>
  <c r="D127" i="12"/>
  <c r="D130" i="12"/>
  <c r="D132" i="12"/>
  <c r="D128" i="12"/>
  <c r="D131" i="12"/>
  <c r="L127" i="12"/>
  <c r="L27" i="14"/>
  <c r="L130" i="12"/>
  <c r="L132" i="12"/>
  <c r="L128" i="12"/>
  <c r="L131" i="12"/>
  <c r="L129" i="12"/>
  <c r="N36" i="7"/>
  <c r="N31" i="13"/>
  <c r="N42" i="13"/>
  <c r="I46" i="14"/>
  <c r="I10" i="12"/>
  <c r="F27" i="14"/>
  <c r="F127" i="12"/>
  <c r="F130" i="12"/>
  <c r="F132" i="12"/>
  <c r="F128" i="12"/>
  <c r="F131" i="12"/>
  <c r="M27" i="14"/>
  <c r="M127" i="12"/>
  <c r="M130" i="12"/>
  <c r="M132" i="12"/>
  <c r="M128" i="12"/>
  <c r="M131" i="12"/>
  <c r="I15" i="12"/>
  <c r="I29" i="14"/>
  <c r="O127" i="12"/>
  <c r="O27" i="14"/>
  <c r="O130" i="12"/>
  <c r="O132" i="12"/>
  <c r="O128" i="12"/>
  <c r="O131" i="12"/>
  <c r="O129" i="12"/>
  <c r="D129" i="12"/>
  <c r="Q27" i="14"/>
  <c r="Q127" i="12"/>
  <c r="Q130" i="12"/>
  <c r="Q132" i="12"/>
  <c r="Q128" i="12"/>
  <c r="Q131" i="12"/>
  <c r="E127" i="12"/>
  <c r="E27" i="14"/>
  <c r="E130" i="12"/>
  <c r="E132" i="12"/>
  <c r="E128" i="12"/>
  <c r="E131" i="12"/>
  <c r="E129" i="12"/>
  <c r="H129" i="12"/>
  <c r="M129" i="12"/>
  <c r="N129" i="12"/>
  <c r="Q129" i="12"/>
  <c r="K127" i="12"/>
  <c r="K27" i="14"/>
  <c r="K130" i="12"/>
  <c r="K132" i="12"/>
  <c r="K128" i="12"/>
  <c r="K131" i="12"/>
  <c r="G129" i="12"/>
  <c r="I61" i="12" l="1"/>
  <c r="I124" i="12"/>
  <c r="I127" i="12"/>
  <c r="I27" i="14"/>
  <c r="I130" i="12"/>
  <c r="I132" i="12"/>
  <c r="I128" i="12"/>
  <c r="I131" i="12"/>
  <c r="N168" i="7"/>
  <c r="I129" i="12"/>
  <c r="M36" i="7"/>
  <c r="M42" i="13"/>
  <c r="M31" i="13"/>
  <c r="I21" i="7"/>
  <c r="I122" i="12"/>
  <c r="I44" i="14"/>
  <c r="I123" i="12"/>
  <c r="I205" i="7" l="1"/>
  <c r="M168" i="7"/>
  <c r="L36" i="7"/>
  <c r="L42" i="13"/>
  <c r="L31" i="13"/>
  <c r="I68" i="12" l="1"/>
  <c r="I90" i="12" s="1"/>
  <c r="K36" i="7"/>
  <c r="K42" i="13"/>
  <c r="K31" i="13"/>
  <c r="I34" i="14"/>
  <c r="I48" i="13"/>
  <c r="I37" i="13"/>
  <c r="L168" i="7"/>
  <c r="I69" i="12" l="1"/>
  <c r="I91" i="12" s="1"/>
  <c r="I44" i="13"/>
  <c r="I33" i="13"/>
  <c r="J36" i="7"/>
  <c r="J42" i="13"/>
  <c r="J31" i="13"/>
  <c r="K168" i="7"/>
  <c r="I21" i="12"/>
  <c r="I35" i="14"/>
  <c r="I67" i="12" l="1"/>
  <c r="I135" i="12"/>
  <c r="I45" i="13"/>
  <c r="I34" i="13"/>
  <c r="I19" i="13"/>
  <c r="I33" i="14"/>
  <c r="I133" i="12"/>
  <c r="I14" i="12"/>
  <c r="I134" i="12"/>
  <c r="J168" i="7"/>
  <c r="I36" i="7"/>
  <c r="I42" i="13"/>
  <c r="I31" i="13"/>
  <c r="I168" i="7" l="1"/>
  <c r="I49" i="13"/>
  <c r="I38" i="13"/>
  <c r="I23" i="13"/>
  <c r="I26" i="14"/>
  <c r="I17" i="13"/>
  <c r="I43" i="13"/>
  <c r="I32" i="13"/>
  <c r="I37" i="7"/>
  <c r="H36" i="7"/>
  <c r="H42" i="13"/>
  <c r="H31" i="13"/>
  <c r="I35" i="7" l="1"/>
  <c r="I169" i="7"/>
  <c r="H168" i="7"/>
  <c r="I16" i="13"/>
  <c r="I63" i="13" s="1"/>
  <c r="I30" i="13"/>
  <c r="I41" i="13"/>
  <c r="I36" i="13"/>
  <c r="I47" i="7"/>
  <c r="I47" i="13"/>
  <c r="I69" i="13"/>
  <c r="G36" i="7"/>
  <c r="G42" i="13"/>
  <c r="G31" i="13"/>
  <c r="I167" i="7" l="1"/>
  <c r="I62" i="13"/>
  <c r="I68" i="13"/>
  <c r="I70" i="13"/>
  <c r="I66" i="13"/>
  <c r="I64" i="13"/>
  <c r="I67" i="13"/>
  <c r="I65" i="13"/>
  <c r="I71" i="13"/>
  <c r="G168" i="7"/>
  <c r="F36" i="7"/>
  <c r="F42" i="13"/>
  <c r="F31" i="13"/>
  <c r="I179" i="7"/>
  <c r="E36" i="7" l="1"/>
  <c r="E42" i="13"/>
  <c r="E31" i="13"/>
  <c r="F168" i="7"/>
  <c r="D36" i="7" l="1"/>
  <c r="D42" i="13"/>
  <c r="D31" i="13"/>
  <c r="E168" i="7"/>
  <c r="B36" i="7" l="1"/>
  <c r="B168" i="7" s="1"/>
  <c r="B31" i="13"/>
  <c r="B42" i="13"/>
  <c r="C36" i="7"/>
  <c r="C42" i="13"/>
  <c r="C31" i="13"/>
  <c r="D168" i="7"/>
  <c r="C168" i="7" l="1"/>
  <c r="H46" i="14" l="1"/>
  <c r="H10" i="12"/>
  <c r="G46" i="14" l="1"/>
  <c r="G10" i="12"/>
  <c r="H122" i="12"/>
  <c r="H44" i="14"/>
  <c r="H21" i="7"/>
  <c r="H123" i="12"/>
  <c r="J46" i="14"/>
  <c r="J10" i="12"/>
  <c r="H124" i="12"/>
  <c r="J124" i="12" l="1"/>
  <c r="G124" i="12"/>
  <c r="K46" i="14"/>
  <c r="K10" i="12"/>
  <c r="H205" i="7"/>
  <c r="J21" i="7"/>
  <c r="J122" i="12"/>
  <c r="J44" i="14"/>
  <c r="J123" i="12"/>
  <c r="G44" i="14"/>
  <c r="G21" i="7"/>
  <c r="G122" i="12"/>
  <c r="G123" i="12"/>
  <c r="H68" i="12" l="1"/>
  <c r="H90" i="12" s="1"/>
  <c r="K124" i="12"/>
  <c r="H23" i="13"/>
  <c r="L46" i="14"/>
  <c r="L10" i="12"/>
  <c r="J205" i="7"/>
  <c r="G48" i="13"/>
  <c r="H48" i="13"/>
  <c r="H37" i="13"/>
  <c r="K21" i="7"/>
  <c r="K122" i="12"/>
  <c r="K44" i="14"/>
  <c r="K123" i="12"/>
  <c r="J48" i="13"/>
  <c r="F46" i="14"/>
  <c r="F10" i="12"/>
  <c r="G205" i="7"/>
  <c r="H34" i="14"/>
  <c r="J68" i="12" l="1"/>
  <c r="J90" i="12" s="1"/>
  <c r="G68" i="12"/>
  <c r="G90" i="12" s="1"/>
  <c r="L124" i="12"/>
  <c r="H69" i="12"/>
  <c r="H91" i="12" s="1"/>
  <c r="F124" i="12"/>
  <c r="H21" i="12"/>
  <c r="H133" i="12" s="1"/>
  <c r="H44" i="13"/>
  <c r="H33" i="13"/>
  <c r="F44" i="14"/>
  <c r="F21" i="7"/>
  <c r="F122" i="12"/>
  <c r="F123" i="12"/>
  <c r="G34" i="14"/>
  <c r="J34" i="14"/>
  <c r="G37" i="13"/>
  <c r="H35" i="14"/>
  <c r="H47" i="13"/>
  <c r="H47" i="7"/>
  <c r="H49" i="13"/>
  <c r="H38" i="13"/>
  <c r="M46" i="14"/>
  <c r="M10" i="12"/>
  <c r="K48" i="13"/>
  <c r="J37" i="13"/>
  <c r="K205" i="7"/>
  <c r="L44" i="14"/>
  <c r="L21" i="7"/>
  <c r="L122" i="12"/>
  <c r="L123" i="12"/>
  <c r="H134" i="12" l="1"/>
  <c r="J69" i="12"/>
  <c r="J91" i="12" s="1"/>
  <c r="H14" i="12"/>
  <c r="H26" i="14" s="1"/>
  <c r="K68" i="12"/>
  <c r="K90" i="12" s="1"/>
  <c r="H67" i="12"/>
  <c r="H33" i="14"/>
  <c r="H36" i="13"/>
  <c r="G69" i="12"/>
  <c r="G91" i="12" s="1"/>
  <c r="H135" i="12"/>
  <c r="J21" i="12"/>
  <c r="J19" i="13"/>
  <c r="L205" i="7"/>
  <c r="F48" i="13"/>
  <c r="J33" i="13"/>
  <c r="J44" i="13"/>
  <c r="N46" i="14"/>
  <c r="N10" i="12"/>
  <c r="K34" i="14"/>
  <c r="G44" i="13"/>
  <c r="G33" i="13"/>
  <c r="O46" i="14"/>
  <c r="O10" i="12"/>
  <c r="J35" i="14"/>
  <c r="J38" i="13"/>
  <c r="J49" i="13"/>
  <c r="J23" i="13"/>
  <c r="M122" i="12"/>
  <c r="M44" i="14"/>
  <c r="M21" i="7"/>
  <c r="M123" i="12"/>
  <c r="G35" i="14"/>
  <c r="G21" i="12"/>
  <c r="K37" i="13"/>
  <c r="M124" i="12"/>
  <c r="H179" i="7"/>
  <c r="F205" i="7"/>
  <c r="J67" i="12" l="1"/>
  <c r="J14" i="12"/>
  <c r="N124" i="12"/>
  <c r="L68" i="12"/>
  <c r="L90" i="12" s="1"/>
  <c r="K69" i="12"/>
  <c r="K91" i="12" s="1"/>
  <c r="O124" i="12"/>
  <c r="F68" i="12"/>
  <c r="F90" i="12" s="1"/>
  <c r="G67" i="12"/>
  <c r="J133" i="12"/>
  <c r="J33" i="14"/>
  <c r="J134" i="12"/>
  <c r="J135" i="12"/>
  <c r="K21" i="12"/>
  <c r="K33" i="14" s="1"/>
  <c r="G135" i="12"/>
  <c r="K133" i="12"/>
  <c r="K134" i="12"/>
  <c r="B42" i="14"/>
  <c r="B6" i="12"/>
  <c r="J47" i="13"/>
  <c r="J36" i="13"/>
  <c r="J47" i="7"/>
  <c r="L48" i="13"/>
  <c r="L37" i="13"/>
  <c r="L34" i="14"/>
  <c r="F34" i="14"/>
  <c r="G133" i="12"/>
  <c r="G33" i="14"/>
  <c r="G14" i="12"/>
  <c r="G134" i="12"/>
  <c r="O21" i="7"/>
  <c r="O122" i="12"/>
  <c r="O44" i="14"/>
  <c r="O123" i="12"/>
  <c r="J26" i="14"/>
  <c r="J43" i="13"/>
  <c r="J37" i="7"/>
  <c r="J32" i="13"/>
  <c r="J17" i="13"/>
  <c r="G45" i="13"/>
  <c r="G34" i="13"/>
  <c r="K45" i="13"/>
  <c r="K34" i="13"/>
  <c r="H19" i="13"/>
  <c r="H45" i="13"/>
  <c r="H34" i="13"/>
  <c r="J34" i="13"/>
  <c r="J45" i="13"/>
  <c r="P46" i="14"/>
  <c r="P10" i="12"/>
  <c r="M205" i="7"/>
  <c r="K19" i="13"/>
  <c r="K44" i="13"/>
  <c r="K33" i="13"/>
  <c r="K35" i="14"/>
  <c r="K135" i="12"/>
  <c r="G19" i="13"/>
  <c r="N21" i="7"/>
  <c r="N122" i="12"/>
  <c r="N44" i="14"/>
  <c r="N123" i="12"/>
  <c r="F37" i="13"/>
  <c r="K14" i="12" l="1"/>
  <c r="M68" i="12"/>
  <c r="M90" i="12" s="1"/>
  <c r="F69" i="12"/>
  <c r="F91" i="12" s="1"/>
  <c r="L69" i="12"/>
  <c r="L91" i="12" s="1"/>
  <c r="M69" i="12"/>
  <c r="M91" i="12" s="1"/>
  <c r="K67" i="12"/>
  <c r="L21" i="12"/>
  <c r="L134" i="12" s="1"/>
  <c r="M44" i="13"/>
  <c r="M33" i="13"/>
  <c r="Q46" i="14"/>
  <c r="Q10" i="12"/>
  <c r="O205" i="7"/>
  <c r="M21" i="12"/>
  <c r="M34" i="14"/>
  <c r="K26" i="14"/>
  <c r="L19" i="13"/>
  <c r="L44" i="13"/>
  <c r="L33" i="13"/>
  <c r="G43" i="13"/>
  <c r="G32" i="13"/>
  <c r="G37" i="7"/>
  <c r="G17" i="13"/>
  <c r="K37" i="7"/>
  <c r="K32" i="13"/>
  <c r="K43" i="13"/>
  <c r="K17" i="13"/>
  <c r="F35" i="14"/>
  <c r="J16" i="13"/>
  <c r="J63" i="13" s="1"/>
  <c r="J30" i="13"/>
  <c r="J41" i="13"/>
  <c r="B11" i="7"/>
  <c r="B40" i="14"/>
  <c r="B4" i="12"/>
  <c r="F44" i="13"/>
  <c r="F33" i="13"/>
  <c r="N205" i="7"/>
  <c r="M35" i="14"/>
  <c r="P21" i="7"/>
  <c r="P122" i="12"/>
  <c r="P44" i="14"/>
  <c r="P123" i="12"/>
  <c r="J35" i="7"/>
  <c r="J169" i="7"/>
  <c r="J179" i="7"/>
  <c r="L45" i="13"/>
  <c r="L34" i="13"/>
  <c r="O48" i="13"/>
  <c r="P124" i="12"/>
  <c r="K49" i="13"/>
  <c r="K38" i="13"/>
  <c r="K23" i="13"/>
  <c r="H37" i="7"/>
  <c r="H43" i="13"/>
  <c r="H32" i="13"/>
  <c r="H17" i="13"/>
  <c r="L35" i="14"/>
  <c r="G49" i="13"/>
  <c r="G38" i="13"/>
  <c r="G23" i="13"/>
  <c r="G26" i="14"/>
  <c r="F21" i="12"/>
  <c r="L14" i="12" l="1"/>
  <c r="L33" i="14"/>
  <c r="F67" i="12"/>
  <c r="B65" i="12"/>
  <c r="B87" i="12" s="1"/>
  <c r="O68" i="12"/>
  <c r="O90" i="12" s="1"/>
  <c r="L67" i="12"/>
  <c r="L135" i="12"/>
  <c r="N68" i="12"/>
  <c r="N90" i="12" s="1"/>
  <c r="M67" i="12"/>
  <c r="Q124" i="12"/>
  <c r="L133" i="12"/>
  <c r="O37" i="13"/>
  <c r="E46" i="14"/>
  <c r="E10" i="12"/>
  <c r="F133" i="12"/>
  <c r="F33" i="14"/>
  <c r="F14" i="12"/>
  <c r="F134" i="12"/>
  <c r="H169" i="7"/>
  <c r="H35" i="7"/>
  <c r="B38" i="14"/>
  <c r="B116" i="12"/>
  <c r="B119" i="12"/>
  <c r="B117" i="12"/>
  <c r="B121" i="12"/>
  <c r="B120" i="12"/>
  <c r="K16" i="13"/>
  <c r="K63" i="13" s="1"/>
  <c r="K41" i="13"/>
  <c r="K30" i="13"/>
  <c r="M48" i="13"/>
  <c r="M37" i="13"/>
  <c r="M133" i="12"/>
  <c r="M33" i="14"/>
  <c r="M14" i="12"/>
  <c r="L26" i="14"/>
  <c r="B31" i="14"/>
  <c r="B17" i="12"/>
  <c r="L49" i="13"/>
  <c r="L38" i="13"/>
  <c r="L23" i="13"/>
  <c r="N48" i="13"/>
  <c r="N37" i="13"/>
  <c r="B118" i="12"/>
  <c r="B195" i="7"/>
  <c r="B9" i="7"/>
  <c r="F135" i="12"/>
  <c r="G35" i="7"/>
  <c r="G169" i="7"/>
  <c r="M134" i="12"/>
  <c r="G47" i="13"/>
  <c r="G47" i="7"/>
  <c r="G36" i="13"/>
  <c r="K47" i="13"/>
  <c r="K47" i="7"/>
  <c r="K36" i="13"/>
  <c r="O34" i="14"/>
  <c r="M135" i="12"/>
  <c r="K35" i="7"/>
  <c r="K169" i="7"/>
  <c r="F45" i="13"/>
  <c r="F34" i="13"/>
  <c r="H16" i="13"/>
  <c r="H63" i="13" s="1"/>
  <c r="H41" i="13"/>
  <c r="H30" i="13"/>
  <c r="J167" i="7"/>
  <c r="P205" i="7"/>
  <c r="N34" i="14"/>
  <c r="F19" i="13"/>
  <c r="J62" i="13"/>
  <c r="J68" i="13"/>
  <c r="J64" i="13"/>
  <c r="J70" i="13"/>
  <c r="J66" i="13"/>
  <c r="J71" i="13"/>
  <c r="J65" i="13"/>
  <c r="J67" i="13"/>
  <c r="J69" i="13"/>
  <c r="G16" i="13"/>
  <c r="G63" i="13" s="1"/>
  <c r="G30" i="13"/>
  <c r="G41" i="13"/>
  <c r="L32" i="13"/>
  <c r="L43" i="13"/>
  <c r="L37" i="7"/>
  <c r="L17" i="13"/>
  <c r="Q44" i="14"/>
  <c r="Q21" i="7"/>
  <c r="Q122" i="12"/>
  <c r="Q123" i="12"/>
  <c r="P68" i="12" l="1"/>
  <c r="P90" i="12" s="1"/>
  <c r="O69" i="12"/>
  <c r="O91" i="12" s="1"/>
  <c r="N69" i="12"/>
  <c r="N91" i="12" s="1"/>
  <c r="B63" i="12"/>
  <c r="E124" i="12"/>
  <c r="N21" i="12"/>
  <c r="N135" i="12" s="1"/>
  <c r="O21" i="12"/>
  <c r="K69" i="13"/>
  <c r="F32" i="13"/>
  <c r="F43" i="13"/>
  <c r="F37" i="7"/>
  <c r="F17" i="13"/>
  <c r="H167" i="7"/>
  <c r="Q48" i="13"/>
  <c r="N44" i="13"/>
  <c r="N33" i="13"/>
  <c r="P23" i="13"/>
  <c r="G62" i="13"/>
  <c r="G68" i="13"/>
  <c r="G64" i="13"/>
  <c r="G70" i="13"/>
  <c r="G66" i="13"/>
  <c r="G67" i="13"/>
  <c r="G71" i="13"/>
  <c r="G65" i="13"/>
  <c r="H62" i="13"/>
  <c r="H68" i="13"/>
  <c r="H64" i="13"/>
  <c r="H70" i="13"/>
  <c r="H71" i="13"/>
  <c r="H66" i="13"/>
  <c r="H69" i="13"/>
  <c r="H67" i="13"/>
  <c r="H65" i="13"/>
  <c r="P48" i="13"/>
  <c r="P37" i="13"/>
  <c r="K179" i="7"/>
  <c r="G167" i="7"/>
  <c r="B193" i="7"/>
  <c r="B29" i="14"/>
  <c r="B15" i="12"/>
  <c r="M26" i="14"/>
  <c r="K62" i="13"/>
  <c r="K68" i="13"/>
  <c r="K64" i="13"/>
  <c r="K70" i="13"/>
  <c r="K67" i="13"/>
  <c r="K66" i="13"/>
  <c r="K71" i="13"/>
  <c r="K65" i="13"/>
  <c r="F26" i="14"/>
  <c r="N35" i="14"/>
  <c r="Q205" i="7"/>
  <c r="L35" i="7"/>
  <c r="L169" i="7"/>
  <c r="O35" i="14"/>
  <c r="K167" i="7"/>
  <c r="G69" i="13"/>
  <c r="G179" i="7"/>
  <c r="O44" i="13"/>
  <c r="O33" i="13"/>
  <c r="L47" i="13"/>
  <c r="L47" i="7"/>
  <c r="L36" i="13"/>
  <c r="D46" i="14"/>
  <c r="D10" i="12"/>
  <c r="L16" i="13"/>
  <c r="L63" i="13" s="1"/>
  <c r="L41" i="13"/>
  <c r="L30" i="13"/>
  <c r="F38" i="13"/>
  <c r="F49" i="13"/>
  <c r="F23" i="13"/>
  <c r="P34" i="14"/>
  <c r="E21" i="7"/>
  <c r="E122" i="12"/>
  <c r="E44" i="14"/>
  <c r="E123" i="12"/>
  <c r="N19" i="13"/>
  <c r="N134" i="12" l="1"/>
  <c r="N133" i="12"/>
  <c r="N33" i="14"/>
  <c r="Q69" i="12"/>
  <c r="Q91" i="12" s="1"/>
  <c r="O33" i="14"/>
  <c r="O67" i="12"/>
  <c r="Q68" i="12"/>
  <c r="Q90" i="12" s="1"/>
  <c r="P69" i="12"/>
  <c r="P91" i="12" s="1"/>
  <c r="D124" i="12"/>
  <c r="N14" i="12"/>
  <c r="N26" i="14" s="1"/>
  <c r="N67" i="12"/>
  <c r="B61" i="12"/>
  <c r="O14" i="12"/>
  <c r="O135" i="12"/>
  <c r="O133" i="12"/>
  <c r="P21" i="12"/>
  <c r="O134" i="12"/>
  <c r="N37" i="7"/>
  <c r="N43" i="13"/>
  <c r="N32" i="13"/>
  <c r="N17" i="13"/>
  <c r="P47" i="13"/>
  <c r="P47" i="7"/>
  <c r="P19" i="13"/>
  <c r="P45" i="13"/>
  <c r="P34" i="13"/>
  <c r="C46" i="14"/>
  <c r="C10" i="12"/>
  <c r="Q34" i="14"/>
  <c r="Q21" i="12"/>
  <c r="Q35" i="14"/>
  <c r="E205" i="7"/>
  <c r="L179" i="7"/>
  <c r="F16" i="13"/>
  <c r="F63" i="13" s="1"/>
  <c r="F30" i="13"/>
  <c r="F41" i="13"/>
  <c r="P44" i="13"/>
  <c r="P33" i="13"/>
  <c r="M45" i="13"/>
  <c r="M34" i="13"/>
  <c r="M19" i="13"/>
  <c r="P14" i="12"/>
  <c r="F47" i="7"/>
  <c r="F36" i="13"/>
  <c r="F47" i="13"/>
  <c r="L62" i="13"/>
  <c r="L68" i="13"/>
  <c r="L64" i="13"/>
  <c r="L70" i="13"/>
  <c r="L66" i="13"/>
  <c r="L67" i="13"/>
  <c r="L65" i="13"/>
  <c r="L71" i="13"/>
  <c r="L69" i="13"/>
  <c r="L167" i="7"/>
  <c r="M49" i="13"/>
  <c r="M38" i="13"/>
  <c r="M23" i="13"/>
  <c r="B46" i="14"/>
  <c r="B10" i="12"/>
  <c r="B27" i="14"/>
  <c r="B127" i="12"/>
  <c r="B130" i="12"/>
  <c r="B132" i="12"/>
  <c r="B128" i="12"/>
  <c r="B131" i="12"/>
  <c r="P49" i="13"/>
  <c r="P38" i="13"/>
  <c r="O26" i="14"/>
  <c r="N45" i="13"/>
  <c r="N34" i="13"/>
  <c r="O45" i="13"/>
  <c r="O34" i="13"/>
  <c r="D44" i="14"/>
  <c r="D21" i="7"/>
  <c r="D122" i="12"/>
  <c r="D123" i="12"/>
  <c r="O19" i="13"/>
  <c r="P35" i="14"/>
  <c r="P135" i="12"/>
  <c r="B129" i="12"/>
  <c r="Q37" i="13"/>
  <c r="F35" i="7"/>
  <c r="F169" i="7"/>
  <c r="E68" i="12" l="1"/>
  <c r="E90" i="12" s="1"/>
  <c r="C124" i="12"/>
  <c r="Q67" i="12"/>
  <c r="P133" i="12"/>
  <c r="P67" i="12"/>
  <c r="P33" i="14"/>
  <c r="P36" i="13"/>
  <c r="P134" i="12"/>
  <c r="F167" i="7"/>
  <c r="O49" i="13"/>
  <c r="O38" i="13"/>
  <c r="O23" i="13"/>
  <c r="Q44" i="13"/>
  <c r="Q33" i="13"/>
  <c r="M36" i="13"/>
  <c r="M47" i="7"/>
  <c r="M47" i="13"/>
  <c r="C122" i="12"/>
  <c r="C44" i="14"/>
  <c r="C21" i="7"/>
  <c r="C123" i="12"/>
  <c r="P179" i="7"/>
  <c r="N49" i="13"/>
  <c r="N38" i="13"/>
  <c r="N23" i="13"/>
  <c r="N16" i="13" s="1"/>
  <c r="B21" i="7"/>
  <c r="B122" i="12"/>
  <c r="B44" i="14"/>
  <c r="B123" i="12"/>
  <c r="N30" i="13"/>
  <c r="N41" i="13"/>
  <c r="O43" i="13"/>
  <c r="O32" i="13"/>
  <c r="O37" i="7"/>
  <c r="O17" i="13"/>
  <c r="B124" i="12"/>
  <c r="Q38" i="13"/>
  <c r="Q49" i="13"/>
  <c r="Q23" i="13"/>
  <c r="P26" i="14"/>
  <c r="Q133" i="12"/>
  <c r="Q33" i="14"/>
  <c r="Q14" i="12"/>
  <c r="P43" i="13"/>
  <c r="P37" i="7"/>
  <c r="P32" i="13"/>
  <c r="P17" i="13"/>
  <c r="F62" i="13"/>
  <c r="F68" i="13"/>
  <c r="F64" i="13"/>
  <c r="F70" i="13"/>
  <c r="F66" i="13"/>
  <c r="F67" i="13"/>
  <c r="F71" i="13"/>
  <c r="F65" i="13"/>
  <c r="E21" i="12"/>
  <c r="E34" i="14"/>
  <c r="D48" i="13"/>
  <c r="E44" i="13"/>
  <c r="E33" i="13"/>
  <c r="D205" i="7"/>
  <c r="F69" i="13"/>
  <c r="F179" i="7"/>
  <c r="M17" i="13"/>
  <c r="M32" i="13"/>
  <c r="M37" i="7"/>
  <c r="M43" i="13"/>
  <c r="Q135" i="12"/>
  <c r="Q134" i="12"/>
  <c r="N35" i="7"/>
  <c r="N169" i="7"/>
  <c r="E67" i="12" l="1"/>
  <c r="E69" i="12"/>
  <c r="E91" i="12" s="1"/>
  <c r="D68" i="12"/>
  <c r="D90" i="12" s="1"/>
  <c r="D37" i="13"/>
  <c r="E134" i="12"/>
  <c r="N62" i="13"/>
  <c r="N68" i="13"/>
  <c r="N64" i="13"/>
  <c r="N70" i="13"/>
  <c r="N66" i="13"/>
  <c r="N65" i="13"/>
  <c r="N67" i="13"/>
  <c r="N71" i="13"/>
  <c r="N63" i="13"/>
  <c r="P16" i="13"/>
  <c r="P63" i="13" s="1"/>
  <c r="P41" i="13"/>
  <c r="P30" i="13"/>
  <c r="N167" i="7"/>
  <c r="D34" i="14"/>
  <c r="E33" i="14"/>
  <c r="E133" i="12"/>
  <c r="E14" i="12"/>
  <c r="P169" i="7"/>
  <c r="P35" i="7"/>
  <c r="Q26" i="14"/>
  <c r="O16" i="13"/>
  <c r="O63" i="13" s="1"/>
  <c r="O30" i="13"/>
  <c r="O41" i="13"/>
  <c r="E23" i="13"/>
  <c r="E48" i="13"/>
  <c r="E37" i="13"/>
  <c r="M16" i="13"/>
  <c r="M63" i="13" s="1"/>
  <c r="M30" i="13"/>
  <c r="M41" i="13"/>
  <c r="N36" i="13"/>
  <c r="N47" i="13"/>
  <c r="N47" i="7"/>
  <c r="N69" i="13"/>
  <c r="M179" i="7"/>
  <c r="O36" i="13"/>
  <c r="O47" i="7"/>
  <c r="O47" i="13"/>
  <c r="B48" i="13"/>
  <c r="M35" i="7"/>
  <c r="M169" i="7"/>
  <c r="E49" i="13"/>
  <c r="E38" i="13"/>
  <c r="Q36" i="13"/>
  <c r="Q47" i="7"/>
  <c r="Q47" i="13"/>
  <c r="O35" i="7"/>
  <c r="O169" i="7"/>
  <c r="E35" i="14"/>
  <c r="E135" i="12"/>
  <c r="B205" i="7"/>
  <c r="C205" i="7"/>
  <c r="D69" i="12" l="1"/>
  <c r="D91" i="12" s="1"/>
  <c r="B68" i="12"/>
  <c r="B90" i="12" s="1"/>
  <c r="C68" i="12"/>
  <c r="C90" i="12" s="1"/>
  <c r="D21" i="12"/>
  <c r="O69" i="13"/>
  <c r="Q45" i="13"/>
  <c r="Q34" i="13"/>
  <c r="Q19" i="13"/>
  <c r="C48" i="13"/>
  <c r="C37" i="13"/>
  <c r="D44" i="13"/>
  <c r="D33" i="13"/>
  <c r="Q179" i="7"/>
  <c r="O179" i="7"/>
  <c r="C34" i="14"/>
  <c r="P62" i="13"/>
  <c r="P68" i="13"/>
  <c r="P64" i="13"/>
  <c r="P70" i="13"/>
  <c r="P69" i="13"/>
  <c r="P67" i="13"/>
  <c r="P66" i="13"/>
  <c r="P71" i="13"/>
  <c r="P65" i="13"/>
  <c r="B34" i="14"/>
  <c r="E45" i="13"/>
  <c r="E34" i="13"/>
  <c r="E19" i="13"/>
  <c r="O167" i="7"/>
  <c r="E36" i="13"/>
  <c r="E47" i="7"/>
  <c r="E47" i="13"/>
  <c r="P167" i="7"/>
  <c r="E26" i="14"/>
  <c r="D35" i="14"/>
  <c r="M167" i="7"/>
  <c r="B37" i="13"/>
  <c r="N179" i="7"/>
  <c r="M62" i="13"/>
  <c r="M68" i="13"/>
  <c r="M64" i="13"/>
  <c r="M66" i="13"/>
  <c r="M70" i="13"/>
  <c r="M67" i="13"/>
  <c r="M71" i="13"/>
  <c r="M69" i="13"/>
  <c r="M65" i="13"/>
  <c r="O62" i="13"/>
  <c r="O68" i="13"/>
  <c r="O64" i="13"/>
  <c r="O70" i="13"/>
  <c r="O66" i="13"/>
  <c r="O67" i="13"/>
  <c r="O71" i="13"/>
  <c r="O65" i="13"/>
  <c r="D19" i="13"/>
  <c r="C69" i="12" l="1"/>
  <c r="C91" i="12" s="1"/>
  <c r="B69" i="12"/>
  <c r="B91" i="12" s="1"/>
  <c r="D67" i="12"/>
  <c r="D133" i="12"/>
  <c r="B21" i="12"/>
  <c r="D14" i="12"/>
  <c r="D26" i="14" s="1"/>
  <c r="D134" i="12"/>
  <c r="D135" i="12"/>
  <c r="D33" i="14"/>
  <c r="D45" i="13"/>
  <c r="D34" i="13"/>
  <c r="C35" i="14"/>
  <c r="D49" i="13"/>
  <c r="D38" i="13"/>
  <c r="D23" i="13"/>
  <c r="D32" i="13"/>
  <c r="D43" i="13"/>
  <c r="D37" i="7"/>
  <c r="D17" i="13"/>
  <c r="C44" i="13"/>
  <c r="C33" i="13"/>
  <c r="E179" i="7"/>
  <c r="E43" i="13"/>
  <c r="E32" i="13"/>
  <c r="E37" i="7"/>
  <c r="E17" i="13"/>
  <c r="B33" i="14"/>
  <c r="B35" i="14"/>
  <c r="B135" i="12"/>
  <c r="B44" i="13"/>
  <c r="B33" i="13"/>
  <c r="C21" i="12"/>
  <c r="Q17" i="13"/>
  <c r="Q37" i="7"/>
  <c r="Q32" i="13"/>
  <c r="Q43" i="13"/>
  <c r="C19" i="13"/>
  <c r="C67" i="12" l="1"/>
  <c r="B67" i="12"/>
  <c r="B134" i="12"/>
  <c r="B14" i="12"/>
  <c r="B26" i="14" s="1"/>
  <c r="B133" i="12"/>
  <c r="C135" i="12"/>
  <c r="C43" i="13"/>
  <c r="C37" i="7"/>
  <c r="C32" i="13"/>
  <c r="C17" i="13"/>
  <c r="B19" i="13"/>
  <c r="B34" i="13"/>
  <c r="B45" i="13"/>
  <c r="E35" i="7"/>
  <c r="E169" i="7"/>
  <c r="Q16" i="13"/>
  <c r="Q63" i="13" s="1"/>
  <c r="Q30" i="13"/>
  <c r="Q41" i="13"/>
  <c r="E16" i="13"/>
  <c r="E63" i="13" s="1"/>
  <c r="E30" i="13"/>
  <c r="E41" i="13"/>
  <c r="C45" i="13"/>
  <c r="C34" i="13"/>
  <c r="Q35" i="7"/>
  <c r="Q169" i="7"/>
  <c r="C133" i="12"/>
  <c r="C33" i="14"/>
  <c r="C14" i="12"/>
  <c r="C134" i="12"/>
  <c r="D16" i="13"/>
  <c r="D69" i="13" s="1"/>
  <c r="D41" i="13"/>
  <c r="D30" i="13"/>
  <c r="D35" i="7"/>
  <c r="D169" i="7"/>
  <c r="D47" i="13"/>
  <c r="D47" i="7"/>
  <c r="D36" i="13"/>
  <c r="C35" i="7" l="1"/>
  <c r="C169" i="7"/>
  <c r="D167" i="7"/>
  <c r="Q62" i="13"/>
  <c r="Q68" i="13"/>
  <c r="Q64" i="13"/>
  <c r="Q70" i="13"/>
  <c r="Q66" i="13"/>
  <c r="Q71" i="13"/>
  <c r="Q69" i="13"/>
  <c r="Q67" i="13"/>
  <c r="Q65" i="13"/>
  <c r="E167" i="7"/>
  <c r="D179" i="7"/>
  <c r="Q167" i="7"/>
  <c r="B38" i="13"/>
  <c r="B49" i="13"/>
  <c r="B23" i="13"/>
  <c r="D62" i="13"/>
  <c r="D68" i="13"/>
  <c r="D64" i="13"/>
  <c r="D70" i="13"/>
  <c r="D66" i="13"/>
  <c r="D67" i="13"/>
  <c r="D71" i="13"/>
  <c r="D65" i="13"/>
  <c r="C26" i="14"/>
  <c r="C49" i="13"/>
  <c r="C38" i="13"/>
  <c r="C23" i="13"/>
  <c r="C16" i="13" s="1"/>
  <c r="C30" i="13"/>
  <c r="C41" i="13"/>
  <c r="D63" i="13"/>
  <c r="E62" i="13"/>
  <c r="E68" i="13"/>
  <c r="E64" i="13"/>
  <c r="E66" i="13"/>
  <c r="E70" i="13"/>
  <c r="E71" i="13"/>
  <c r="E69" i="13"/>
  <c r="E67" i="13"/>
  <c r="E65" i="13"/>
  <c r="B43" i="13"/>
  <c r="B37" i="7"/>
  <c r="B32" i="13"/>
  <c r="B17" i="13"/>
  <c r="C62" i="13" l="1"/>
  <c r="C68" i="13"/>
  <c r="C64" i="13"/>
  <c r="C70" i="13"/>
  <c r="C66" i="13"/>
  <c r="C65" i="13"/>
  <c r="C67" i="13"/>
  <c r="C47" i="13"/>
  <c r="C47" i="7"/>
  <c r="C36" i="13"/>
  <c r="C69" i="13"/>
  <c r="B47" i="13"/>
  <c r="B47" i="7"/>
  <c r="B36" i="13"/>
  <c r="B16" i="13"/>
  <c r="B30" i="13"/>
  <c r="B41" i="13"/>
  <c r="C71" i="13"/>
  <c r="C167" i="7"/>
  <c r="B35" i="7"/>
  <c r="B169" i="7"/>
  <c r="C63" i="13"/>
  <c r="B167" i="7" l="1"/>
  <c r="C179" i="7"/>
  <c r="B179" i="7"/>
  <c r="B63" i="13"/>
  <c r="B62" i="13"/>
  <c r="B68" i="13"/>
  <c r="B64" i="13"/>
  <c r="B70" i="13"/>
  <c r="B66" i="13"/>
  <c r="B67" i="13"/>
  <c r="B65" i="13"/>
  <c r="B71" i="13"/>
  <c r="B69" i="13"/>
  <c r="Q23" i="7" l="1"/>
  <c r="O23" i="7" l="1"/>
  <c r="N23" i="7" l="1"/>
  <c r="P23" i="7"/>
  <c r="M23" i="7" l="1"/>
  <c r="L23" i="7"/>
  <c r="K23" i="7" l="1"/>
  <c r="J23" i="7"/>
  <c r="I23" i="7" l="1"/>
  <c r="H23" i="7" l="1"/>
  <c r="G23" i="7" l="1"/>
  <c r="F23" i="7"/>
  <c r="E23" i="7" l="1"/>
  <c r="D23" i="7"/>
  <c r="C23" i="7" l="1"/>
  <c r="B23" i="7" l="1"/>
  <c r="O5" i="16" l="1"/>
  <c r="D5" i="16"/>
  <c r="G5" i="16"/>
  <c r="P5" i="16"/>
  <c r="K5" i="16"/>
  <c r="J5" i="16"/>
  <c r="F5" i="16"/>
  <c r="E5" i="16"/>
  <c r="H5" i="16"/>
  <c r="N5" i="16"/>
  <c r="Q5" i="16"/>
  <c r="M5" i="16"/>
  <c r="I5" i="16"/>
  <c r="B5" i="16"/>
  <c r="L5" i="16"/>
  <c r="C5" i="16"/>
  <c r="H5" i="17" l="1"/>
  <c r="H19" i="17"/>
  <c r="H20" i="17" s="1"/>
  <c r="E5" i="17"/>
  <c r="E19" i="17"/>
  <c r="E20" i="17" s="1"/>
  <c r="K19" i="17"/>
  <c r="K20" i="17" s="1"/>
  <c r="K5" i="17"/>
  <c r="L5" i="17"/>
  <c r="L19" i="17"/>
  <c r="L20" i="17" s="1"/>
  <c r="D5" i="17" l="1"/>
  <c r="D19" i="17"/>
  <c r="D20" i="17" s="1"/>
  <c r="M5" i="17"/>
  <c r="M19" i="17"/>
  <c r="M20" i="17" s="1"/>
  <c r="N5" i="17"/>
  <c r="N19" i="17"/>
  <c r="N20" i="17" s="1"/>
  <c r="P5" i="17"/>
  <c r="P19" i="17"/>
  <c r="P20" i="17" s="1"/>
  <c r="J5" i="17"/>
  <c r="J19" i="17"/>
  <c r="J20" i="17" s="1"/>
  <c r="I5" i="17"/>
  <c r="I19" i="17"/>
  <c r="I20" i="17" s="1"/>
  <c r="F19" i="17"/>
  <c r="F20" i="17" s="1"/>
  <c r="F5" i="17"/>
  <c r="G19" i="17"/>
  <c r="G20" i="17" s="1"/>
  <c r="G5" i="17"/>
  <c r="C19" i="17"/>
  <c r="C20" i="17" s="1"/>
  <c r="C5" i="17"/>
  <c r="B5" i="17"/>
  <c r="B19" i="17"/>
  <c r="B20" i="17" s="1"/>
  <c r="Q5" i="17"/>
  <c r="Q19" i="17"/>
  <c r="Q20" i="17" s="1"/>
  <c r="O5" i="17"/>
  <c r="O19" i="17"/>
  <c r="O20" i="17" s="1"/>
  <c r="O24" i="7" l="1"/>
  <c r="O8" i="15"/>
  <c r="O111" i="15" s="1"/>
  <c r="M8" i="15" l="1"/>
  <c r="O22" i="7"/>
  <c r="O109" i="15"/>
  <c r="O110" i="15"/>
  <c r="N8" i="15" l="1"/>
  <c r="N111" i="15" s="1"/>
  <c r="P24" i="7"/>
  <c r="P22" i="7" s="1"/>
  <c r="M24" i="7"/>
  <c r="M22" i="7" s="1"/>
  <c r="N24" i="7"/>
  <c r="N22" i="7" s="1"/>
  <c r="P8" i="15"/>
  <c r="P111" i="15" s="1"/>
  <c r="O17" i="7"/>
  <c r="M109" i="15"/>
  <c r="M110" i="15"/>
  <c r="N109" i="15"/>
  <c r="N110" i="15"/>
  <c r="M111" i="15"/>
  <c r="Q24" i="7" l="1"/>
  <c r="L8" i="15"/>
  <c r="L109" i="15" s="1"/>
  <c r="Q8" i="15"/>
  <c r="Q111" i="15" s="1"/>
  <c r="L24" i="7"/>
  <c r="P110" i="15"/>
  <c r="P109" i="15"/>
  <c r="O100" i="7"/>
  <c r="O106" i="7"/>
  <c r="O97" i="7"/>
  <c r="O98" i="7"/>
  <c r="O101" i="7"/>
  <c r="O107" i="7"/>
  <c r="O99" i="7"/>
  <c r="O105" i="7"/>
  <c r="O103" i="7"/>
  <c r="O104" i="7"/>
  <c r="L110" i="15"/>
  <c r="L111" i="15"/>
  <c r="L22" i="7"/>
  <c r="M17" i="7"/>
  <c r="M102" i="7" s="1"/>
  <c r="N17" i="7"/>
  <c r="N102" i="7" s="1"/>
  <c r="P17" i="7"/>
  <c r="P102" i="7" s="1"/>
  <c r="Q22" i="7"/>
  <c r="O102" i="7"/>
  <c r="Q110" i="15" l="1"/>
  <c r="Q109" i="15"/>
  <c r="M101" i="7"/>
  <c r="M106" i="7"/>
  <c r="M107" i="7"/>
  <c r="M97" i="7"/>
  <c r="M100" i="7"/>
  <c r="M99" i="7"/>
  <c r="M98" i="7"/>
  <c r="M105" i="7"/>
  <c r="M103" i="7"/>
  <c r="M104" i="7"/>
  <c r="N107" i="7"/>
  <c r="N98" i="7"/>
  <c r="N99" i="7"/>
  <c r="N106" i="7"/>
  <c r="N105" i="7"/>
  <c r="N101" i="7"/>
  <c r="N97" i="7"/>
  <c r="N100" i="7"/>
  <c r="N103" i="7"/>
  <c r="N104" i="7"/>
  <c r="P101" i="7"/>
  <c r="P106" i="7"/>
  <c r="P107" i="7"/>
  <c r="P105" i="7"/>
  <c r="P98" i="7"/>
  <c r="P97" i="7"/>
  <c r="P99" i="7"/>
  <c r="P100" i="7"/>
  <c r="P103" i="7"/>
  <c r="P104" i="7"/>
  <c r="L17" i="7"/>
  <c r="K24" i="7"/>
  <c r="Q17" i="7"/>
  <c r="Q102" i="7" s="1"/>
  <c r="K8" i="15" l="1"/>
  <c r="K111" i="15" s="1"/>
  <c r="K22" i="7"/>
  <c r="L98" i="7"/>
  <c r="L106" i="7"/>
  <c r="L105" i="7"/>
  <c r="L107" i="7"/>
  <c r="L100" i="7"/>
  <c r="L99" i="7"/>
  <c r="L101" i="7"/>
  <c r="L97" i="7"/>
  <c r="L103" i="7"/>
  <c r="L104" i="7"/>
  <c r="K109" i="15"/>
  <c r="K110" i="15"/>
  <c r="Q101" i="7"/>
  <c r="Q106" i="7"/>
  <c r="Q98" i="7"/>
  <c r="Q107" i="7"/>
  <c r="Q97" i="7"/>
  <c r="Q100" i="7"/>
  <c r="Q99" i="7"/>
  <c r="Q105" i="7"/>
  <c r="Q103" i="7"/>
  <c r="Q104" i="7"/>
  <c r="L102" i="7"/>
  <c r="J8" i="15" l="1"/>
  <c r="J111" i="15" s="1"/>
  <c r="J24" i="7"/>
  <c r="J22" i="7" s="1"/>
  <c r="J110" i="15"/>
  <c r="K17" i="7"/>
  <c r="K102" i="7" s="1"/>
  <c r="J109" i="15" l="1"/>
  <c r="I8" i="15"/>
  <c r="I110" i="15" s="1"/>
  <c r="I24" i="7"/>
  <c r="I22" i="7" s="1"/>
  <c r="H24" i="7"/>
  <c r="K100" i="7"/>
  <c r="K101" i="7"/>
  <c r="K107" i="7"/>
  <c r="K106" i="7"/>
  <c r="K97" i="7"/>
  <c r="K98" i="7"/>
  <c r="K105" i="7"/>
  <c r="K99" i="7"/>
  <c r="K103" i="7"/>
  <c r="K104" i="7"/>
  <c r="J17" i="7"/>
  <c r="J102" i="7" s="1"/>
  <c r="I109" i="15" l="1"/>
  <c r="I111" i="15"/>
  <c r="H8" i="15"/>
  <c r="H111" i="15" s="1"/>
  <c r="J97" i="7"/>
  <c r="J98" i="7"/>
  <c r="J99" i="7"/>
  <c r="J107" i="7"/>
  <c r="J100" i="7"/>
  <c r="J101" i="7"/>
  <c r="J105" i="7"/>
  <c r="J106" i="7"/>
  <c r="J103" i="7"/>
  <c r="J104" i="7"/>
  <c r="H110" i="15"/>
  <c r="H22" i="7"/>
  <c r="I17" i="7"/>
  <c r="I102" i="7" s="1"/>
  <c r="H109" i="15" l="1"/>
  <c r="G24" i="7"/>
  <c r="G22" i="7" s="1"/>
  <c r="G8" i="15"/>
  <c r="G111" i="15" s="1"/>
  <c r="I101" i="7"/>
  <c r="I98" i="7"/>
  <c r="I106" i="7"/>
  <c r="I97" i="7"/>
  <c r="I99" i="7"/>
  <c r="I107" i="7"/>
  <c r="I100" i="7"/>
  <c r="I105" i="7"/>
  <c r="I103" i="7"/>
  <c r="I104" i="7"/>
  <c r="H17" i="7"/>
  <c r="H102" i="7" s="1"/>
  <c r="G109" i="15" l="1"/>
  <c r="G110" i="15"/>
  <c r="H97" i="7"/>
  <c r="H98" i="7"/>
  <c r="H101" i="7"/>
  <c r="H106" i="7"/>
  <c r="H105" i="7"/>
  <c r="H107" i="7"/>
  <c r="H99" i="7"/>
  <c r="H100" i="7"/>
  <c r="H103" i="7"/>
  <c r="H104" i="7"/>
  <c r="G17" i="7"/>
  <c r="G102" i="7" s="1"/>
  <c r="G99" i="7" l="1"/>
  <c r="G100" i="7"/>
  <c r="G97" i="7"/>
  <c r="G107" i="7"/>
  <c r="G105" i="7"/>
  <c r="G101" i="7"/>
  <c r="G106" i="7"/>
  <c r="G98" i="7"/>
  <c r="G103" i="7"/>
  <c r="G104" i="7"/>
  <c r="L14" i="7" l="1"/>
  <c r="M15" i="7" l="1"/>
  <c r="L15" i="7"/>
  <c r="K15" i="7"/>
  <c r="M14" i="7" l="1"/>
  <c r="N14" i="7"/>
  <c r="K14" i="7"/>
  <c r="N15" i="7" l="1"/>
  <c r="J14" i="7"/>
  <c r="O14" i="7"/>
  <c r="J15" i="7"/>
  <c r="P14" i="7" l="1"/>
  <c r="O15" i="7"/>
  <c r="I14" i="7"/>
  <c r="I15" i="7"/>
  <c r="Q14" i="7"/>
  <c r="P15" i="7" l="1"/>
  <c r="H14" i="7"/>
  <c r="G14" i="7" l="1"/>
  <c r="H15" i="7"/>
  <c r="Q15" i="7"/>
  <c r="F14" i="7" l="1"/>
  <c r="G15" i="7"/>
  <c r="L70" i="15"/>
  <c r="L23" i="15" l="1"/>
  <c r="E14" i="7"/>
  <c r="L14" i="15"/>
  <c r="F15" i="7"/>
  <c r="D14" i="7" l="1"/>
  <c r="E15" i="7"/>
  <c r="L88" i="15"/>
  <c r="L97" i="15"/>
  <c r="L5" i="18"/>
  <c r="C14" i="7"/>
  <c r="D15" i="7" l="1"/>
  <c r="C15" i="7"/>
  <c r="B14" i="7" l="1"/>
  <c r="L53" i="15"/>
  <c r="B15" i="7" l="1"/>
  <c r="L28" i="15" l="1"/>
  <c r="K53" i="15"/>
  <c r="F8" i="15" l="1"/>
  <c r="F111" i="15" s="1"/>
  <c r="J53" i="15"/>
  <c r="F24" i="7"/>
  <c r="F22" i="7" s="1"/>
  <c r="L19" i="15"/>
  <c r="B27" i="15"/>
  <c r="F109" i="15"/>
  <c r="F110" i="15"/>
  <c r="E24" i="7" l="1"/>
  <c r="L102" i="15"/>
  <c r="L93" i="15"/>
  <c r="B18" i="15"/>
  <c r="E8" i="15"/>
  <c r="E111" i="15" s="1"/>
  <c r="I53" i="15"/>
  <c r="F17" i="7"/>
  <c r="D8" i="15"/>
  <c r="D111" i="15" s="1"/>
  <c r="E109" i="15"/>
  <c r="E110" i="15"/>
  <c r="E22" i="7"/>
  <c r="D24" i="7" l="1"/>
  <c r="B101" i="15"/>
  <c r="B92" i="15"/>
  <c r="H53" i="15"/>
  <c r="M70" i="15"/>
  <c r="F105" i="7"/>
  <c r="F97" i="7"/>
  <c r="F101" i="7"/>
  <c r="F107" i="7"/>
  <c r="F106" i="7"/>
  <c r="F99" i="7"/>
  <c r="F100" i="7"/>
  <c r="F98" i="7"/>
  <c r="F103" i="7"/>
  <c r="F104" i="7"/>
  <c r="D22" i="7"/>
  <c r="F102" i="7"/>
  <c r="E17" i="7"/>
  <c r="E102" i="7" s="1"/>
  <c r="D109" i="15"/>
  <c r="D110" i="15"/>
  <c r="M23" i="15" l="1"/>
  <c r="L16" i="7"/>
  <c r="L13" i="7" s="1"/>
  <c r="L31" i="15"/>
  <c r="C24" i="7"/>
  <c r="C22" i="7" s="1"/>
  <c r="C8" i="15"/>
  <c r="C110" i="15" s="1"/>
  <c r="L4" i="15"/>
  <c r="L108" i="15" s="1"/>
  <c r="K28" i="15"/>
  <c r="K19" i="15" s="1"/>
  <c r="K70" i="15"/>
  <c r="J28" i="15"/>
  <c r="M14" i="15"/>
  <c r="G53" i="15"/>
  <c r="C109" i="15"/>
  <c r="E98" i="7"/>
  <c r="E99" i="7"/>
  <c r="E107" i="7"/>
  <c r="E97" i="7"/>
  <c r="E100" i="7"/>
  <c r="E105" i="7"/>
  <c r="E101" i="7"/>
  <c r="E106" i="7"/>
  <c r="E103" i="7"/>
  <c r="E104" i="7"/>
  <c r="D17" i="7"/>
  <c r="D102" i="7" s="1"/>
  <c r="M97" i="15"/>
  <c r="K23" i="15" l="1"/>
  <c r="C111" i="15"/>
  <c r="L107" i="15"/>
  <c r="L106" i="15"/>
  <c r="L105" i="15"/>
  <c r="J19" i="15"/>
  <c r="B24" i="7"/>
  <c r="B22" i="7" s="1"/>
  <c r="K93" i="15"/>
  <c r="K102" i="15"/>
  <c r="I28" i="15"/>
  <c r="M5" i="18"/>
  <c r="M88" i="15"/>
  <c r="B8" i="15"/>
  <c r="B111" i="15" s="1"/>
  <c r="F53" i="15"/>
  <c r="C17" i="7"/>
  <c r="C102" i="7" s="1"/>
  <c r="D101" i="7"/>
  <c r="D106" i="7"/>
  <c r="D98" i="7"/>
  <c r="D100" i="7"/>
  <c r="D105" i="7"/>
  <c r="D97" i="7"/>
  <c r="D107" i="7"/>
  <c r="D99" i="7"/>
  <c r="D103" i="7"/>
  <c r="D104" i="7"/>
  <c r="L4" i="7"/>
  <c r="L93" i="7" s="1"/>
  <c r="B110" i="15" l="1"/>
  <c r="J93" i="15"/>
  <c r="J102" i="15"/>
  <c r="I19" i="15"/>
  <c r="B109" i="15"/>
  <c r="H28" i="15"/>
  <c r="E53" i="15"/>
  <c r="M53" i="15"/>
  <c r="L88" i="7"/>
  <c r="L87" i="7"/>
  <c r="L84" i="7"/>
  <c r="L85" i="7"/>
  <c r="L92" i="7"/>
  <c r="L91" i="7"/>
  <c r="L90" i="7"/>
  <c r="L89" i="7"/>
  <c r="L86" i="7"/>
  <c r="L95" i="7"/>
  <c r="L94" i="7"/>
  <c r="L96" i="7"/>
  <c r="C101" i="7"/>
  <c r="C97" i="7"/>
  <c r="C105" i="7"/>
  <c r="C98" i="7"/>
  <c r="C100" i="7"/>
  <c r="C99" i="7"/>
  <c r="C106" i="7"/>
  <c r="C107" i="7"/>
  <c r="C103" i="7"/>
  <c r="C104" i="7"/>
  <c r="B17" i="7"/>
  <c r="B102" i="7" s="1"/>
  <c r="K88" i="15" l="1"/>
  <c r="K14" i="15"/>
  <c r="K5" i="18"/>
  <c r="K97" i="15"/>
  <c r="G28" i="15"/>
  <c r="H19" i="15"/>
  <c r="I93" i="15"/>
  <c r="I102" i="15"/>
  <c r="D53" i="15"/>
  <c r="B105" i="7"/>
  <c r="B97" i="7"/>
  <c r="B107" i="7"/>
  <c r="B101" i="7"/>
  <c r="B99" i="7"/>
  <c r="B100" i="7"/>
  <c r="B98" i="7"/>
  <c r="B106" i="7"/>
  <c r="B103" i="7"/>
  <c r="B104" i="7"/>
  <c r="H102" i="15" l="1"/>
  <c r="H93" i="15"/>
  <c r="G19" i="15"/>
  <c r="C53" i="15"/>
  <c r="B53" i="15"/>
  <c r="L49" i="15"/>
  <c r="G93" i="15" l="1"/>
  <c r="G102" i="15"/>
  <c r="M28" i="15"/>
  <c r="E28" i="15"/>
  <c r="F28" i="15"/>
  <c r="F19" i="15" s="1"/>
  <c r="L48" i="15"/>
  <c r="M19" i="15" l="1"/>
  <c r="L72" i="15"/>
  <c r="E19" i="15"/>
  <c r="F102" i="15"/>
  <c r="F93" i="15"/>
  <c r="D28" i="15"/>
  <c r="B44" i="15"/>
  <c r="C44" i="15"/>
  <c r="C62" i="15"/>
  <c r="L25" i="15" l="1"/>
  <c r="L16" i="15"/>
  <c r="E93" i="15"/>
  <c r="E102" i="15"/>
  <c r="M102" i="15"/>
  <c r="M93" i="15"/>
  <c r="N70" i="15"/>
  <c r="D19" i="15"/>
  <c r="N23" i="15" l="1"/>
  <c r="D93" i="15"/>
  <c r="D102" i="15"/>
  <c r="D44" i="15"/>
  <c r="C28" i="15"/>
  <c r="C19" i="15" s="1"/>
  <c r="D62" i="15"/>
  <c r="E44" i="15"/>
  <c r="K31" i="15" l="1"/>
  <c r="B35" i="15"/>
  <c r="B28" i="15"/>
  <c r="B19" i="15" s="1"/>
  <c r="B26" i="15"/>
  <c r="L90" i="15"/>
  <c r="L7" i="18"/>
  <c r="L99" i="15"/>
  <c r="C102" i="15"/>
  <c r="C93" i="15"/>
  <c r="B17" i="15"/>
  <c r="B119" i="15" s="1"/>
  <c r="K16" i="7"/>
  <c r="K13" i="7" s="1"/>
  <c r="E62" i="15"/>
  <c r="F44" i="15"/>
  <c r="K4" i="15"/>
  <c r="K105" i="15" s="1"/>
  <c r="B102" i="15" l="1"/>
  <c r="B93" i="15"/>
  <c r="B118" i="15"/>
  <c r="N14" i="15"/>
  <c r="B73" i="15"/>
  <c r="B100" i="15"/>
  <c r="B91" i="15"/>
  <c r="B120" i="15"/>
  <c r="B82" i="15"/>
  <c r="K108" i="15"/>
  <c r="K107" i="15"/>
  <c r="K106" i="15"/>
  <c r="F62" i="15"/>
  <c r="G44" i="15"/>
  <c r="K4" i="7"/>
  <c r="K93" i="7" s="1"/>
  <c r="N97" i="15" l="1"/>
  <c r="N88" i="15"/>
  <c r="N5" i="18"/>
  <c r="N53" i="15"/>
  <c r="G62" i="15"/>
  <c r="K84" i="7"/>
  <c r="K90" i="7"/>
  <c r="K89" i="7"/>
  <c r="K86" i="7"/>
  <c r="K88" i="7"/>
  <c r="K87" i="7"/>
  <c r="K91" i="7"/>
  <c r="K85" i="7"/>
  <c r="K92" i="7"/>
  <c r="K95" i="7"/>
  <c r="K94" i="7"/>
  <c r="K96" i="7"/>
  <c r="H44" i="15" l="1"/>
  <c r="H62" i="15"/>
  <c r="I44" i="15"/>
  <c r="J70" i="15" l="1"/>
  <c r="I62" i="15"/>
  <c r="J23" i="15" l="1"/>
  <c r="J44" i="15"/>
  <c r="J62" i="15"/>
  <c r="K44" i="15" l="1"/>
  <c r="N28" i="15"/>
  <c r="N19" i="15" s="1"/>
  <c r="J14" i="15"/>
  <c r="K62" i="15"/>
  <c r="L44" i="15"/>
  <c r="K49" i="15"/>
  <c r="J97" i="15" l="1"/>
  <c r="J88" i="15"/>
  <c r="J5" i="18"/>
  <c r="N93" i="15"/>
  <c r="N102" i="15"/>
  <c r="L62" i="15"/>
  <c r="K48" i="15"/>
  <c r="K72" i="15" l="1"/>
  <c r="M44" i="15"/>
  <c r="M62" i="15"/>
  <c r="O70" i="15"/>
  <c r="O23" i="15" l="1"/>
  <c r="K25" i="15"/>
  <c r="K16" i="15"/>
  <c r="N44" i="15"/>
  <c r="N62" i="15"/>
  <c r="K7" i="18" l="1"/>
  <c r="K90" i="15"/>
  <c r="J31" i="15" l="1"/>
  <c r="J4" i="15"/>
  <c r="J105" i="15" s="1"/>
  <c r="K99" i="15"/>
  <c r="J16" i="7"/>
  <c r="J13" i="7" s="1"/>
  <c r="O14" i="15"/>
  <c r="J107" i="15"/>
  <c r="J108" i="15" l="1"/>
  <c r="J106" i="15"/>
  <c r="O53" i="15"/>
  <c r="O5" i="18"/>
  <c r="O88" i="15"/>
  <c r="O97" i="15"/>
  <c r="J4" i="7"/>
  <c r="J93" i="7" s="1"/>
  <c r="O44" i="15" l="1"/>
  <c r="J84" i="7"/>
  <c r="J92" i="7"/>
  <c r="J87" i="7"/>
  <c r="J91" i="7"/>
  <c r="J86" i="7"/>
  <c r="J89" i="7"/>
  <c r="J85" i="7"/>
  <c r="J90" i="7"/>
  <c r="J88" i="7"/>
  <c r="J94" i="7"/>
  <c r="J95" i="7"/>
  <c r="J96" i="7"/>
  <c r="O62" i="15" l="1"/>
  <c r="O28" i="15" l="1"/>
  <c r="J72" i="15"/>
  <c r="J25" i="15" l="1"/>
  <c r="O19" i="15"/>
  <c r="J49" i="15"/>
  <c r="O93" i="15" l="1"/>
  <c r="O102" i="15"/>
  <c r="J16" i="15"/>
  <c r="J48" i="15"/>
  <c r="I70" i="15" l="1"/>
  <c r="I23" i="15" l="1"/>
  <c r="I14" i="15" s="1"/>
  <c r="J90" i="15"/>
  <c r="J7" i="18"/>
  <c r="J99" i="15"/>
  <c r="P70" i="15"/>
  <c r="P23" i="15" l="1"/>
  <c r="P88" i="15"/>
  <c r="I97" i="15"/>
  <c r="I5" i="18"/>
  <c r="I88" i="15"/>
  <c r="P14" i="15" l="1"/>
  <c r="P97" i="15"/>
  <c r="P5" i="18"/>
  <c r="P53" i="15"/>
  <c r="P44" i="15" l="1"/>
  <c r="P62" i="15" l="1"/>
  <c r="P28" i="15" l="1"/>
  <c r="I31" i="15" l="1"/>
  <c r="P19" i="15"/>
  <c r="I4" i="15"/>
  <c r="I108" i="15" s="1"/>
  <c r="I16" i="7"/>
  <c r="I13" i="7" s="1"/>
  <c r="I106" i="15"/>
  <c r="I107" i="15" l="1"/>
  <c r="I105" i="15"/>
  <c r="P102" i="15"/>
  <c r="P93" i="15"/>
  <c r="I4" i="7"/>
  <c r="I86" i="7" l="1"/>
  <c r="I84" i="7"/>
  <c r="I92" i="7"/>
  <c r="I87" i="7"/>
  <c r="I88" i="7"/>
  <c r="I85" i="7"/>
  <c r="I89" i="7"/>
  <c r="I90" i="7"/>
  <c r="I91" i="7"/>
  <c r="I94" i="7"/>
  <c r="I95" i="7"/>
  <c r="I96" i="7"/>
  <c r="I93" i="7"/>
  <c r="Q70" i="15" l="1"/>
  <c r="H70" i="15"/>
  <c r="H23" i="15" l="1"/>
  <c r="Q23" i="15"/>
  <c r="Q14" i="15" s="1"/>
  <c r="H14" i="15" l="1"/>
  <c r="Q97" i="15"/>
  <c r="Q88" i="15"/>
  <c r="Q5" i="18"/>
  <c r="I72" i="15"/>
  <c r="I25" i="15" l="1"/>
  <c r="H88" i="15"/>
  <c r="H97" i="15"/>
  <c r="H5" i="18"/>
  <c r="I49" i="15"/>
  <c r="I16" i="15" l="1"/>
  <c r="Q53" i="15"/>
  <c r="I48" i="15"/>
  <c r="Q44" i="15" l="1"/>
  <c r="Q62" i="15"/>
  <c r="I90" i="15" l="1"/>
  <c r="I7" i="18"/>
  <c r="I99" i="15"/>
  <c r="Q28" i="15" l="1"/>
  <c r="Q19" i="15" s="1"/>
  <c r="H16" i="7"/>
  <c r="H4" i="15" l="1"/>
  <c r="H108" i="15" s="1"/>
  <c r="H31" i="15"/>
  <c r="Q102" i="15"/>
  <c r="Q93" i="15"/>
  <c r="H105" i="15"/>
  <c r="H106" i="15"/>
  <c r="H107" i="15"/>
  <c r="H13" i="7"/>
  <c r="H4" i="7" l="1"/>
  <c r="H93" i="7"/>
  <c r="H89" i="7" l="1"/>
  <c r="H90" i="7"/>
  <c r="H88" i="7"/>
  <c r="H86" i="7"/>
  <c r="H84" i="7"/>
  <c r="H87" i="7"/>
  <c r="H92" i="7"/>
  <c r="H91" i="7"/>
  <c r="H85" i="7"/>
  <c r="H94" i="7"/>
  <c r="H95" i="7"/>
  <c r="H96" i="7"/>
  <c r="G70" i="15" l="1"/>
  <c r="H49" i="15"/>
  <c r="G23" i="15" l="1"/>
  <c r="G14" i="15"/>
  <c r="H48" i="15"/>
  <c r="G97" i="15" l="1"/>
  <c r="G5" i="18"/>
  <c r="G88" i="15"/>
  <c r="H72" i="15"/>
  <c r="H25" i="15" l="1"/>
  <c r="H90" i="15" s="1"/>
  <c r="H16" i="15"/>
  <c r="H7" i="18"/>
  <c r="H99" i="15"/>
  <c r="G16" i="7" l="1"/>
  <c r="G4" i="15"/>
  <c r="G108" i="15" s="1"/>
  <c r="G31" i="15" l="1"/>
  <c r="G13" i="7"/>
  <c r="G105" i="15"/>
  <c r="G106" i="15"/>
  <c r="G107" i="15"/>
  <c r="G4" i="7" l="1"/>
  <c r="G93" i="7" s="1"/>
  <c r="F70" i="15" l="1"/>
  <c r="G88" i="7"/>
  <c r="G85" i="7"/>
  <c r="G90" i="7"/>
  <c r="G84" i="7"/>
  <c r="G91" i="7"/>
  <c r="G87" i="7"/>
  <c r="G92" i="7"/>
  <c r="G89" i="7"/>
  <c r="G86" i="7"/>
  <c r="G94" i="7"/>
  <c r="G95" i="7"/>
  <c r="G96" i="7"/>
  <c r="F23" i="15" l="1"/>
  <c r="F14" i="15"/>
  <c r="F88" i="15" l="1"/>
  <c r="F97" i="15"/>
  <c r="F5" i="18"/>
  <c r="G49" i="15"/>
  <c r="G48" i="15" l="1"/>
  <c r="G72" i="15" l="1"/>
  <c r="G25" i="15" l="1"/>
  <c r="G16" i="15" s="1"/>
  <c r="G90" i="15" l="1"/>
  <c r="G7" i="18"/>
  <c r="G99" i="15"/>
  <c r="F16" i="7" l="1"/>
  <c r="F13" i="7" s="1"/>
  <c r="F4" i="15"/>
  <c r="F108" i="15" s="1"/>
  <c r="F106" i="15"/>
  <c r="F31" i="15" l="1"/>
  <c r="F107" i="15"/>
  <c r="F105" i="15"/>
  <c r="F4" i="7"/>
  <c r="F93" i="7" s="1"/>
  <c r="F85" i="7" l="1"/>
  <c r="F90" i="7"/>
  <c r="F89" i="7"/>
  <c r="F92" i="7"/>
  <c r="F86" i="7"/>
  <c r="F87" i="7"/>
  <c r="F88" i="7"/>
  <c r="F84" i="7"/>
  <c r="F91" i="7"/>
  <c r="F94" i="7"/>
  <c r="F95" i="7"/>
  <c r="F96" i="7"/>
  <c r="E70" i="15" l="1"/>
  <c r="F49" i="15"/>
  <c r="E23" i="15" l="1"/>
  <c r="E14" i="15"/>
  <c r="E97" i="15"/>
  <c r="E5" i="18"/>
  <c r="F48" i="15"/>
  <c r="E88" i="15" l="1"/>
  <c r="F72" i="15" l="1"/>
  <c r="F25" i="15" l="1"/>
  <c r="F16" i="15" s="1"/>
  <c r="D70" i="15"/>
  <c r="D23" i="15" l="1"/>
  <c r="D14" i="15" s="1"/>
  <c r="D97" i="15" l="1"/>
  <c r="F90" i="15"/>
  <c r="F7" i="18"/>
  <c r="F99" i="15"/>
  <c r="D5" i="18"/>
  <c r="D88" i="15"/>
  <c r="E16" i="7" l="1"/>
  <c r="E4" i="15"/>
  <c r="E108" i="15" s="1"/>
  <c r="E31" i="15" l="1"/>
  <c r="E13" i="7"/>
  <c r="E105" i="15"/>
  <c r="E106" i="15"/>
  <c r="E107" i="15"/>
  <c r="E4" i="7" l="1"/>
  <c r="E93" i="7" s="1"/>
  <c r="E87" i="7" l="1"/>
  <c r="E86" i="7"/>
  <c r="E90" i="7"/>
  <c r="E92" i="7"/>
  <c r="E88" i="7"/>
  <c r="E85" i="7"/>
  <c r="E89" i="7"/>
  <c r="E84" i="7"/>
  <c r="E91" i="7"/>
  <c r="E94" i="7"/>
  <c r="E95" i="7"/>
  <c r="E96" i="7"/>
  <c r="E72" i="15" l="1"/>
  <c r="E25" i="15" l="1"/>
  <c r="E16" i="15"/>
  <c r="E49" i="15"/>
  <c r="E48" i="15" l="1"/>
  <c r="E90" i="15" l="1"/>
  <c r="E7" i="18"/>
  <c r="E99" i="15"/>
  <c r="D4" i="15" l="1"/>
  <c r="D108" i="15" s="1"/>
  <c r="D31" i="15" l="1"/>
  <c r="D16" i="7"/>
  <c r="D13" i="7" s="1"/>
  <c r="D105" i="15"/>
  <c r="D106" i="15"/>
  <c r="D107" i="15"/>
  <c r="D4" i="7" l="1"/>
  <c r="D93" i="7"/>
  <c r="D85" i="7" l="1"/>
  <c r="D92" i="7"/>
  <c r="D89" i="7"/>
  <c r="D90" i="7"/>
  <c r="D86" i="7"/>
  <c r="D87" i="7"/>
  <c r="D88" i="7"/>
  <c r="D84" i="7"/>
  <c r="D91" i="7"/>
  <c r="D94" i="7"/>
  <c r="D95" i="7"/>
  <c r="D96" i="7"/>
  <c r="B70" i="15" l="1"/>
  <c r="B23" i="15" l="1"/>
  <c r="B97" i="15" s="1"/>
  <c r="D72" i="15"/>
  <c r="D25" i="15" l="1"/>
  <c r="D16" i="15" s="1"/>
  <c r="B14" i="15"/>
  <c r="B88" i="15"/>
  <c r="B5" i="18"/>
  <c r="D49" i="15"/>
  <c r="D48" i="15" l="1"/>
  <c r="D90" i="15" l="1"/>
  <c r="D7" i="18"/>
  <c r="D99" i="15"/>
  <c r="C31" i="15" l="1"/>
  <c r="C4" i="15"/>
  <c r="C108" i="15" s="1"/>
  <c r="C16" i="7"/>
  <c r="C13" i="7" s="1"/>
  <c r="C106" i="15"/>
  <c r="C107" i="15" l="1"/>
  <c r="C105" i="15"/>
  <c r="C4" i="7"/>
  <c r="C93" i="7" s="1"/>
  <c r="C89" i="7" l="1"/>
  <c r="C87" i="7"/>
  <c r="C91" i="7"/>
  <c r="C85" i="7"/>
  <c r="C88" i="7"/>
  <c r="C84" i="7"/>
  <c r="C90" i="7"/>
  <c r="C86" i="7"/>
  <c r="C92" i="7"/>
  <c r="C94" i="7"/>
  <c r="C95" i="7"/>
  <c r="C96" i="7"/>
  <c r="B71" i="15" l="1"/>
  <c r="C49" i="15"/>
  <c r="B24" i="15" l="1"/>
  <c r="D25" i="18"/>
  <c r="C40" i="7"/>
  <c r="C29" i="16"/>
  <c r="C48" i="15"/>
  <c r="B15" i="15" l="1"/>
  <c r="C72" i="15"/>
  <c r="E25" i="18"/>
  <c r="C172" i="7"/>
  <c r="D40" i="7"/>
  <c r="D38" i="16"/>
  <c r="D20" i="16"/>
  <c r="D29" i="16"/>
  <c r="C66" i="7"/>
  <c r="C33" i="17"/>
  <c r="D65" i="16" l="1"/>
  <c r="C25" i="15"/>
  <c r="C16" i="15" s="1"/>
  <c r="B31" i="15"/>
  <c r="B89" i="15"/>
  <c r="B98" i="15"/>
  <c r="B6" i="18"/>
  <c r="B4" i="15"/>
  <c r="B108" i="15" s="1"/>
  <c r="F25" i="18"/>
  <c r="B16" i="7"/>
  <c r="B13" i="7" s="1"/>
  <c r="D66" i="7"/>
  <c r="D33" i="17"/>
  <c r="D24" i="17"/>
  <c r="D42" i="17"/>
  <c r="C198" i="7"/>
  <c r="E40" i="7"/>
  <c r="E20" i="16"/>
  <c r="E38" i="16"/>
  <c r="E29" i="16"/>
  <c r="D172" i="7"/>
  <c r="E65" i="16" l="1"/>
  <c r="M31" i="15"/>
  <c r="B107" i="15"/>
  <c r="B106" i="15"/>
  <c r="B105" i="15"/>
  <c r="M16" i="7"/>
  <c r="M13" i="7" s="1"/>
  <c r="M4" i="15"/>
  <c r="M108" i="15" s="1"/>
  <c r="G25" i="18"/>
  <c r="D198" i="7"/>
  <c r="E172" i="7"/>
  <c r="B4" i="7"/>
  <c r="B93" i="7" s="1"/>
  <c r="F40" i="7"/>
  <c r="F38" i="16"/>
  <c r="F20" i="16"/>
  <c r="F29" i="16"/>
  <c r="F65" i="16" l="1"/>
  <c r="M105" i="15"/>
  <c r="N4" i="15"/>
  <c r="N108" i="15" s="1"/>
  <c r="M107" i="15"/>
  <c r="M106" i="15"/>
  <c r="N16" i="7"/>
  <c r="N13" i="7" s="1"/>
  <c r="C90" i="15"/>
  <c r="C7" i="18"/>
  <c r="C99" i="15"/>
  <c r="E33" i="17"/>
  <c r="E24" i="17"/>
  <c r="E66" i="7"/>
  <c r="E198" i="7" s="1"/>
  <c r="E42" i="17"/>
  <c r="M4" i="7"/>
  <c r="M93" i="7" s="1"/>
  <c r="G40" i="7"/>
  <c r="G20" i="16"/>
  <c r="G29" i="16"/>
  <c r="G38" i="16"/>
  <c r="F66" i="7"/>
  <c r="F33" i="17"/>
  <c r="F42" i="17"/>
  <c r="F24" i="17"/>
  <c r="F172" i="7"/>
  <c r="N106" i="15"/>
  <c r="B86" i="7"/>
  <c r="B88" i="7"/>
  <c r="B92" i="7"/>
  <c r="B85" i="7"/>
  <c r="B84" i="7"/>
  <c r="B87" i="7"/>
  <c r="B91" i="7"/>
  <c r="B89" i="7"/>
  <c r="B90" i="7"/>
  <c r="B94" i="7"/>
  <c r="B95" i="7"/>
  <c r="B96" i="7"/>
  <c r="N105" i="15" l="1"/>
  <c r="N107" i="15"/>
  <c r="O31" i="15"/>
  <c r="N31" i="15"/>
  <c r="O16" i="7"/>
  <c r="O13" i="7" s="1"/>
  <c r="O4" i="15"/>
  <c r="O108" i="15" s="1"/>
  <c r="M89" i="7"/>
  <c r="M91" i="7"/>
  <c r="M86" i="7"/>
  <c r="M88" i="7"/>
  <c r="M85" i="7"/>
  <c r="M90" i="7"/>
  <c r="M84" i="7"/>
  <c r="M87" i="7"/>
  <c r="M92" i="7"/>
  <c r="M95" i="7"/>
  <c r="M94" i="7"/>
  <c r="M96" i="7"/>
  <c r="F198" i="7"/>
  <c r="G172" i="7"/>
  <c r="G66" i="7"/>
  <c r="G33" i="17"/>
  <c r="G42" i="17"/>
  <c r="G24" i="17"/>
  <c r="N4" i="7"/>
  <c r="G65" i="16"/>
  <c r="H20" i="16" l="1"/>
  <c r="H25" i="18"/>
  <c r="P31" i="15"/>
  <c r="P16" i="7"/>
  <c r="P13" i="7" s="1"/>
  <c r="O105" i="15"/>
  <c r="H29" i="16"/>
  <c r="H40" i="7"/>
  <c r="H172" i="7" s="1"/>
  <c r="H38" i="16"/>
  <c r="P4" i="15"/>
  <c r="P108" i="15" s="1"/>
  <c r="O106" i="15"/>
  <c r="O107" i="15"/>
  <c r="H66" i="7"/>
  <c r="H33" i="17"/>
  <c r="H42" i="17"/>
  <c r="H24" i="17"/>
  <c r="N84" i="7"/>
  <c r="N92" i="7"/>
  <c r="N89" i="7"/>
  <c r="N85" i="7"/>
  <c r="N86" i="7"/>
  <c r="N90" i="7"/>
  <c r="N87" i="7"/>
  <c r="N88" i="7"/>
  <c r="N91" i="7"/>
  <c r="N94" i="7"/>
  <c r="N95" i="7"/>
  <c r="N96" i="7"/>
  <c r="O4" i="7"/>
  <c r="O93" i="7" s="1"/>
  <c r="N93" i="7"/>
  <c r="G198" i="7"/>
  <c r="H65" i="16" l="1"/>
  <c r="I40" i="7"/>
  <c r="I172" i="7" s="1"/>
  <c r="I25" i="18"/>
  <c r="Q31" i="15"/>
  <c r="I20" i="16"/>
  <c r="I29" i="16"/>
  <c r="I38" i="16"/>
  <c r="P105" i="15"/>
  <c r="P107" i="15"/>
  <c r="P106" i="15"/>
  <c r="B40" i="15"/>
  <c r="Q16" i="7"/>
  <c r="Q13" i="7" s="1"/>
  <c r="Q4" i="15"/>
  <c r="Q106" i="15" s="1"/>
  <c r="K25" i="18"/>
  <c r="N72" i="15"/>
  <c r="H198" i="7"/>
  <c r="M49" i="15"/>
  <c r="O91" i="7"/>
  <c r="O84" i="7"/>
  <c r="O87" i="7"/>
  <c r="O89" i="7"/>
  <c r="O86" i="7"/>
  <c r="O90" i="7"/>
  <c r="O88" i="7"/>
  <c r="O85" i="7"/>
  <c r="O92" i="7"/>
  <c r="O94" i="7"/>
  <c r="O95" i="7"/>
  <c r="O96" i="7"/>
  <c r="P4" i="7"/>
  <c r="P93" i="7" s="1"/>
  <c r="Q108" i="15"/>
  <c r="I66" i="7"/>
  <c r="I33" i="17"/>
  <c r="I42" i="17"/>
  <c r="I24" i="17"/>
  <c r="I65" i="16" l="1"/>
  <c r="N25" i="15"/>
  <c r="Q107" i="15"/>
  <c r="Q105" i="15"/>
  <c r="J20" i="16"/>
  <c r="J25" i="18"/>
  <c r="J38" i="16"/>
  <c r="J40" i="7"/>
  <c r="J172" i="7" s="1"/>
  <c r="J29" i="16"/>
  <c r="B49" i="15"/>
  <c r="P89" i="7"/>
  <c r="P91" i="7"/>
  <c r="P87" i="7"/>
  <c r="P90" i="7"/>
  <c r="P84" i="7"/>
  <c r="P92" i="7"/>
  <c r="P85" i="7"/>
  <c r="P86" i="7"/>
  <c r="P88" i="7"/>
  <c r="P94" i="7"/>
  <c r="P95" i="7"/>
  <c r="P96" i="7"/>
  <c r="I198" i="7"/>
  <c r="K40" i="7"/>
  <c r="K38" i="16"/>
  <c r="K20" i="16"/>
  <c r="K29" i="16"/>
  <c r="M48" i="15"/>
  <c r="N49" i="15"/>
  <c r="Q4" i="7"/>
  <c r="J66" i="7"/>
  <c r="J33" i="17"/>
  <c r="J42" i="17"/>
  <c r="J24" i="17"/>
  <c r="B39" i="15"/>
  <c r="J65" i="16" l="1"/>
  <c r="O72" i="15"/>
  <c r="C40" i="15"/>
  <c r="C39" i="15" s="1"/>
  <c r="M72" i="15"/>
  <c r="N16" i="15"/>
  <c r="B72" i="15"/>
  <c r="K66" i="7"/>
  <c r="B59" i="16"/>
  <c r="Q89" i="7"/>
  <c r="Q90" i="7"/>
  <c r="Q91" i="7"/>
  <c r="Q85" i="7"/>
  <c r="Q87" i="7"/>
  <c r="Q86" i="7"/>
  <c r="Q92" i="7"/>
  <c r="Q84" i="7"/>
  <c r="Q88" i="7"/>
  <c r="Q94" i="7"/>
  <c r="Q95" i="7"/>
  <c r="Q96" i="7"/>
  <c r="K172" i="7"/>
  <c r="O49" i="15"/>
  <c r="M25" i="18"/>
  <c r="J198" i="7"/>
  <c r="B48" i="15"/>
  <c r="Q93" i="7"/>
  <c r="N48" i="15"/>
  <c r="K65" i="16"/>
  <c r="O25" i="15" l="1"/>
  <c r="B25" i="15"/>
  <c r="B16" i="15" s="1"/>
  <c r="M25" i="15"/>
  <c r="M16" i="15" s="1"/>
  <c r="L38" i="16"/>
  <c r="L25" i="18"/>
  <c r="O16" i="15"/>
  <c r="K33" i="17"/>
  <c r="L20" i="16"/>
  <c r="L29" i="16"/>
  <c r="L40" i="7"/>
  <c r="L172" i="7" s="1"/>
  <c r="K42" i="17"/>
  <c r="D40" i="15"/>
  <c r="D39" i="15" s="1"/>
  <c r="K24" i="17"/>
  <c r="B13" i="15"/>
  <c r="B115" i="15" s="1"/>
  <c r="C58" i="15"/>
  <c r="C57" i="15" s="1"/>
  <c r="N25" i="18"/>
  <c r="L66" i="7"/>
  <c r="L33" i="17"/>
  <c r="L42" i="17"/>
  <c r="L24" i="17"/>
  <c r="M40" i="7"/>
  <c r="M20" i="16"/>
  <c r="M38" i="16"/>
  <c r="M29" i="16"/>
  <c r="K198" i="7"/>
  <c r="P49" i="15"/>
  <c r="O48" i="15"/>
  <c r="L65" i="16" l="1"/>
  <c r="M65" i="16"/>
  <c r="B12" i="15"/>
  <c r="B54" i="16" s="1"/>
  <c r="D58" i="15"/>
  <c r="D57" i="15" s="1"/>
  <c r="B116" i="15"/>
  <c r="N7" i="18"/>
  <c r="N90" i="15"/>
  <c r="N99" i="15"/>
  <c r="O7" i="18"/>
  <c r="O90" i="15"/>
  <c r="O99" i="15"/>
  <c r="B55" i="16"/>
  <c r="B114" i="15"/>
  <c r="B117" i="15"/>
  <c r="E40" i="15"/>
  <c r="N40" i="7"/>
  <c r="N38" i="16"/>
  <c r="N20" i="16"/>
  <c r="N29" i="16"/>
  <c r="M172" i="7"/>
  <c r="L198" i="7"/>
  <c r="P48" i="15"/>
  <c r="N65" i="16" l="1"/>
  <c r="M7" i="18"/>
  <c r="M90" i="15"/>
  <c r="M99" i="15"/>
  <c r="P72" i="15"/>
  <c r="F58" i="15"/>
  <c r="F57" i="15" s="1"/>
  <c r="B22" i="15"/>
  <c r="B90" i="15"/>
  <c r="B7" i="18"/>
  <c r="B4" i="18" s="1"/>
  <c r="B99" i="15"/>
  <c r="M33" i="17"/>
  <c r="M42" i="17"/>
  <c r="M66" i="7"/>
  <c r="M198" i="7" s="1"/>
  <c r="M24" i="17"/>
  <c r="P25" i="18"/>
  <c r="E58" i="15"/>
  <c r="E57" i="15" s="1"/>
  <c r="B27" i="18"/>
  <c r="B26" i="18"/>
  <c r="E39" i="15"/>
  <c r="N172" i="7"/>
  <c r="P25" i="15" l="1"/>
  <c r="O40" i="7"/>
  <c r="O25" i="18"/>
  <c r="O20" i="16"/>
  <c r="B12" i="18"/>
  <c r="B18" i="18"/>
  <c r="P16" i="15"/>
  <c r="H40" i="15"/>
  <c r="O29" i="16"/>
  <c r="B69" i="15"/>
  <c r="B78" i="15"/>
  <c r="B87" i="15"/>
  <c r="B21" i="15"/>
  <c r="B96" i="15"/>
  <c r="O38" i="16"/>
  <c r="N42" i="17"/>
  <c r="N33" i="17"/>
  <c r="N66" i="7"/>
  <c r="N198" i="7" s="1"/>
  <c r="N24" i="17"/>
  <c r="F40" i="15"/>
  <c r="O172" i="7"/>
  <c r="B50" i="7"/>
  <c r="B25" i="16"/>
  <c r="B70" i="16" s="1"/>
  <c r="B34" i="16"/>
  <c r="B43" i="16"/>
  <c r="B76" i="7"/>
  <c r="B38" i="17"/>
  <c r="B47" i="17"/>
  <c r="B29" i="17"/>
  <c r="B42" i="7"/>
  <c r="B22" i="16"/>
  <c r="B67" i="16" s="1"/>
  <c r="B31" i="16"/>
  <c r="B40" i="16"/>
  <c r="B68" i="7"/>
  <c r="B35" i="17"/>
  <c r="B44" i="17"/>
  <c r="B26" i="17"/>
  <c r="C27" i="18"/>
  <c r="P40" i="7"/>
  <c r="P29" i="16"/>
  <c r="P38" i="16"/>
  <c r="P20" i="16"/>
  <c r="B41" i="7"/>
  <c r="B21" i="16"/>
  <c r="B66" i="16" s="1"/>
  <c r="B30" i="16"/>
  <c r="B39" i="16"/>
  <c r="P65" i="16" l="1"/>
  <c r="O65" i="16"/>
  <c r="B12" i="16"/>
  <c r="B32" i="16" s="1"/>
  <c r="B49" i="7"/>
  <c r="B48" i="7" s="1"/>
  <c r="B24" i="16"/>
  <c r="B69" i="16" s="1"/>
  <c r="B33" i="16"/>
  <c r="B42" i="16"/>
  <c r="P90" i="15"/>
  <c r="P7" i="18"/>
  <c r="P99" i="15"/>
  <c r="F39" i="15"/>
  <c r="G40" i="15"/>
  <c r="G39" i="15" s="1"/>
  <c r="Q25" i="18"/>
  <c r="O42" i="17"/>
  <c r="O66" i="7"/>
  <c r="O198" i="7" s="1"/>
  <c r="O24" i="17"/>
  <c r="O33" i="17"/>
  <c r="P42" i="17"/>
  <c r="G58" i="15"/>
  <c r="G57" i="15" s="1"/>
  <c r="B173" i="7"/>
  <c r="D27" i="18"/>
  <c r="C68" i="7"/>
  <c r="C35" i="17"/>
  <c r="C44" i="17"/>
  <c r="C26" i="17"/>
  <c r="P66" i="7"/>
  <c r="P33" i="17"/>
  <c r="B75" i="7"/>
  <c r="B12" i="17"/>
  <c r="B37" i="17"/>
  <c r="B46" i="17"/>
  <c r="B28" i="17"/>
  <c r="C76" i="7"/>
  <c r="C38" i="17"/>
  <c r="C47" i="17"/>
  <c r="C29" i="17"/>
  <c r="B208" i="7"/>
  <c r="H39" i="15"/>
  <c r="B182" i="7"/>
  <c r="C50" i="7"/>
  <c r="C34" i="16"/>
  <c r="C43" i="16"/>
  <c r="C25" i="16"/>
  <c r="C70" i="16" s="1"/>
  <c r="B200" i="7"/>
  <c r="P172" i="7"/>
  <c r="C42" i="7"/>
  <c r="C22" i="16"/>
  <c r="C67" i="16" s="1"/>
  <c r="C40" i="16"/>
  <c r="C31" i="16"/>
  <c r="B174" i="7"/>
  <c r="B67" i="7"/>
  <c r="B34" i="17"/>
  <c r="B43" i="17"/>
  <c r="B25" i="17"/>
  <c r="B23" i="16" l="1"/>
  <c r="B68" i="16" s="1"/>
  <c r="P24" i="17"/>
  <c r="B41" i="16"/>
  <c r="C8" i="16"/>
  <c r="C28" i="16" s="1"/>
  <c r="C41" i="7"/>
  <c r="C173" i="7" s="1"/>
  <c r="C30" i="16"/>
  <c r="B181" i="7"/>
  <c r="Q20" i="16"/>
  <c r="Q29" i="16"/>
  <c r="Q40" i="7"/>
  <c r="Q172" i="7" s="1"/>
  <c r="Q38" i="16"/>
  <c r="H58" i="15"/>
  <c r="H57" i="15" s="1"/>
  <c r="I58" i="15"/>
  <c r="I57" i="15" s="1"/>
  <c r="B180" i="7"/>
  <c r="B43" i="7"/>
  <c r="D41" i="7"/>
  <c r="D30" i="16"/>
  <c r="D8" i="16"/>
  <c r="E27" i="18"/>
  <c r="B36" i="17"/>
  <c r="B45" i="17"/>
  <c r="B27" i="17"/>
  <c r="D68" i="7"/>
  <c r="D35" i="17"/>
  <c r="D44" i="17"/>
  <c r="D26" i="17"/>
  <c r="C174" i="7"/>
  <c r="D76" i="7"/>
  <c r="D38" i="17"/>
  <c r="D47" i="17"/>
  <c r="D29" i="17"/>
  <c r="P198" i="7"/>
  <c r="C200" i="7"/>
  <c r="D50" i="7"/>
  <c r="D43" i="16"/>
  <c r="D25" i="16"/>
  <c r="D70" i="16" s="1"/>
  <c r="D34" i="16"/>
  <c r="B199" i="7"/>
  <c r="C182" i="7"/>
  <c r="C208" i="7"/>
  <c r="Q66" i="7"/>
  <c r="Q33" i="17"/>
  <c r="Q42" i="17"/>
  <c r="Q24" i="17"/>
  <c r="B74" i="7"/>
  <c r="B207" i="7"/>
  <c r="D42" i="7"/>
  <c r="D40" i="16"/>
  <c r="D22" i="16"/>
  <c r="D67" i="16" s="1"/>
  <c r="D31" i="16"/>
  <c r="C67" i="7"/>
  <c r="C34" i="17"/>
  <c r="C8" i="17"/>
  <c r="Q65" i="16" l="1"/>
  <c r="C39" i="7"/>
  <c r="C30" i="7" s="1"/>
  <c r="I40" i="15"/>
  <c r="J58" i="15"/>
  <c r="J57" i="15" s="1"/>
  <c r="B69" i="7"/>
  <c r="B201" i="7" s="1"/>
  <c r="B206" i="7"/>
  <c r="D67" i="7"/>
  <c r="D34" i="17"/>
  <c r="D8" i="17"/>
  <c r="C171" i="7"/>
  <c r="D208" i="7"/>
  <c r="F27" i="18"/>
  <c r="C199" i="7"/>
  <c r="C65" i="7"/>
  <c r="E50" i="7"/>
  <c r="E25" i="16"/>
  <c r="E70" i="16" s="1"/>
  <c r="E34" i="16"/>
  <c r="E43" i="16"/>
  <c r="E68" i="7"/>
  <c r="E35" i="17"/>
  <c r="E44" i="17"/>
  <c r="E26" i="17"/>
  <c r="D28" i="16"/>
  <c r="D173" i="7"/>
  <c r="D39" i="7"/>
  <c r="D174" i="7"/>
  <c r="D182" i="7"/>
  <c r="I39" i="15"/>
  <c r="B175" i="7"/>
  <c r="C32" i="17"/>
  <c r="Q198" i="7"/>
  <c r="E76" i="7"/>
  <c r="E38" i="17"/>
  <c r="E47" i="17"/>
  <c r="E29" i="17"/>
  <c r="D200" i="7"/>
  <c r="E42" i="7"/>
  <c r="E22" i="16"/>
  <c r="E67" i="16" s="1"/>
  <c r="E40" i="16"/>
  <c r="E31" i="16"/>
  <c r="E41" i="7" l="1"/>
  <c r="E173" i="7" s="1"/>
  <c r="E30" i="16"/>
  <c r="E8" i="16"/>
  <c r="K58" i="15"/>
  <c r="K57" i="15" s="1"/>
  <c r="J40" i="15"/>
  <c r="J39" i="15" s="1"/>
  <c r="D171" i="7"/>
  <c r="D30" i="7"/>
  <c r="C56" i="7"/>
  <c r="C197" i="7"/>
  <c r="C162" i="7"/>
  <c r="E67" i="7"/>
  <c r="E34" i="17"/>
  <c r="E8" i="17"/>
  <c r="E182" i="7"/>
  <c r="F50" i="7"/>
  <c r="F43" i="16"/>
  <c r="F25" i="16"/>
  <c r="F70" i="16" s="1"/>
  <c r="F34" i="16"/>
  <c r="F42" i="7"/>
  <c r="F40" i="16"/>
  <c r="F22" i="16"/>
  <c r="F67" i="16" s="1"/>
  <c r="F31" i="16"/>
  <c r="D199" i="7"/>
  <c r="D65" i="7"/>
  <c r="G27" i="18"/>
  <c r="E174" i="7"/>
  <c r="E208" i="7"/>
  <c r="F41" i="7"/>
  <c r="F30" i="16"/>
  <c r="F8" i="16"/>
  <c r="F76" i="7"/>
  <c r="F38" i="17"/>
  <c r="F47" i="17"/>
  <c r="F29" i="17"/>
  <c r="F68" i="7"/>
  <c r="F35" i="17"/>
  <c r="F44" i="17"/>
  <c r="F26" i="17"/>
  <c r="E200" i="7"/>
  <c r="D32" i="17"/>
  <c r="E39" i="7" l="1"/>
  <c r="E28" i="16"/>
  <c r="K40" i="15"/>
  <c r="L40" i="15"/>
  <c r="L39" i="15" s="1"/>
  <c r="L58" i="15"/>
  <c r="L57" i="15" s="1"/>
  <c r="F28" i="16"/>
  <c r="G68" i="7"/>
  <c r="G35" i="17"/>
  <c r="G44" i="17"/>
  <c r="G26" i="17"/>
  <c r="F174" i="7"/>
  <c r="F173" i="7"/>
  <c r="F39" i="7"/>
  <c r="E171" i="7"/>
  <c r="E30" i="7"/>
  <c r="G41" i="7"/>
  <c r="G30" i="16"/>
  <c r="G8" i="16"/>
  <c r="E32" i="17"/>
  <c r="G50" i="7"/>
  <c r="G34" i="16"/>
  <c r="G25" i="16"/>
  <c r="G70" i="16" s="1"/>
  <c r="G43" i="16"/>
  <c r="F200" i="7"/>
  <c r="F208" i="7"/>
  <c r="G42" i="7"/>
  <c r="G22" i="16"/>
  <c r="G67" i="16" s="1"/>
  <c r="G31" i="16"/>
  <c r="G40" i="16"/>
  <c r="C188" i="7"/>
  <c r="H27" i="18"/>
  <c r="D56" i="7"/>
  <c r="D197" i="7"/>
  <c r="F182" i="7"/>
  <c r="E199" i="7"/>
  <c r="E65" i="7"/>
  <c r="G76" i="7"/>
  <c r="G38" i="17"/>
  <c r="G47" i="17"/>
  <c r="G29" i="17"/>
  <c r="D162" i="7"/>
  <c r="F67" i="7"/>
  <c r="F34" i="17"/>
  <c r="F8" i="17"/>
  <c r="K39" i="15" l="1"/>
  <c r="F199" i="7"/>
  <c r="F65" i="7"/>
  <c r="G67" i="7"/>
  <c r="G34" i="17"/>
  <c r="G8" i="17"/>
  <c r="G174" i="7"/>
  <c r="G173" i="7"/>
  <c r="G39" i="7"/>
  <c r="H50" i="7"/>
  <c r="H43" i="16"/>
  <c r="H25" i="16"/>
  <c r="H70" i="16" s="1"/>
  <c r="H34" i="16"/>
  <c r="I27" i="18"/>
  <c r="G208" i="7"/>
  <c r="E56" i="7"/>
  <c r="E197" i="7"/>
  <c r="D188" i="7"/>
  <c r="H68" i="7"/>
  <c r="H35" i="17"/>
  <c r="H44" i="17"/>
  <c r="H26" i="17"/>
  <c r="G182" i="7"/>
  <c r="F171" i="7"/>
  <c r="F30" i="7"/>
  <c r="G200" i="7"/>
  <c r="H41" i="7"/>
  <c r="H30" i="16"/>
  <c r="H8" i="16"/>
  <c r="F32" i="17"/>
  <c r="E162" i="7"/>
  <c r="H76" i="7"/>
  <c r="H38" i="17"/>
  <c r="H47" i="17"/>
  <c r="H29" i="17"/>
  <c r="H42" i="7"/>
  <c r="H22" i="16"/>
  <c r="H67" i="16" s="1"/>
  <c r="H31" i="16"/>
  <c r="H40" i="16"/>
  <c r="G28" i="16"/>
  <c r="N58" i="15" l="1"/>
  <c r="N57" i="15" s="1"/>
  <c r="M40" i="15"/>
  <c r="M39" i="15" s="1"/>
  <c r="N40" i="15"/>
  <c r="M58" i="15"/>
  <c r="M57" i="15" s="1"/>
  <c r="H67" i="7"/>
  <c r="H34" i="17"/>
  <c r="H8" i="17"/>
  <c r="F162" i="7"/>
  <c r="H200" i="7"/>
  <c r="E188" i="7"/>
  <c r="H174" i="7"/>
  <c r="H208" i="7"/>
  <c r="I42" i="7"/>
  <c r="I40" i="16"/>
  <c r="I22" i="16"/>
  <c r="I67" i="16" s="1"/>
  <c r="I31" i="16"/>
  <c r="G32" i="17"/>
  <c r="I50" i="7"/>
  <c r="I34" i="16"/>
  <c r="I25" i="16"/>
  <c r="I70" i="16" s="1"/>
  <c r="I43" i="16"/>
  <c r="J27" i="18"/>
  <c r="H182" i="7"/>
  <c r="F56" i="7"/>
  <c r="F197" i="7"/>
  <c r="I41" i="7"/>
  <c r="I30" i="16"/>
  <c r="I8" i="16"/>
  <c r="H28" i="16"/>
  <c r="H173" i="7"/>
  <c r="H39" i="7"/>
  <c r="I68" i="7"/>
  <c r="I35" i="17"/>
  <c r="I44" i="17"/>
  <c r="I26" i="17"/>
  <c r="G171" i="7"/>
  <c r="G30" i="7"/>
  <c r="G199" i="7"/>
  <c r="G65" i="7"/>
  <c r="I76" i="7"/>
  <c r="I38" i="17"/>
  <c r="I47" i="17"/>
  <c r="I29" i="17"/>
  <c r="N39" i="15" l="1"/>
  <c r="I28" i="16"/>
  <c r="J76" i="7"/>
  <c r="J38" i="17"/>
  <c r="J47" i="17"/>
  <c r="J29" i="17"/>
  <c r="J41" i="7"/>
  <c r="J30" i="16"/>
  <c r="J8" i="16"/>
  <c r="F188" i="7"/>
  <c r="J68" i="7"/>
  <c r="J35" i="17"/>
  <c r="J44" i="17"/>
  <c r="J26" i="17"/>
  <c r="I208" i="7"/>
  <c r="G56" i="7"/>
  <c r="G197" i="7"/>
  <c r="G162" i="7"/>
  <c r="H171" i="7"/>
  <c r="H30" i="7"/>
  <c r="I173" i="7"/>
  <c r="I39" i="7"/>
  <c r="I174" i="7"/>
  <c r="K27" i="18"/>
  <c r="J50" i="7"/>
  <c r="J25" i="16"/>
  <c r="J70" i="16" s="1"/>
  <c r="J34" i="16"/>
  <c r="J43" i="16"/>
  <c r="J42" i="7"/>
  <c r="J22" i="16"/>
  <c r="J67" i="16" s="1"/>
  <c r="J31" i="16"/>
  <c r="J40" i="16"/>
  <c r="I182" i="7"/>
  <c r="I67" i="7"/>
  <c r="I34" i="17"/>
  <c r="I8" i="17"/>
  <c r="H32" i="17"/>
  <c r="H199" i="7"/>
  <c r="H65" i="7"/>
  <c r="I200" i="7"/>
  <c r="O40" i="15" l="1"/>
  <c r="P58" i="15"/>
  <c r="P57" i="15" s="1"/>
  <c r="P40" i="15"/>
  <c r="P39" i="15" s="1"/>
  <c r="O58" i="15"/>
  <c r="O57" i="15" s="1"/>
  <c r="L27" i="18"/>
  <c r="O39" i="15"/>
  <c r="I199" i="7"/>
  <c r="I65" i="7"/>
  <c r="H162" i="7"/>
  <c r="G188" i="7"/>
  <c r="J173" i="7"/>
  <c r="J39" i="7"/>
  <c r="K76" i="7"/>
  <c r="K38" i="17"/>
  <c r="K47" i="17"/>
  <c r="K29" i="17"/>
  <c r="J67" i="7"/>
  <c r="J34" i="17"/>
  <c r="J8" i="17"/>
  <c r="K42" i="7"/>
  <c r="K40" i="16"/>
  <c r="K22" i="16"/>
  <c r="K67" i="16" s="1"/>
  <c r="K31" i="16"/>
  <c r="J200" i="7"/>
  <c r="H56" i="7"/>
  <c r="H197" i="7"/>
  <c r="J182" i="7"/>
  <c r="I30" i="7"/>
  <c r="I171" i="7"/>
  <c r="K41" i="7"/>
  <c r="K30" i="16"/>
  <c r="K8" i="16"/>
  <c r="J208" i="7"/>
  <c r="K50" i="7"/>
  <c r="K43" i="16"/>
  <c r="K25" i="16"/>
  <c r="K70" i="16" s="1"/>
  <c r="K34" i="16"/>
  <c r="I32" i="17"/>
  <c r="J174" i="7"/>
  <c r="K68" i="7"/>
  <c r="K35" i="17"/>
  <c r="K44" i="17"/>
  <c r="K26" i="17"/>
  <c r="J28" i="16"/>
  <c r="M27" i="18" l="1"/>
  <c r="H188" i="7"/>
  <c r="J171" i="7"/>
  <c r="J30" i="7"/>
  <c r="K67" i="7"/>
  <c r="K34" i="17"/>
  <c r="K8" i="17"/>
  <c r="L68" i="7"/>
  <c r="L35" i="17"/>
  <c r="L44" i="17"/>
  <c r="L26" i="17"/>
  <c r="L76" i="7"/>
  <c r="L38" i="17"/>
  <c r="L47" i="17"/>
  <c r="L29" i="17"/>
  <c r="K28" i="16"/>
  <c r="K174" i="7"/>
  <c r="J199" i="7"/>
  <c r="J65" i="7"/>
  <c r="K182" i="7"/>
  <c r="K173" i="7"/>
  <c r="K39" i="7"/>
  <c r="L42" i="7"/>
  <c r="L40" i="16"/>
  <c r="L22" i="16"/>
  <c r="L67" i="16" s="1"/>
  <c r="L31" i="16"/>
  <c r="L50" i="7"/>
  <c r="L43" i="16"/>
  <c r="L25" i="16"/>
  <c r="L70" i="16" s="1"/>
  <c r="L34" i="16"/>
  <c r="K200" i="7"/>
  <c r="I162" i="7"/>
  <c r="J32" i="17"/>
  <c r="K208" i="7"/>
  <c r="L41" i="7"/>
  <c r="L30" i="16"/>
  <c r="L8" i="16"/>
  <c r="I56" i="7"/>
  <c r="I197" i="7"/>
  <c r="L67" i="7" l="1"/>
  <c r="J56" i="7"/>
  <c r="J197" i="7"/>
  <c r="K32" i="17"/>
  <c r="J162" i="7"/>
  <c r="L174" i="7"/>
  <c r="K199" i="7"/>
  <c r="K65" i="7"/>
  <c r="L28" i="16"/>
  <c r="L173" i="7"/>
  <c r="L39" i="7"/>
  <c r="L182" i="7"/>
  <c r="M42" i="7"/>
  <c r="M22" i="16"/>
  <c r="M67" i="16" s="1"/>
  <c r="M31" i="16"/>
  <c r="M40" i="16"/>
  <c r="M76" i="7"/>
  <c r="M38" i="17"/>
  <c r="M47" i="17"/>
  <c r="M29" i="17"/>
  <c r="K171" i="7"/>
  <c r="K30" i="7"/>
  <c r="M41" i="7"/>
  <c r="M30" i="16"/>
  <c r="M8" i="16"/>
  <c r="N27" i="18"/>
  <c r="I188" i="7"/>
  <c r="L208" i="7"/>
  <c r="L200" i="7"/>
  <c r="M68" i="7"/>
  <c r="M35" i="17"/>
  <c r="M44" i="17"/>
  <c r="M26" i="17"/>
  <c r="M50" i="7"/>
  <c r="M25" i="16"/>
  <c r="M70" i="16" s="1"/>
  <c r="M43" i="16"/>
  <c r="M34" i="16"/>
  <c r="L8" i="17" l="1"/>
  <c r="L34" i="17"/>
  <c r="L171" i="7"/>
  <c r="L30" i="7"/>
  <c r="J188" i="7"/>
  <c r="N42" i="7"/>
  <c r="N40" i="16"/>
  <c r="N22" i="16"/>
  <c r="N67" i="16" s="1"/>
  <c r="N31" i="16"/>
  <c r="K162" i="7"/>
  <c r="N76" i="7"/>
  <c r="N38" i="17"/>
  <c r="N47" i="17"/>
  <c r="N29" i="17"/>
  <c r="M208" i="7"/>
  <c r="M67" i="7"/>
  <c r="M34" i="17"/>
  <c r="M8" i="17"/>
  <c r="L199" i="7"/>
  <c r="L65" i="7"/>
  <c r="O27" i="18"/>
  <c r="M28" i="16"/>
  <c r="M173" i="7"/>
  <c r="M39" i="7"/>
  <c r="M182" i="7"/>
  <c r="M174" i="7"/>
  <c r="K56" i="7"/>
  <c r="K197" i="7"/>
  <c r="M200" i="7"/>
  <c r="N68" i="7"/>
  <c r="N35" i="17"/>
  <c r="N44" i="17"/>
  <c r="N26" i="17"/>
  <c r="N50" i="7"/>
  <c r="N43" i="16"/>
  <c r="N25" i="16"/>
  <c r="N70" i="16" s="1"/>
  <c r="N34" i="16"/>
  <c r="N41" i="7"/>
  <c r="N30" i="16"/>
  <c r="N8" i="16"/>
  <c r="L32" i="17" l="1"/>
  <c r="O42" i="7"/>
  <c r="O22" i="16"/>
  <c r="O67" i="16" s="1"/>
  <c r="O31" i="16"/>
  <c r="O40" i="16"/>
  <c r="O50" i="7"/>
  <c r="O25" i="16"/>
  <c r="O70" i="16" s="1"/>
  <c r="O43" i="16"/>
  <c r="O34" i="16"/>
  <c r="M199" i="7"/>
  <c r="M65" i="7"/>
  <c r="K188" i="7"/>
  <c r="N208" i="7"/>
  <c r="N174" i="7"/>
  <c r="P27" i="18"/>
  <c r="N28" i="16"/>
  <c r="N182" i="7"/>
  <c r="O68" i="7"/>
  <c r="O35" i="17"/>
  <c r="O44" i="17"/>
  <c r="O26" i="17"/>
  <c r="L56" i="7"/>
  <c r="L197" i="7"/>
  <c r="N67" i="7"/>
  <c r="N34" i="17"/>
  <c r="N8" i="17"/>
  <c r="O41" i="7"/>
  <c r="O30" i="16"/>
  <c r="O8" i="16"/>
  <c r="N173" i="7"/>
  <c r="N39" i="7"/>
  <c r="N200" i="7"/>
  <c r="O76" i="7"/>
  <c r="O38" i="17"/>
  <c r="O47" i="17"/>
  <c r="O29" i="17"/>
  <c r="M171" i="7"/>
  <c r="M30" i="7"/>
  <c r="M32" i="17"/>
  <c r="L162" i="7"/>
  <c r="M162" i="7" l="1"/>
  <c r="O208" i="7"/>
  <c r="P76" i="7"/>
  <c r="P38" i="17"/>
  <c r="P47" i="17"/>
  <c r="P29" i="17"/>
  <c r="O200" i="7"/>
  <c r="P42" i="7"/>
  <c r="P22" i="16"/>
  <c r="P67" i="16" s="1"/>
  <c r="P31" i="16"/>
  <c r="P40" i="16"/>
  <c r="O182" i="7"/>
  <c r="O174" i="7"/>
  <c r="N171" i="7"/>
  <c r="N30" i="7"/>
  <c r="O173" i="7"/>
  <c r="O39" i="7"/>
  <c r="N32" i="17"/>
  <c r="L188" i="7"/>
  <c r="O67" i="7"/>
  <c r="O34" i="17"/>
  <c r="O8" i="17"/>
  <c r="P68" i="7"/>
  <c r="P35" i="17"/>
  <c r="P44" i="17"/>
  <c r="P26" i="17"/>
  <c r="P50" i="7"/>
  <c r="P25" i="16"/>
  <c r="P70" i="16" s="1"/>
  <c r="P34" i="16"/>
  <c r="P43" i="16"/>
  <c r="O28" i="16"/>
  <c r="N199" i="7"/>
  <c r="N65" i="7"/>
  <c r="M56" i="7"/>
  <c r="M197" i="7"/>
  <c r="P41" i="7" l="1"/>
  <c r="P8" i="16"/>
  <c r="P30" i="16"/>
  <c r="P174" i="7"/>
  <c r="M188" i="7"/>
  <c r="P173" i="7"/>
  <c r="P39" i="7"/>
  <c r="O171" i="7"/>
  <c r="O30" i="7"/>
  <c r="N162" i="7"/>
  <c r="P67" i="7"/>
  <c r="P34" i="17"/>
  <c r="P8" i="17"/>
  <c r="O199" i="7"/>
  <c r="O65" i="7"/>
  <c r="N56" i="7"/>
  <c r="N197" i="7"/>
  <c r="O32" i="17"/>
  <c r="P200" i="7"/>
  <c r="P208" i="7"/>
  <c r="P182" i="7"/>
  <c r="P28" i="16" l="1"/>
  <c r="O56" i="7"/>
  <c r="O197" i="7"/>
  <c r="O162" i="7"/>
  <c r="P32" i="17"/>
  <c r="N188" i="7"/>
  <c r="P199" i="7"/>
  <c r="P65" i="7"/>
  <c r="P171" i="7"/>
  <c r="P30" i="7"/>
  <c r="P56" i="7" l="1"/>
  <c r="P197" i="7"/>
  <c r="P162" i="7"/>
  <c r="O188" i="7"/>
  <c r="P188" i="7" l="1"/>
  <c r="Q49" i="15" l="1"/>
  <c r="Q72" i="15" l="1"/>
  <c r="Q40" i="15"/>
  <c r="Q39" i="15" s="1"/>
  <c r="Q58" i="15"/>
  <c r="Q57" i="15" s="1"/>
  <c r="Q48" i="15"/>
  <c r="Q25" i="15" l="1"/>
  <c r="Q16" i="15"/>
  <c r="Q90" i="15"/>
  <c r="Q7" i="18"/>
  <c r="Q99" i="15"/>
  <c r="Q27" i="18"/>
  <c r="Q41" i="7" l="1"/>
  <c r="Q30" i="16"/>
  <c r="Q8" i="16"/>
  <c r="Q42" i="7"/>
  <c r="Q40" i="16"/>
  <c r="Q22" i="16"/>
  <c r="Q67" i="16" s="1"/>
  <c r="Q31" i="16"/>
  <c r="Q76" i="7"/>
  <c r="Q38" i="17"/>
  <c r="Q47" i="17"/>
  <c r="Q29" i="17"/>
  <c r="Q68" i="7"/>
  <c r="Q35" i="17"/>
  <c r="Q44" i="17"/>
  <c r="Q26" i="17"/>
  <c r="Q50" i="7"/>
  <c r="Q43" i="16"/>
  <c r="Q34" i="16"/>
  <c r="Q25" i="16"/>
  <c r="Q70" i="16" s="1"/>
  <c r="Q200" i="7" l="1"/>
  <c r="Q174" i="7"/>
  <c r="Q67" i="7"/>
  <c r="Q34" i="17"/>
  <c r="Q8" i="17"/>
  <c r="Q208" i="7"/>
  <c r="Q28" i="16"/>
  <c r="Q182" i="7"/>
  <c r="Q173" i="7"/>
  <c r="Q39" i="7"/>
  <c r="Q32" i="17" l="1"/>
  <c r="Q199" i="7"/>
  <c r="Q65" i="7"/>
  <c r="Q171" i="7"/>
  <c r="Q30" i="7"/>
  <c r="Q162" i="7" l="1"/>
  <c r="Q56" i="7"/>
  <c r="Q197" i="7"/>
  <c r="Q188" i="7" l="1"/>
  <c r="B25" i="18" l="1"/>
  <c r="B29" i="16" l="1"/>
  <c r="B20" i="16"/>
  <c r="B40" i="7"/>
  <c r="B38" i="16"/>
  <c r="B8" i="16"/>
  <c r="B24" i="18" s="1"/>
  <c r="B65" i="16" l="1"/>
  <c r="B172" i="7"/>
  <c r="B39" i="7"/>
  <c r="B66" i="7"/>
  <c r="B33" i="17"/>
  <c r="B24" i="17"/>
  <c r="B42" i="17"/>
  <c r="B8" i="17"/>
  <c r="B37" i="16"/>
  <c r="B28" i="16"/>
  <c r="B7" i="16"/>
  <c r="B46" i="16" s="1"/>
  <c r="B19" i="16"/>
  <c r="B64" i="16" s="1"/>
  <c r="B30" i="7" l="1"/>
  <c r="B171" i="7"/>
  <c r="B51" i="16"/>
  <c r="B50" i="16"/>
  <c r="B48" i="16"/>
  <c r="B18" i="16"/>
  <c r="B63" i="16" s="1"/>
  <c r="B45" i="16"/>
  <c r="B52" i="16"/>
  <c r="B49" i="16"/>
  <c r="B47" i="16"/>
  <c r="B7" i="17"/>
  <c r="B50" i="17" s="1"/>
  <c r="B41" i="17"/>
  <c r="B32" i="17"/>
  <c r="B23" i="17"/>
  <c r="B198" i="7"/>
  <c r="B65" i="7"/>
  <c r="B197" i="7" l="1"/>
  <c r="B56" i="7"/>
  <c r="B162" i="7"/>
  <c r="B29" i="7"/>
  <c r="B110" i="7" s="1"/>
  <c r="B49" i="17"/>
  <c r="B56" i="17"/>
  <c r="B55" i="17"/>
  <c r="B53" i="17"/>
  <c r="B54" i="17"/>
  <c r="B22" i="17"/>
  <c r="B52" i="17"/>
  <c r="B51" i="17"/>
  <c r="B123" i="7" l="1"/>
  <c r="B125" i="7"/>
  <c r="B114" i="7"/>
  <c r="B117" i="7"/>
  <c r="B118" i="7"/>
  <c r="B121" i="7"/>
  <c r="B133" i="7"/>
  <c r="B115" i="7"/>
  <c r="B112" i="7"/>
  <c r="B126" i="7"/>
  <c r="B130" i="7"/>
  <c r="B113" i="7"/>
  <c r="B132" i="7"/>
  <c r="B109" i="7"/>
  <c r="B116" i="7"/>
  <c r="B122" i="7"/>
  <c r="B131" i="7"/>
  <c r="B127" i="7"/>
  <c r="B129" i="7"/>
  <c r="B124" i="7"/>
  <c r="B128" i="7"/>
  <c r="B111" i="7"/>
  <c r="B120" i="7"/>
  <c r="B119" i="7"/>
  <c r="B188" i="7"/>
  <c r="B55" i="7"/>
  <c r="B140" i="7" l="1"/>
  <c r="B150" i="7"/>
  <c r="B153" i="7"/>
  <c r="B158" i="7"/>
  <c r="B156" i="7"/>
  <c r="B154" i="7"/>
  <c r="B149" i="7"/>
  <c r="B138" i="7"/>
  <c r="B148" i="7"/>
  <c r="B151" i="7"/>
  <c r="B143" i="7"/>
  <c r="B135" i="7"/>
  <c r="B137" i="7"/>
  <c r="B155" i="7"/>
  <c r="B159" i="7"/>
  <c r="B141" i="7"/>
  <c r="B157" i="7"/>
  <c r="B152" i="7"/>
  <c r="B147" i="7"/>
  <c r="B139" i="7"/>
  <c r="B146" i="7"/>
  <c r="B145" i="7"/>
  <c r="B136" i="7"/>
  <c r="C70" i="15" l="1"/>
  <c r="C23" i="15" l="1"/>
  <c r="C14" i="15"/>
  <c r="C24" i="17" s="1"/>
  <c r="C20" i="16"/>
  <c r="C25" i="18" l="1"/>
  <c r="C38" i="16"/>
  <c r="C5" i="18"/>
  <c r="C97" i="15"/>
  <c r="C42" i="17"/>
  <c r="C88" i="15"/>
  <c r="C65" i="16"/>
  <c r="D71" i="15" l="1"/>
  <c r="E71" i="15"/>
  <c r="E24" i="15" l="1"/>
  <c r="D24" i="15"/>
  <c r="D15" i="15" s="1"/>
  <c r="E15" i="15"/>
  <c r="E22" i="15"/>
  <c r="F71" i="15"/>
  <c r="D22" i="15" l="1"/>
  <c r="F24" i="15"/>
  <c r="E13" i="15"/>
  <c r="E26" i="18"/>
  <c r="D13" i="15"/>
  <c r="D26" i="18"/>
  <c r="F15" i="15"/>
  <c r="F22" i="15"/>
  <c r="E25" i="17"/>
  <c r="E55" i="16"/>
  <c r="E21" i="16"/>
  <c r="E116" i="15"/>
  <c r="D25" i="17"/>
  <c r="D21" i="16"/>
  <c r="F13" i="15" l="1"/>
  <c r="F26" i="18"/>
  <c r="I71" i="15"/>
  <c r="D117" i="15"/>
  <c r="D114" i="15"/>
  <c r="D115" i="15"/>
  <c r="D19" i="16"/>
  <c r="D23" i="17"/>
  <c r="D98" i="15"/>
  <c r="D43" i="17"/>
  <c r="D89" i="15"/>
  <c r="D39" i="16"/>
  <c r="D6" i="18"/>
  <c r="D4" i="18" s="1"/>
  <c r="D55" i="16"/>
  <c r="E66" i="16"/>
  <c r="G71" i="15"/>
  <c r="D66" i="16"/>
  <c r="E23" i="17"/>
  <c r="E114" i="15"/>
  <c r="E19" i="16"/>
  <c r="E64" i="16" s="1"/>
  <c r="E117" i="15"/>
  <c r="E115" i="15"/>
  <c r="D116" i="15"/>
  <c r="E39" i="16"/>
  <c r="E43" i="17"/>
  <c r="E78" i="15"/>
  <c r="E89" i="15"/>
  <c r="E98" i="15"/>
  <c r="E6" i="18"/>
  <c r="E4" i="18" s="1"/>
  <c r="F25" i="17"/>
  <c r="F21" i="16"/>
  <c r="I24" i="15" l="1"/>
  <c r="G24" i="15"/>
  <c r="G22" i="15" s="1"/>
  <c r="D12" i="18"/>
  <c r="D24" i="18" s="1"/>
  <c r="D18" i="18"/>
  <c r="E12" i="18"/>
  <c r="E24" i="18" s="1"/>
  <c r="E18" i="18"/>
  <c r="I15" i="15"/>
  <c r="I22" i="15"/>
  <c r="G15" i="15"/>
  <c r="D64" i="16"/>
  <c r="K71" i="15"/>
  <c r="H71" i="15"/>
  <c r="F89" i="15"/>
  <c r="F39" i="16"/>
  <c r="F98" i="15"/>
  <c r="F43" i="17"/>
  <c r="F6" i="18"/>
  <c r="F4" i="18" s="1"/>
  <c r="E87" i="15"/>
  <c r="E37" i="16"/>
  <c r="E41" i="17"/>
  <c r="E96" i="15"/>
  <c r="D69" i="15"/>
  <c r="O71" i="15"/>
  <c r="F115" i="15"/>
  <c r="F78" i="15"/>
  <c r="F117" i="15"/>
  <c r="F23" i="17"/>
  <c r="F114" i="15"/>
  <c r="F19" i="16"/>
  <c r="F116" i="15"/>
  <c r="F66" i="16"/>
  <c r="F55" i="16"/>
  <c r="E69" i="15"/>
  <c r="D37" i="16"/>
  <c r="D87" i="15"/>
  <c r="D41" i="17"/>
  <c r="D96" i="15"/>
  <c r="M71" i="15"/>
  <c r="D78" i="15"/>
  <c r="P71" i="15"/>
  <c r="K24" i="15" l="1"/>
  <c r="O24" i="15"/>
  <c r="O15" i="15" s="1"/>
  <c r="P24" i="15"/>
  <c r="M24" i="15"/>
  <c r="M15" i="15" s="1"/>
  <c r="H24" i="15"/>
  <c r="H22" i="15" s="1"/>
  <c r="G13" i="15"/>
  <c r="G26" i="18"/>
  <c r="I13" i="15"/>
  <c r="I55" i="16" s="1"/>
  <c r="I26" i="18"/>
  <c r="F12" i="18"/>
  <c r="F24" i="18" s="1"/>
  <c r="F18" i="18"/>
  <c r="K15" i="15"/>
  <c r="K22" i="15"/>
  <c r="P15" i="15"/>
  <c r="P22" i="15"/>
  <c r="F64" i="16"/>
  <c r="I25" i="17"/>
  <c r="I21" i="16"/>
  <c r="C71" i="15"/>
  <c r="G25" i="17"/>
  <c r="G21" i="16"/>
  <c r="L71" i="15"/>
  <c r="F69" i="15"/>
  <c r="J71" i="15"/>
  <c r="Q71" i="15"/>
  <c r="N71" i="15"/>
  <c r="F37" i="16"/>
  <c r="F96" i="15"/>
  <c r="F87" i="15"/>
  <c r="F41" i="17"/>
  <c r="I116" i="15" l="1"/>
  <c r="H15" i="15"/>
  <c r="H13" i="15" s="1"/>
  <c r="H116" i="15" s="1"/>
  <c r="L24" i="15"/>
  <c r="L15" i="15" s="1"/>
  <c r="M22" i="15"/>
  <c r="C24" i="15"/>
  <c r="C22" i="15" s="1"/>
  <c r="O22" i="15"/>
  <c r="N24" i="15"/>
  <c r="N15" i="15" s="1"/>
  <c r="Q24" i="15"/>
  <c r="Q15" i="15" s="1"/>
  <c r="J24" i="15"/>
  <c r="J15" i="15" s="1"/>
  <c r="M13" i="15"/>
  <c r="M116" i="15" s="1"/>
  <c r="M26" i="18"/>
  <c r="P13" i="15"/>
  <c r="P26" i="18"/>
  <c r="K13" i="15"/>
  <c r="K55" i="16" s="1"/>
  <c r="K26" i="18"/>
  <c r="O13" i="15"/>
  <c r="O116" i="15" s="1"/>
  <c r="O26" i="18"/>
  <c r="L22" i="15"/>
  <c r="C15" i="15"/>
  <c r="G115" i="15"/>
  <c r="G23" i="17"/>
  <c r="G19" i="16"/>
  <c r="G114" i="15"/>
  <c r="G117" i="15"/>
  <c r="G55" i="16"/>
  <c r="G116" i="15"/>
  <c r="P25" i="17"/>
  <c r="P21" i="16"/>
  <c r="H25" i="17"/>
  <c r="G66" i="16"/>
  <c r="I115" i="15"/>
  <c r="I117" i="15"/>
  <c r="I19" i="16"/>
  <c r="I64" i="16" s="1"/>
  <c r="I114" i="15"/>
  <c r="I23" i="17"/>
  <c r="K25" i="17"/>
  <c r="K21" i="16"/>
  <c r="O25" i="17"/>
  <c r="O21" i="16"/>
  <c r="G89" i="15"/>
  <c r="G39" i="16"/>
  <c r="G43" i="17"/>
  <c r="G98" i="15"/>
  <c r="G6" i="18"/>
  <c r="G4" i="18" s="1"/>
  <c r="M25" i="17"/>
  <c r="M21" i="16"/>
  <c r="I66" i="16"/>
  <c r="I43" i="17"/>
  <c r="I39" i="16"/>
  <c r="I98" i="15"/>
  <c r="I89" i="15"/>
  <c r="I6" i="18"/>
  <c r="I4" i="18" s="1"/>
  <c r="H26" i="18" l="1"/>
  <c r="H21" i="16"/>
  <c r="J22" i="15"/>
  <c r="N22" i="15"/>
  <c r="Q22" i="15"/>
  <c r="C13" i="15"/>
  <c r="C55" i="16" s="1"/>
  <c r="C26" i="18"/>
  <c r="N13" i="15"/>
  <c r="N26" i="18"/>
  <c r="J13" i="15"/>
  <c r="J55" i="16" s="1"/>
  <c r="J26" i="18"/>
  <c r="L13" i="15"/>
  <c r="L26" i="18"/>
  <c r="Q13" i="15"/>
  <c r="Q116" i="15" s="1"/>
  <c r="Q26" i="18"/>
  <c r="G12" i="18"/>
  <c r="G24" i="18" s="1"/>
  <c r="G18" i="18"/>
  <c r="I12" i="18"/>
  <c r="I24" i="18" s="1"/>
  <c r="I18" i="18"/>
  <c r="M55" i="16"/>
  <c r="K116" i="15"/>
  <c r="G64" i="16"/>
  <c r="G69" i="15"/>
  <c r="K66" i="16"/>
  <c r="P23" i="17"/>
  <c r="P117" i="15"/>
  <c r="P19" i="16"/>
  <c r="P114" i="15"/>
  <c r="P115" i="15"/>
  <c r="I69" i="15"/>
  <c r="I96" i="15"/>
  <c r="I87" i="15"/>
  <c r="I41" i="17"/>
  <c r="I37" i="16"/>
  <c r="M89" i="15"/>
  <c r="M43" i="17"/>
  <c r="M78" i="15"/>
  <c r="M39" i="16"/>
  <c r="M98" i="15"/>
  <c r="M6" i="18"/>
  <c r="M4" i="18" s="1"/>
  <c r="K114" i="15"/>
  <c r="K23" i="17"/>
  <c r="K117" i="15"/>
  <c r="K115" i="15"/>
  <c r="K19" i="16"/>
  <c r="K64" i="16" s="1"/>
  <c r="J25" i="17"/>
  <c r="J21" i="16"/>
  <c r="H78" i="15"/>
  <c r="H39" i="16"/>
  <c r="H89" i="15"/>
  <c r="H43" i="17"/>
  <c r="H98" i="15"/>
  <c r="H6" i="18"/>
  <c r="H4" i="18" s="1"/>
  <c r="P116" i="15"/>
  <c r="N25" i="17"/>
  <c r="N55" i="16"/>
  <c r="N21" i="16"/>
  <c r="G41" i="17"/>
  <c r="G96" i="15"/>
  <c r="G87" i="15"/>
  <c r="G37" i="16"/>
  <c r="O89" i="15"/>
  <c r="O39" i="16"/>
  <c r="O78" i="15"/>
  <c r="O43" i="17"/>
  <c r="O98" i="15"/>
  <c r="O6" i="18"/>
  <c r="O4" i="18" s="1"/>
  <c r="H23" i="17"/>
  <c r="H19" i="16"/>
  <c r="H114" i="15"/>
  <c r="H117" i="15"/>
  <c r="H115" i="15"/>
  <c r="H55" i="16"/>
  <c r="P66" i="16"/>
  <c r="C25" i="17"/>
  <c r="C21" i="16"/>
  <c r="M66" i="16"/>
  <c r="O66" i="16"/>
  <c r="Q25" i="17"/>
  <c r="Q21" i="16"/>
  <c r="M23" i="17"/>
  <c r="M115" i="15"/>
  <c r="M19" i="16"/>
  <c r="M114" i="15"/>
  <c r="M117" i="15"/>
  <c r="L25" i="17"/>
  <c r="L21" i="16"/>
  <c r="O115" i="15"/>
  <c r="O23" i="17"/>
  <c r="O114" i="15"/>
  <c r="O19" i="16"/>
  <c r="O117" i="15"/>
  <c r="O55" i="16"/>
  <c r="K39" i="16"/>
  <c r="K43" i="17"/>
  <c r="K89" i="15"/>
  <c r="K98" i="15"/>
  <c r="K6" i="18"/>
  <c r="K4" i="18" s="1"/>
  <c r="I78" i="15"/>
  <c r="H66" i="16"/>
  <c r="P43" i="17"/>
  <c r="P39" i="16"/>
  <c r="P89" i="15"/>
  <c r="P78" i="15"/>
  <c r="P98" i="15"/>
  <c r="P6" i="18"/>
  <c r="P4" i="18" s="1"/>
  <c r="P55" i="16"/>
  <c r="G78" i="15"/>
  <c r="Q55" i="16" l="1"/>
  <c r="K12" i="18"/>
  <c r="K24" i="18" s="1"/>
  <c r="K18" i="18"/>
  <c r="H12" i="18"/>
  <c r="H24" i="18" s="1"/>
  <c r="H18" i="18"/>
  <c r="O12" i="18"/>
  <c r="O24" i="18" s="1"/>
  <c r="O18" i="18"/>
  <c r="P12" i="18"/>
  <c r="P24" i="18" s="1"/>
  <c r="P18" i="18"/>
  <c r="M12" i="18"/>
  <c r="M24" i="18" s="1"/>
  <c r="M18" i="18"/>
  <c r="M64" i="16"/>
  <c r="J116" i="15"/>
  <c r="P87" i="15"/>
  <c r="P41" i="17"/>
  <c r="P96" i="15"/>
  <c r="P37" i="16"/>
  <c r="K41" i="17"/>
  <c r="K37" i="16"/>
  <c r="K96" i="15"/>
  <c r="K87" i="15"/>
  <c r="K69" i="15"/>
  <c r="L89" i="15"/>
  <c r="L78" i="15"/>
  <c r="L39" i="16"/>
  <c r="L43" i="17"/>
  <c r="L98" i="15"/>
  <c r="L6" i="18"/>
  <c r="L4" i="18" s="1"/>
  <c r="C89" i="15"/>
  <c r="C43" i="17"/>
  <c r="C39" i="16"/>
  <c r="C6" i="18"/>
  <c r="C4" i="18" s="1"/>
  <c r="C98" i="15"/>
  <c r="C78" i="15"/>
  <c r="O87" i="15"/>
  <c r="O37" i="16"/>
  <c r="O41" i="17"/>
  <c r="O96" i="15"/>
  <c r="N115" i="15"/>
  <c r="N23" i="17"/>
  <c r="N114" i="15"/>
  <c r="N117" i="15"/>
  <c r="N19" i="16"/>
  <c r="N64" i="16" s="1"/>
  <c r="J39" i="16"/>
  <c r="J98" i="15"/>
  <c r="J89" i="15"/>
  <c r="J78" i="15"/>
  <c r="J43" i="17"/>
  <c r="J6" i="18"/>
  <c r="J4" i="18" s="1"/>
  <c r="K78" i="15"/>
  <c r="M69" i="15"/>
  <c r="P64" i="16"/>
  <c r="L66" i="16"/>
  <c r="Q89" i="15"/>
  <c r="Q39" i="16"/>
  <c r="Q43" i="17"/>
  <c r="Q78" i="15"/>
  <c r="Q6" i="18"/>
  <c r="Q4" i="18" s="1"/>
  <c r="Q98" i="15"/>
  <c r="J66" i="16"/>
  <c r="P69" i="15"/>
  <c r="O64" i="16"/>
  <c r="L114" i="15"/>
  <c r="L19" i="16"/>
  <c r="L117" i="15"/>
  <c r="L115" i="15"/>
  <c r="L23" i="17"/>
  <c r="L116" i="15"/>
  <c r="L55" i="16"/>
  <c r="Q23" i="17"/>
  <c r="Q117" i="15"/>
  <c r="Q115" i="15"/>
  <c r="Q114" i="15"/>
  <c r="Q19" i="16"/>
  <c r="Q64" i="16" s="1"/>
  <c r="Q66" i="16"/>
  <c r="C114" i="15"/>
  <c r="C115" i="15"/>
  <c r="C23" i="17"/>
  <c r="C19" i="16"/>
  <c r="C64" i="16" s="1"/>
  <c r="C117" i="15"/>
  <c r="C116" i="15"/>
  <c r="H64" i="16"/>
  <c r="O69" i="15"/>
  <c r="N66" i="16"/>
  <c r="N116" i="15"/>
  <c r="H96" i="15"/>
  <c r="H41" i="17"/>
  <c r="H37" i="16"/>
  <c r="H87" i="15"/>
  <c r="M96" i="15"/>
  <c r="M41" i="17"/>
  <c r="M37" i="16"/>
  <c r="M87" i="15"/>
  <c r="C66" i="16"/>
  <c r="N43" i="17"/>
  <c r="N39" i="16"/>
  <c r="N98" i="15"/>
  <c r="N89" i="15"/>
  <c r="N6" i="18"/>
  <c r="N4" i="18" s="1"/>
  <c r="H69" i="15"/>
  <c r="J23" i="17"/>
  <c r="J114" i="15"/>
  <c r="J117" i="15"/>
  <c r="J19" i="16"/>
  <c r="J64" i="16" s="1"/>
  <c r="J115" i="15"/>
  <c r="N12" i="18" l="1"/>
  <c r="N24" i="18" s="1"/>
  <c r="N18" i="18"/>
  <c r="C12" i="18"/>
  <c r="C24" i="18" s="1"/>
  <c r="C18" i="18"/>
  <c r="J12" i="18"/>
  <c r="J24" i="18" s="1"/>
  <c r="J18" i="18"/>
  <c r="Q12" i="18"/>
  <c r="Q24" i="18" s="1"/>
  <c r="Q18" i="18"/>
  <c r="L12" i="18"/>
  <c r="L24" i="18" s="1"/>
  <c r="L18" i="18"/>
  <c r="N96" i="15"/>
  <c r="N87" i="15"/>
  <c r="N37" i="16"/>
  <c r="N41" i="17"/>
  <c r="L64" i="16"/>
  <c r="J87" i="15"/>
  <c r="J37" i="16"/>
  <c r="J41" i="17"/>
  <c r="J96" i="15"/>
  <c r="N78" i="15"/>
  <c r="Q87" i="15"/>
  <c r="Q41" i="17"/>
  <c r="Q96" i="15"/>
  <c r="Q37" i="16"/>
  <c r="J69" i="15"/>
  <c r="C69" i="15"/>
  <c r="L69" i="15"/>
  <c r="N69" i="15"/>
  <c r="Q69" i="15"/>
  <c r="C87" i="15"/>
  <c r="C41" i="17"/>
  <c r="C37" i="16"/>
  <c r="C96" i="15"/>
  <c r="L87" i="15"/>
  <c r="L41" i="17"/>
  <c r="L37" i="16"/>
  <c r="L96" i="15"/>
  <c r="H27" i="15" l="1"/>
  <c r="L27" i="15"/>
  <c r="M27" i="15"/>
  <c r="O27" i="15"/>
  <c r="N49" i="7"/>
  <c r="M26" i="15" l="1"/>
  <c r="M21" i="15" s="1"/>
  <c r="M18" i="15"/>
  <c r="L18" i="15"/>
  <c r="L26" i="15"/>
  <c r="L21" i="15" s="1"/>
  <c r="O26" i="15"/>
  <c r="O21" i="15" s="1"/>
  <c r="O18" i="15"/>
  <c r="H18" i="15"/>
  <c r="H26" i="15"/>
  <c r="H21" i="15" s="1"/>
  <c r="N33" i="16"/>
  <c r="G27" i="15"/>
  <c r="F27" i="15"/>
  <c r="C27" i="15"/>
  <c r="N181" i="7"/>
  <c r="N48" i="7"/>
  <c r="E33" i="16"/>
  <c r="E12" i="16"/>
  <c r="E49" i="7"/>
  <c r="N12" i="17"/>
  <c r="N37" i="17"/>
  <c r="N75" i="7"/>
  <c r="Q75" i="7"/>
  <c r="Q37" i="17"/>
  <c r="K27" i="15"/>
  <c r="N27" i="15"/>
  <c r="I33" i="16"/>
  <c r="I12" i="16"/>
  <c r="I49" i="7"/>
  <c r="M12" i="16"/>
  <c r="M33" i="16"/>
  <c r="M49" i="7"/>
  <c r="M24" i="16"/>
  <c r="Q27" i="15"/>
  <c r="H33" i="16"/>
  <c r="H12" i="16"/>
  <c r="H49" i="7"/>
  <c r="H42" i="16"/>
  <c r="F42" i="16"/>
  <c r="F12" i="16"/>
  <c r="F33" i="16"/>
  <c r="F49" i="7"/>
  <c r="Q12" i="17"/>
  <c r="L33" i="16"/>
  <c r="L12" i="16"/>
  <c r="L49" i="7"/>
  <c r="D27" i="15"/>
  <c r="K12" i="16"/>
  <c r="K33" i="16"/>
  <c r="Q33" i="16"/>
  <c r="G33" i="16"/>
  <c r="G12" i="16"/>
  <c r="G49" i="7"/>
  <c r="N12" i="16"/>
  <c r="C33" i="16"/>
  <c r="C49" i="7"/>
  <c r="C12" i="16"/>
  <c r="I27" i="15"/>
  <c r="P27" i="15"/>
  <c r="E27" i="15"/>
  <c r="J27" i="15"/>
  <c r="Q49" i="7"/>
  <c r="Q12" i="16"/>
  <c r="K49" i="7"/>
  <c r="H17" i="15" l="1"/>
  <c r="H12" i="15" s="1"/>
  <c r="O17" i="15"/>
  <c r="O12" i="15" s="1"/>
  <c r="L17" i="15"/>
  <c r="L12" i="15" s="1"/>
  <c r="M17" i="15"/>
  <c r="M12" i="15" s="1"/>
  <c r="E26" i="15"/>
  <c r="E21" i="15" s="1"/>
  <c r="E18" i="15"/>
  <c r="N26" i="15"/>
  <c r="N21" i="15" s="1"/>
  <c r="N18" i="15"/>
  <c r="C26" i="15"/>
  <c r="C21" i="15" s="1"/>
  <c r="C18" i="15"/>
  <c r="D18" i="15"/>
  <c r="D26" i="15"/>
  <c r="D21" i="15" s="1"/>
  <c r="I26" i="15"/>
  <c r="I21" i="15" s="1"/>
  <c r="I18" i="15"/>
  <c r="J26" i="15"/>
  <c r="J21" i="15" s="1"/>
  <c r="J18" i="15"/>
  <c r="H24" i="16"/>
  <c r="G26" i="15"/>
  <c r="G21" i="15" s="1"/>
  <c r="G18" i="15"/>
  <c r="P18" i="15"/>
  <c r="P26" i="15"/>
  <c r="P21" i="15" s="1"/>
  <c r="K26" i="15"/>
  <c r="K21" i="15" s="1"/>
  <c r="K18" i="15"/>
  <c r="Q26" i="15"/>
  <c r="Q21" i="15" s="1"/>
  <c r="Q18" i="15"/>
  <c r="F26" i="15"/>
  <c r="F21" i="15" s="1"/>
  <c r="F18" i="15"/>
  <c r="M69" i="16"/>
  <c r="L32" i="16"/>
  <c r="L7" i="16"/>
  <c r="L50" i="16" s="1"/>
  <c r="M32" i="16"/>
  <c r="M7" i="16"/>
  <c r="M50" i="16" s="1"/>
  <c r="I32" i="16"/>
  <c r="I7" i="16"/>
  <c r="I50" i="16" s="1"/>
  <c r="K181" i="7"/>
  <c r="K48" i="7"/>
  <c r="C48" i="7"/>
  <c r="C181" i="7"/>
  <c r="N7" i="16"/>
  <c r="N50" i="16" s="1"/>
  <c r="N32" i="16"/>
  <c r="G181" i="7"/>
  <c r="G48" i="7"/>
  <c r="K32" i="16"/>
  <c r="K7" i="16"/>
  <c r="K50" i="16" s="1"/>
  <c r="F181" i="7"/>
  <c r="F48" i="7"/>
  <c r="F7" i="16"/>
  <c r="F32" i="16"/>
  <c r="H181" i="7"/>
  <c r="H48" i="7"/>
  <c r="Q207" i="7"/>
  <c r="Q74" i="7"/>
  <c r="F92" i="15"/>
  <c r="F35" i="15"/>
  <c r="F101" i="15"/>
  <c r="H120" i="15"/>
  <c r="H118" i="15"/>
  <c r="H59" i="16"/>
  <c r="O28" i="17"/>
  <c r="F46" i="17"/>
  <c r="M28" i="17"/>
  <c r="Q7" i="17"/>
  <c r="Q36" i="17"/>
  <c r="H92" i="15"/>
  <c r="H35" i="15"/>
  <c r="H101" i="15"/>
  <c r="P33" i="16"/>
  <c r="P12" i="16"/>
  <c r="P49" i="7"/>
  <c r="N74" i="7"/>
  <c r="N207" i="7"/>
  <c r="N7" i="17"/>
  <c r="N54" i="17" s="1"/>
  <c r="N36" i="17"/>
  <c r="O12" i="16"/>
  <c r="O42" i="16"/>
  <c r="O33" i="16"/>
  <c r="O24" i="16"/>
  <c r="O49" i="7"/>
  <c r="N180" i="7"/>
  <c r="N43" i="7"/>
  <c r="J33" i="16"/>
  <c r="J12" i="16"/>
  <c r="J49" i="7"/>
  <c r="H119" i="15"/>
  <c r="D12" i="16"/>
  <c r="D33" i="16"/>
  <c r="D49" i="7"/>
  <c r="O37" i="17"/>
  <c r="O75" i="7"/>
  <c r="O12" i="17"/>
  <c r="C32" i="16"/>
  <c r="C7" i="16"/>
  <c r="C50" i="16" s="1"/>
  <c r="M181" i="7"/>
  <c r="M48" i="7"/>
  <c r="E32" i="16"/>
  <c r="E7" i="16"/>
  <c r="E50" i="16" s="1"/>
  <c r="Q7" i="16"/>
  <c r="Q50" i="16" s="1"/>
  <c r="Q32" i="16"/>
  <c r="H46" i="17"/>
  <c r="Q181" i="7"/>
  <c r="Q48" i="7"/>
  <c r="G32" i="16"/>
  <c r="G7" i="16"/>
  <c r="G50" i="16" s="1"/>
  <c r="L24" i="16"/>
  <c r="L181" i="7"/>
  <c r="L48" i="7"/>
  <c r="H7" i="16"/>
  <c r="H23" i="16"/>
  <c r="H41" i="16"/>
  <c r="H32" i="16"/>
  <c r="I181" i="7"/>
  <c r="I48" i="7"/>
  <c r="E181" i="7"/>
  <c r="E48" i="7"/>
  <c r="L59" i="16" l="1"/>
  <c r="L23" i="16"/>
  <c r="I17" i="15"/>
  <c r="I12" i="15" s="1"/>
  <c r="D17" i="15"/>
  <c r="D12" i="15" s="1"/>
  <c r="Q17" i="15"/>
  <c r="Q12" i="15" s="1"/>
  <c r="E17" i="15"/>
  <c r="E12" i="15" s="1"/>
  <c r="D24" i="16"/>
  <c r="P17" i="15"/>
  <c r="P12" i="15" s="1"/>
  <c r="K17" i="15"/>
  <c r="K12" i="15" s="1"/>
  <c r="J17" i="15"/>
  <c r="J12" i="15" s="1"/>
  <c r="C17" i="15"/>
  <c r="C12" i="15" s="1"/>
  <c r="N17" i="15"/>
  <c r="N12" i="15" s="1"/>
  <c r="O119" i="15"/>
  <c r="G17" i="15"/>
  <c r="G12" i="15" s="1"/>
  <c r="G18" i="16" s="1"/>
  <c r="P24" i="16"/>
  <c r="J24" i="16"/>
  <c r="F17" i="15"/>
  <c r="F119" i="15"/>
  <c r="F24" i="16"/>
  <c r="G24" i="16"/>
  <c r="F41" i="16"/>
  <c r="G23" i="16"/>
  <c r="H69" i="16"/>
  <c r="H68" i="16"/>
  <c r="L68" i="16"/>
  <c r="H73" i="15"/>
  <c r="M120" i="15"/>
  <c r="M118" i="15"/>
  <c r="M119" i="15"/>
  <c r="H52" i="16"/>
  <c r="H49" i="16"/>
  <c r="H48" i="16"/>
  <c r="H45" i="16"/>
  <c r="H46" i="16"/>
  <c r="H18" i="16"/>
  <c r="H47" i="16"/>
  <c r="H51" i="16"/>
  <c r="O36" i="17"/>
  <c r="O7" i="17"/>
  <c r="Q51" i="17"/>
  <c r="Q56" i="17"/>
  <c r="Q50" i="17"/>
  <c r="Q49" i="17"/>
  <c r="Q53" i="17"/>
  <c r="Q52" i="17"/>
  <c r="Q55" i="17"/>
  <c r="I37" i="17"/>
  <c r="I75" i="7"/>
  <c r="I12" i="17"/>
  <c r="Q28" i="17"/>
  <c r="Q24" i="16"/>
  <c r="C37" i="17"/>
  <c r="C12" i="17"/>
  <c r="C75" i="7"/>
  <c r="G46" i="17"/>
  <c r="G92" i="15"/>
  <c r="G35" i="15"/>
  <c r="G101" i="15"/>
  <c r="G42" i="16"/>
  <c r="D37" i="17"/>
  <c r="D12" i="17"/>
  <c r="D75" i="7"/>
  <c r="M59" i="16"/>
  <c r="E37" i="17"/>
  <c r="E12" i="17"/>
  <c r="E75" i="7"/>
  <c r="C59" i="16"/>
  <c r="C119" i="15"/>
  <c r="C28" i="17"/>
  <c r="C24" i="16"/>
  <c r="M92" i="15"/>
  <c r="M35" i="15"/>
  <c r="M46" i="17"/>
  <c r="M101" i="15"/>
  <c r="M42" i="16"/>
  <c r="I180" i="7"/>
  <c r="I43" i="7"/>
  <c r="H50" i="16"/>
  <c r="L180" i="7"/>
  <c r="L43" i="7"/>
  <c r="G46" i="16"/>
  <c r="G47" i="16"/>
  <c r="G45" i="16"/>
  <c r="G52" i="16"/>
  <c r="G48" i="16"/>
  <c r="G49" i="16"/>
  <c r="G51" i="16"/>
  <c r="Q52" i="16"/>
  <c r="Q45" i="16"/>
  <c r="Q46" i="16"/>
  <c r="Q48" i="16"/>
  <c r="Q51" i="16"/>
  <c r="Q49" i="16"/>
  <c r="Q47" i="16"/>
  <c r="E28" i="17"/>
  <c r="E24" i="16"/>
  <c r="D32" i="16"/>
  <c r="D7" i="16"/>
  <c r="J181" i="7"/>
  <c r="J48" i="7"/>
  <c r="O23" i="16"/>
  <c r="O32" i="16"/>
  <c r="O7" i="16"/>
  <c r="O50" i="16" s="1"/>
  <c r="H100" i="15"/>
  <c r="H91" i="15"/>
  <c r="Q54" i="17"/>
  <c r="M37" i="17"/>
  <c r="M12" i="17"/>
  <c r="M27" i="17" s="1"/>
  <c r="M75" i="7"/>
  <c r="F82" i="15"/>
  <c r="F43" i="7"/>
  <c r="F180" i="7"/>
  <c r="L37" i="17"/>
  <c r="L12" i="17"/>
  <c r="L75" i="7"/>
  <c r="C180" i="7"/>
  <c r="C43" i="7"/>
  <c r="K43" i="7"/>
  <c r="K180" i="7"/>
  <c r="E180" i="7"/>
  <c r="E43" i="7"/>
  <c r="G37" i="17"/>
  <c r="G12" i="17"/>
  <c r="G27" i="17" s="1"/>
  <c r="G75" i="7"/>
  <c r="J7" i="16"/>
  <c r="J32" i="16"/>
  <c r="I28" i="17"/>
  <c r="I119" i="15"/>
  <c r="I24" i="16"/>
  <c r="K12" i="17"/>
  <c r="K37" i="17"/>
  <c r="K75" i="7"/>
  <c r="E45" i="16"/>
  <c r="E49" i="16"/>
  <c r="E47" i="16"/>
  <c r="E48" i="16"/>
  <c r="E46" i="16"/>
  <c r="E52" i="16"/>
  <c r="E51" i="16"/>
  <c r="C45" i="16"/>
  <c r="C49" i="16"/>
  <c r="C47" i="16"/>
  <c r="C48" i="16"/>
  <c r="C46" i="16"/>
  <c r="C52" i="16"/>
  <c r="C51" i="16"/>
  <c r="P28" i="17"/>
  <c r="P59" i="16"/>
  <c r="O207" i="7"/>
  <c r="O74" i="7"/>
  <c r="D181" i="7"/>
  <c r="D48" i="7"/>
  <c r="O48" i="7"/>
  <c r="O181" i="7"/>
  <c r="P48" i="7"/>
  <c r="P181" i="7"/>
  <c r="P32" i="16"/>
  <c r="P7" i="16"/>
  <c r="P50" i="16" s="1"/>
  <c r="F37" i="17"/>
  <c r="F75" i="7"/>
  <c r="F12" i="17"/>
  <c r="F45" i="17" s="1"/>
  <c r="F28" i="17"/>
  <c r="O92" i="15"/>
  <c r="O41" i="16"/>
  <c r="O35" i="15"/>
  <c r="O46" i="17"/>
  <c r="O101" i="15"/>
  <c r="H54" i="16"/>
  <c r="H82" i="15"/>
  <c r="F73" i="15"/>
  <c r="Q69" i="7"/>
  <c r="Q206" i="7"/>
  <c r="D28" i="17"/>
  <c r="K46" i="16"/>
  <c r="K48" i="16"/>
  <c r="K45" i="16"/>
  <c r="K47" i="16"/>
  <c r="K49" i="16"/>
  <c r="K52" i="16"/>
  <c r="K51" i="16"/>
  <c r="J28" i="17"/>
  <c r="L120" i="15"/>
  <c r="L118" i="15"/>
  <c r="L119" i="15"/>
  <c r="M23" i="16"/>
  <c r="Q180" i="7"/>
  <c r="Q43" i="7"/>
  <c r="H37" i="17"/>
  <c r="H12" i="17"/>
  <c r="H45" i="17" s="1"/>
  <c r="H75" i="7"/>
  <c r="H28" i="17"/>
  <c r="O69" i="16"/>
  <c r="N28" i="17"/>
  <c r="N59" i="16"/>
  <c r="N119" i="15"/>
  <c r="N24" i="16"/>
  <c r="G28" i="17"/>
  <c r="L69" i="16"/>
  <c r="M180" i="7"/>
  <c r="M43" i="7"/>
  <c r="N175" i="7"/>
  <c r="N29" i="7"/>
  <c r="N123" i="7" s="1"/>
  <c r="N49" i="17"/>
  <c r="N50" i="17"/>
  <c r="N51" i="17"/>
  <c r="N52" i="17"/>
  <c r="N53" i="17"/>
  <c r="N56" i="17"/>
  <c r="N55" i="17"/>
  <c r="N206" i="7"/>
  <c r="N69" i="7"/>
  <c r="K28" i="17"/>
  <c r="K24" i="16"/>
  <c r="O27" i="17"/>
  <c r="O120" i="15"/>
  <c r="O118" i="15"/>
  <c r="O82" i="15"/>
  <c r="O59" i="16"/>
  <c r="J37" i="17"/>
  <c r="J75" i="7"/>
  <c r="J12" i="17"/>
  <c r="F100" i="15"/>
  <c r="F91" i="15"/>
  <c r="P37" i="17"/>
  <c r="P75" i="7"/>
  <c r="P12" i="17"/>
  <c r="H180" i="7"/>
  <c r="H43" i="7"/>
  <c r="F46" i="16"/>
  <c r="F48" i="16"/>
  <c r="F52" i="16"/>
  <c r="F45" i="16"/>
  <c r="F47" i="16"/>
  <c r="F49" i="16"/>
  <c r="F51" i="16"/>
  <c r="F50" i="16"/>
  <c r="G180" i="7"/>
  <c r="G43" i="7"/>
  <c r="N52" i="16"/>
  <c r="N49" i="16"/>
  <c r="N45" i="16"/>
  <c r="N48" i="16"/>
  <c r="N46" i="16"/>
  <c r="N47" i="16"/>
  <c r="N51" i="16"/>
  <c r="L92" i="15"/>
  <c r="L46" i="17"/>
  <c r="L35" i="15"/>
  <c r="L101" i="15"/>
  <c r="L42" i="16"/>
  <c r="L28" i="17"/>
  <c r="I48" i="16"/>
  <c r="I46" i="16"/>
  <c r="I45" i="16"/>
  <c r="I49" i="16"/>
  <c r="I47" i="16"/>
  <c r="I52" i="16"/>
  <c r="I51" i="16"/>
  <c r="M52" i="16"/>
  <c r="M46" i="16"/>
  <c r="M47" i="16"/>
  <c r="M18" i="16"/>
  <c r="M45" i="16"/>
  <c r="M49" i="16"/>
  <c r="M48" i="16"/>
  <c r="M51" i="16"/>
  <c r="G119" i="15"/>
  <c r="L45" i="16"/>
  <c r="L52" i="16"/>
  <c r="L48" i="16"/>
  <c r="L47" i="16"/>
  <c r="L46" i="16"/>
  <c r="L18" i="16"/>
  <c r="L49" i="16"/>
  <c r="L51" i="16"/>
  <c r="D69" i="16" l="1"/>
  <c r="P69" i="16"/>
  <c r="K119" i="15"/>
  <c r="G69" i="16"/>
  <c r="G59" i="16"/>
  <c r="G82" i="15"/>
  <c r="G118" i="15"/>
  <c r="G120" i="15"/>
  <c r="E59" i="16"/>
  <c r="K59" i="16"/>
  <c r="J59" i="16"/>
  <c r="Q119" i="15"/>
  <c r="G68" i="16"/>
  <c r="J69" i="16"/>
  <c r="M68" i="16"/>
  <c r="F12" i="15"/>
  <c r="F120" i="15"/>
  <c r="F59" i="16"/>
  <c r="F118" i="15"/>
  <c r="F23" i="16"/>
  <c r="F69" i="16"/>
  <c r="E119" i="15"/>
  <c r="P119" i="15"/>
  <c r="P23" i="16"/>
  <c r="P68" i="16" s="1"/>
  <c r="O68" i="16"/>
  <c r="O22" i="17"/>
  <c r="O54" i="16"/>
  <c r="E92" i="15"/>
  <c r="E46" i="17"/>
  <c r="E35" i="15"/>
  <c r="E101" i="15"/>
  <c r="E42" i="16"/>
  <c r="M100" i="15"/>
  <c r="M45" i="17"/>
  <c r="M91" i="15"/>
  <c r="M41" i="16"/>
  <c r="O56" i="17"/>
  <c r="O53" i="17"/>
  <c r="O50" i="17"/>
  <c r="O49" i="17"/>
  <c r="O52" i="17"/>
  <c r="O51" i="17"/>
  <c r="O55" i="17"/>
  <c r="M82" i="15"/>
  <c r="K69" i="16"/>
  <c r="N46" i="17"/>
  <c r="N82" i="15"/>
  <c r="N92" i="15"/>
  <c r="N35" i="15"/>
  <c r="N101" i="15"/>
  <c r="N42" i="16"/>
  <c r="H207" i="7"/>
  <c r="H74" i="7"/>
  <c r="Q175" i="7"/>
  <c r="Q29" i="7"/>
  <c r="J118" i="15"/>
  <c r="J27" i="17"/>
  <c r="J120" i="15"/>
  <c r="J82" i="15"/>
  <c r="D27" i="17"/>
  <c r="D120" i="15"/>
  <c r="D118" i="15"/>
  <c r="D59" i="16"/>
  <c r="Q201" i="7"/>
  <c r="Q55" i="7"/>
  <c r="Q149" i="7" s="1"/>
  <c r="O73" i="15"/>
  <c r="F36" i="17"/>
  <c r="F7" i="17"/>
  <c r="F54" i="17" s="1"/>
  <c r="F27" i="17"/>
  <c r="P52" i="16"/>
  <c r="P47" i="16"/>
  <c r="P45" i="16"/>
  <c r="P46" i="16"/>
  <c r="P49" i="16"/>
  <c r="P48" i="16"/>
  <c r="P51" i="16"/>
  <c r="O180" i="7"/>
  <c r="O43" i="7"/>
  <c r="K175" i="7"/>
  <c r="K29" i="7"/>
  <c r="M207" i="7"/>
  <c r="M74" i="7"/>
  <c r="D45" i="16"/>
  <c r="D18" i="16"/>
  <c r="D46" i="16"/>
  <c r="D48" i="16"/>
  <c r="D52" i="16"/>
  <c r="D47" i="16"/>
  <c r="D49" i="16"/>
  <c r="D51" i="16"/>
  <c r="E69" i="16"/>
  <c r="L29" i="7"/>
  <c r="L175" i="7"/>
  <c r="L123" i="7"/>
  <c r="C69" i="16"/>
  <c r="E207" i="7"/>
  <c r="E74" i="7"/>
  <c r="C36" i="17"/>
  <c r="C7" i="17"/>
  <c r="C54" i="17" s="1"/>
  <c r="Q92" i="15"/>
  <c r="Q46" i="17"/>
  <c r="Q35" i="15"/>
  <c r="Q101" i="15"/>
  <c r="Q42" i="16"/>
  <c r="O54" i="17"/>
  <c r="H63" i="16"/>
  <c r="J207" i="7"/>
  <c r="J74" i="7"/>
  <c r="M175" i="7"/>
  <c r="M29" i="7"/>
  <c r="N69" i="16"/>
  <c r="J92" i="15"/>
  <c r="J35" i="15"/>
  <c r="J73" i="15" s="1"/>
  <c r="J46" i="17"/>
  <c r="J101" i="15"/>
  <c r="J42" i="16"/>
  <c r="D180" i="7"/>
  <c r="D43" i="7"/>
  <c r="D7" i="17"/>
  <c r="D54" i="17" s="1"/>
  <c r="D36" i="17"/>
  <c r="P36" i="17"/>
  <c r="P7" i="17"/>
  <c r="K120" i="15"/>
  <c r="K27" i="17"/>
  <c r="K118" i="15"/>
  <c r="K23" i="16"/>
  <c r="K68" i="16" s="1"/>
  <c r="J119" i="15"/>
  <c r="D92" i="15"/>
  <c r="D46" i="17"/>
  <c r="D35" i="15"/>
  <c r="D73" i="15" s="1"/>
  <c r="D101" i="15"/>
  <c r="D42" i="16"/>
  <c r="D119" i="15"/>
  <c r="O91" i="15"/>
  <c r="O45" i="17"/>
  <c r="O100" i="15"/>
  <c r="F207" i="7"/>
  <c r="F74" i="7"/>
  <c r="P180" i="7"/>
  <c r="P43" i="7"/>
  <c r="P35" i="15"/>
  <c r="P92" i="15"/>
  <c r="P82" i="15"/>
  <c r="P46" i="17"/>
  <c r="P101" i="15"/>
  <c r="P42" i="16"/>
  <c r="K207" i="7"/>
  <c r="K74" i="7"/>
  <c r="K36" i="17"/>
  <c r="K7" i="17"/>
  <c r="K54" i="17" s="1"/>
  <c r="I82" i="15"/>
  <c r="I46" i="17"/>
  <c r="I35" i="15"/>
  <c r="I92" i="15"/>
  <c r="I101" i="15"/>
  <c r="I42" i="16"/>
  <c r="J23" i="16"/>
  <c r="G207" i="7"/>
  <c r="G74" i="7"/>
  <c r="M36" i="17"/>
  <c r="M7" i="17"/>
  <c r="M22" i="17" s="1"/>
  <c r="O45" i="16"/>
  <c r="O49" i="16"/>
  <c r="O48" i="16"/>
  <c r="O18" i="16"/>
  <c r="O46" i="16"/>
  <c r="O52" i="16"/>
  <c r="O47" i="16"/>
  <c r="O51" i="16"/>
  <c r="J180" i="7"/>
  <c r="J43" i="7"/>
  <c r="D23" i="16"/>
  <c r="I175" i="7"/>
  <c r="I29" i="7"/>
  <c r="I123" i="7" s="1"/>
  <c r="M73" i="15"/>
  <c r="C46" i="17"/>
  <c r="C92" i="15"/>
  <c r="C35" i="15"/>
  <c r="C101" i="15"/>
  <c r="C42" i="16"/>
  <c r="E7" i="17"/>
  <c r="E36" i="17"/>
  <c r="G73" i="15"/>
  <c r="C207" i="7"/>
  <c r="C74" i="7"/>
  <c r="Q120" i="15"/>
  <c r="Q27" i="17"/>
  <c r="Q118" i="15"/>
  <c r="Q82" i="15"/>
  <c r="Q23" i="16"/>
  <c r="Q59" i="16"/>
  <c r="I36" i="17"/>
  <c r="I7" i="17"/>
  <c r="L100" i="15"/>
  <c r="L45" i="17"/>
  <c r="L91" i="15"/>
  <c r="L41" i="16"/>
  <c r="N201" i="7"/>
  <c r="N55" i="7"/>
  <c r="I69" i="16"/>
  <c r="J48" i="16"/>
  <c r="J45" i="16"/>
  <c r="J46" i="16"/>
  <c r="J47" i="16"/>
  <c r="J49" i="16"/>
  <c r="J18" i="16"/>
  <c r="J52" i="16"/>
  <c r="J51" i="16"/>
  <c r="L36" i="17"/>
  <c r="L7" i="17"/>
  <c r="L22" i="17" s="1"/>
  <c r="F175" i="7"/>
  <c r="F29" i="7"/>
  <c r="F123" i="7" s="1"/>
  <c r="G100" i="15"/>
  <c r="G91" i="15"/>
  <c r="G45" i="17"/>
  <c r="G41" i="16"/>
  <c r="H29" i="7"/>
  <c r="H123" i="7" s="1"/>
  <c r="H175" i="7"/>
  <c r="H36" i="17"/>
  <c r="H7" i="17"/>
  <c r="H54" i="17" s="1"/>
  <c r="H27" i="17"/>
  <c r="L82" i="15"/>
  <c r="L73" i="15"/>
  <c r="G175" i="7"/>
  <c r="G29" i="7"/>
  <c r="P74" i="7"/>
  <c r="P207" i="7"/>
  <c r="J36" i="17"/>
  <c r="J7" i="17"/>
  <c r="J54" i="17" s="1"/>
  <c r="K46" i="17"/>
  <c r="K35" i="15"/>
  <c r="K92" i="15"/>
  <c r="K101" i="15"/>
  <c r="K42" i="16"/>
  <c r="N126" i="7"/>
  <c r="N121" i="7"/>
  <c r="N114" i="7"/>
  <c r="N116" i="7"/>
  <c r="N124" i="7"/>
  <c r="N120" i="7"/>
  <c r="N111" i="7"/>
  <c r="N132" i="7"/>
  <c r="N118" i="7"/>
  <c r="N112" i="7"/>
  <c r="N133" i="7"/>
  <c r="N110" i="7"/>
  <c r="N122" i="7"/>
  <c r="N113" i="7"/>
  <c r="N130" i="7"/>
  <c r="N125" i="7"/>
  <c r="N117" i="7"/>
  <c r="N109" i="7"/>
  <c r="N131" i="7"/>
  <c r="N127" i="7"/>
  <c r="N115" i="7"/>
  <c r="N119" i="7"/>
  <c r="N129" i="7"/>
  <c r="N128" i="7"/>
  <c r="N120" i="15"/>
  <c r="N27" i="17"/>
  <c r="N118" i="15"/>
  <c r="N23" i="16"/>
  <c r="N68" i="16" s="1"/>
  <c r="L54" i="16"/>
  <c r="L63" i="16" s="1"/>
  <c r="L27" i="17"/>
  <c r="O206" i="7"/>
  <c r="O69" i="7"/>
  <c r="P118" i="15"/>
  <c r="P27" i="17"/>
  <c r="P120" i="15"/>
  <c r="I120" i="15"/>
  <c r="I27" i="17"/>
  <c r="I118" i="15"/>
  <c r="I23" i="16"/>
  <c r="I59" i="16"/>
  <c r="J50" i="16"/>
  <c r="G36" i="17"/>
  <c r="G7" i="17"/>
  <c r="G22" i="17" s="1"/>
  <c r="E29" i="7"/>
  <c r="E123" i="7" s="1"/>
  <c r="E175" i="7"/>
  <c r="G54" i="16"/>
  <c r="G63" i="16" s="1"/>
  <c r="C175" i="7"/>
  <c r="C29" i="7"/>
  <c r="C123" i="7" s="1"/>
  <c r="L74" i="7"/>
  <c r="L207" i="7"/>
  <c r="D50" i="16"/>
  <c r="E118" i="15"/>
  <c r="E120" i="15"/>
  <c r="E82" i="15"/>
  <c r="E27" i="17"/>
  <c r="E23" i="16"/>
  <c r="E68" i="16" s="1"/>
  <c r="C118" i="15"/>
  <c r="C27" i="17"/>
  <c r="C120" i="15"/>
  <c r="C82" i="15"/>
  <c r="C23" i="16"/>
  <c r="C68" i="16" s="1"/>
  <c r="D207" i="7"/>
  <c r="D74" i="7"/>
  <c r="Q69" i="16"/>
  <c r="I207" i="7"/>
  <c r="I74" i="7"/>
  <c r="M54" i="16"/>
  <c r="M63" i="16" s="1"/>
  <c r="L54" i="17" l="1"/>
  <c r="J68" i="16"/>
  <c r="O63" i="16"/>
  <c r="G54" i="17"/>
  <c r="F68" i="16"/>
  <c r="F54" i="16"/>
  <c r="F18" i="16"/>
  <c r="D68" i="16"/>
  <c r="Q68" i="16"/>
  <c r="I73" i="15"/>
  <c r="P73" i="15"/>
  <c r="N73" i="15"/>
  <c r="Q73" i="15"/>
  <c r="N158" i="7"/>
  <c r="N145" i="7"/>
  <c r="N151" i="7"/>
  <c r="N135" i="7"/>
  <c r="N137" i="7"/>
  <c r="N143" i="7"/>
  <c r="N140" i="7"/>
  <c r="N156" i="7"/>
  <c r="N157" i="7"/>
  <c r="N136" i="7"/>
  <c r="N139" i="7"/>
  <c r="N153" i="7"/>
  <c r="N150" i="7"/>
  <c r="N148" i="7"/>
  <c r="N146" i="7"/>
  <c r="N141" i="7"/>
  <c r="N152" i="7"/>
  <c r="N147" i="7"/>
  <c r="N159" i="7"/>
  <c r="N138" i="7"/>
  <c r="N155" i="7"/>
  <c r="N154" i="7"/>
  <c r="E52" i="17"/>
  <c r="E49" i="17"/>
  <c r="E50" i="17"/>
  <c r="E51" i="17"/>
  <c r="E56" i="17"/>
  <c r="E53" i="17"/>
  <c r="E55" i="17"/>
  <c r="P52" i="17"/>
  <c r="P49" i="17"/>
  <c r="P56" i="17"/>
  <c r="P53" i="17"/>
  <c r="P51" i="17"/>
  <c r="P50" i="17"/>
  <c r="P55" i="17"/>
  <c r="I69" i="7"/>
  <c r="I206" i="7"/>
  <c r="G52" i="17"/>
  <c r="G51" i="17"/>
  <c r="G56" i="17"/>
  <c r="G49" i="17"/>
  <c r="G50" i="17"/>
  <c r="G53" i="17"/>
  <c r="G55" i="17"/>
  <c r="D69" i="7"/>
  <c r="D206" i="7"/>
  <c r="C22" i="17"/>
  <c r="C54" i="16"/>
  <c r="C18" i="16"/>
  <c r="L206" i="7"/>
  <c r="L69" i="7"/>
  <c r="I68" i="16"/>
  <c r="K73" i="15"/>
  <c r="J52" i="17"/>
  <c r="J51" i="17"/>
  <c r="J56" i="17"/>
  <c r="J53" i="17"/>
  <c r="J50" i="17"/>
  <c r="J49" i="17"/>
  <c r="J55" i="17"/>
  <c r="H56" i="17"/>
  <c r="H53" i="17"/>
  <c r="H50" i="17"/>
  <c r="H52" i="17"/>
  <c r="H49" i="17"/>
  <c r="H51" i="17"/>
  <c r="H55" i="17"/>
  <c r="H22" i="17"/>
  <c r="E54" i="17"/>
  <c r="C73" i="15"/>
  <c r="J29" i="7"/>
  <c r="J123" i="7" s="1"/>
  <c r="J175" i="7"/>
  <c r="I91" i="15"/>
  <c r="I100" i="15"/>
  <c r="I45" i="17"/>
  <c r="I41" i="16"/>
  <c r="D45" i="17"/>
  <c r="D100" i="15"/>
  <c r="D91" i="15"/>
  <c r="D41" i="16"/>
  <c r="D175" i="7"/>
  <c r="D29" i="7"/>
  <c r="D123" i="7" s="1"/>
  <c r="J206" i="7"/>
  <c r="J69" i="7"/>
  <c r="Q91" i="15"/>
  <c r="Q45" i="17"/>
  <c r="Q100" i="15"/>
  <c r="Q41" i="16"/>
  <c r="C52" i="17"/>
  <c r="C50" i="17"/>
  <c r="C49" i="17"/>
  <c r="C56" i="17"/>
  <c r="C53" i="17"/>
  <c r="C51" i="17"/>
  <c r="C55" i="17"/>
  <c r="L109" i="7"/>
  <c r="L127" i="7"/>
  <c r="L115" i="7"/>
  <c r="L110" i="7"/>
  <c r="L121" i="7"/>
  <c r="L116" i="7"/>
  <c r="L113" i="7"/>
  <c r="L111" i="7"/>
  <c r="L130" i="7"/>
  <c r="L124" i="7"/>
  <c r="L132" i="7"/>
  <c r="L133" i="7"/>
  <c r="L125" i="7"/>
  <c r="L112" i="7"/>
  <c r="L120" i="7"/>
  <c r="L122" i="7"/>
  <c r="L126" i="7"/>
  <c r="L117" i="7"/>
  <c r="L114" i="7"/>
  <c r="L118" i="7"/>
  <c r="L119" i="7"/>
  <c r="L131" i="7"/>
  <c r="L129" i="7"/>
  <c r="L128" i="7"/>
  <c r="O29" i="7"/>
  <c r="O175" i="7"/>
  <c r="J22" i="17"/>
  <c r="J54" i="16"/>
  <c r="J63" i="16" s="1"/>
  <c r="H206" i="7"/>
  <c r="H69" i="7"/>
  <c r="E73" i="15"/>
  <c r="N22" i="17"/>
  <c r="N54" i="16"/>
  <c r="N18" i="16"/>
  <c r="K100" i="15"/>
  <c r="K45" i="17"/>
  <c r="K91" i="15"/>
  <c r="K41" i="16"/>
  <c r="G118" i="7"/>
  <c r="G115" i="7"/>
  <c r="G120" i="7"/>
  <c r="G112" i="7"/>
  <c r="G127" i="7"/>
  <c r="G113" i="7"/>
  <c r="G117" i="7"/>
  <c r="G126" i="7"/>
  <c r="G110" i="7"/>
  <c r="G109" i="7"/>
  <c r="G132" i="7"/>
  <c r="G122" i="7"/>
  <c r="G119" i="7"/>
  <c r="G133" i="7"/>
  <c r="G121" i="7"/>
  <c r="G131" i="7"/>
  <c r="G124" i="7"/>
  <c r="G114" i="7"/>
  <c r="G116" i="7"/>
  <c r="G130" i="7"/>
  <c r="G111" i="7"/>
  <c r="G125" i="7"/>
  <c r="G129" i="7"/>
  <c r="G128" i="7"/>
  <c r="I51" i="17"/>
  <c r="I56" i="17"/>
  <c r="I52" i="17"/>
  <c r="I50" i="17"/>
  <c r="I49" i="17"/>
  <c r="I53" i="17"/>
  <c r="I55" i="17"/>
  <c r="F206" i="7"/>
  <c r="F69" i="7"/>
  <c r="E206" i="7"/>
  <c r="E69" i="7"/>
  <c r="Q111" i="7"/>
  <c r="Q114" i="7"/>
  <c r="Q130" i="7"/>
  <c r="Q127" i="7"/>
  <c r="Q110" i="7"/>
  <c r="Q115" i="7"/>
  <c r="Q113" i="7"/>
  <c r="Q122" i="7"/>
  <c r="Q117" i="7"/>
  <c r="Q125" i="7"/>
  <c r="Q116" i="7"/>
  <c r="Q124" i="7"/>
  <c r="Q126" i="7"/>
  <c r="Q133" i="7"/>
  <c r="Q132" i="7"/>
  <c r="Q119" i="7"/>
  <c r="Q112" i="7"/>
  <c r="Q131" i="7"/>
  <c r="Q109" i="7"/>
  <c r="Q118" i="7"/>
  <c r="Q121" i="7"/>
  <c r="Q120" i="7"/>
  <c r="Q129" i="7"/>
  <c r="Q128" i="7"/>
  <c r="E91" i="15"/>
  <c r="E45" i="17"/>
  <c r="E100" i="15"/>
  <c r="E41" i="16"/>
  <c r="G123" i="7"/>
  <c r="N149" i="7"/>
  <c r="Q22" i="17"/>
  <c r="Q18" i="16"/>
  <c r="Q54" i="16"/>
  <c r="I124" i="7"/>
  <c r="I127" i="7"/>
  <c r="I114" i="7"/>
  <c r="I125" i="7"/>
  <c r="I120" i="7"/>
  <c r="I116" i="7"/>
  <c r="I121" i="7"/>
  <c r="I109" i="7"/>
  <c r="I119" i="7"/>
  <c r="I133" i="7"/>
  <c r="I131" i="7"/>
  <c r="I110" i="7"/>
  <c r="I113" i="7"/>
  <c r="I111" i="7"/>
  <c r="I132" i="7"/>
  <c r="I112" i="7"/>
  <c r="I126" i="7"/>
  <c r="I118" i="7"/>
  <c r="I117" i="7"/>
  <c r="I115" i="7"/>
  <c r="I130" i="7"/>
  <c r="I122" i="7"/>
  <c r="I129" i="7"/>
  <c r="I128" i="7"/>
  <c r="K51" i="17"/>
  <c r="K56" i="17"/>
  <c r="K53" i="17"/>
  <c r="K49" i="17"/>
  <c r="K52" i="17"/>
  <c r="K50" i="17"/>
  <c r="K55" i="17"/>
  <c r="K206" i="7"/>
  <c r="K69" i="7"/>
  <c r="P29" i="7"/>
  <c r="P123" i="7" s="1"/>
  <c r="P175" i="7"/>
  <c r="J100" i="15"/>
  <c r="J91" i="15"/>
  <c r="J45" i="17"/>
  <c r="J41" i="16"/>
  <c r="M133" i="7"/>
  <c r="M118" i="7"/>
  <c r="M132" i="7"/>
  <c r="M113" i="7"/>
  <c r="M112" i="7"/>
  <c r="M131" i="7"/>
  <c r="M130" i="7"/>
  <c r="M115" i="7"/>
  <c r="M114" i="7"/>
  <c r="M110" i="7"/>
  <c r="M116" i="7"/>
  <c r="M125" i="7"/>
  <c r="M120" i="7"/>
  <c r="M126" i="7"/>
  <c r="M111" i="7"/>
  <c r="M127" i="7"/>
  <c r="M109" i="7"/>
  <c r="M119" i="7"/>
  <c r="M124" i="7"/>
  <c r="M121" i="7"/>
  <c r="M122" i="7"/>
  <c r="M117" i="7"/>
  <c r="M129" i="7"/>
  <c r="M128" i="7"/>
  <c r="M69" i="7"/>
  <c r="M206" i="7"/>
  <c r="K109" i="7"/>
  <c r="K120" i="7"/>
  <c r="K125" i="7"/>
  <c r="K124" i="7"/>
  <c r="K111" i="7"/>
  <c r="K114" i="7"/>
  <c r="K127" i="7"/>
  <c r="K126" i="7"/>
  <c r="K130" i="7"/>
  <c r="K110" i="7"/>
  <c r="K119" i="7"/>
  <c r="K117" i="7"/>
  <c r="K132" i="7"/>
  <c r="K112" i="7"/>
  <c r="K121" i="7"/>
  <c r="K113" i="7"/>
  <c r="K122" i="7"/>
  <c r="K115" i="7"/>
  <c r="K131" i="7"/>
  <c r="K118" i="7"/>
  <c r="K116" i="7"/>
  <c r="K133" i="7"/>
  <c r="K129" i="7"/>
  <c r="K128" i="7"/>
  <c r="D82" i="15"/>
  <c r="I22" i="17"/>
  <c r="I54" i="16"/>
  <c r="I18" i="16"/>
  <c r="P22" i="17"/>
  <c r="P54" i="16"/>
  <c r="H121" i="7"/>
  <c r="H119" i="7"/>
  <c r="H132" i="7"/>
  <c r="H124" i="7"/>
  <c r="H120" i="7"/>
  <c r="H126" i="7"/>
  <c r="H111" i="7"/>
  <c r="H131" i="7"/>
  <c r="H109" i="7"/>
  <c r="H110" i="7"/>
  <c r="H117" i="7"/>
  <c r="H118" i="7"/>
  <c r="H114" i="7"/>
  <c r="H133" i="7"/>
  <c r="H122" i="7"/>
  <c r="H127" i="7"/>
  <c r="H125" i="7"/>
  <c r="H116" i="7"/>
  <c r="H112" i="7"/>
  <c r="H115" i="7"/>
  <c r="H130" i="7"/>
  <c r="H113" i="7"/>
  <c r="H129" i="7"/>
  <c r="H128" i="7"/>
  <c r="M50" i="17"/>
  <c r="M56" i="17"/>
  <c r="M53" i="17"/>
  <c r="M51" i="17"/>
  <c r="M52" i="17"/>
  <c r="M49" i="17"/>
  <c r="M55" i="17"/>
  <c r="K22" i="17"/>
  <c r="K54" i="16"/>
  <c r="K18" i="16"/>
  <c r="C109" i="7"/>
  <c r="C131" i="7"/>
  <c r="C125" i="7"/>
  <c r="C112" i="7"/>
  <c r="C121" i="7"/>
  <c r="C113" i="7"/>
  <c r="C111" i="7"/>
  <c r="C133" i="7"/>
  <c r="C118" i="7"/>
  <c r="C110" i="7"/>
  <c r="C115" i="7"/>
  <c r="C114" i="7"/>
  <c r="C120" i="7"/>
  <c r="C124" i="7"/>
  <c r="C126" i="7"/>
  <c r="C127" i="7"/>
  <c r="C116" i="7"/>
  <c r="C122" i="7"/>
  <c r="C130" i="7"/>
  <c r="C119" i="7"/>
  <c r="C132" i="7"/>
  <c r="C117" i="7"/>
  <c r="C129" i="7"/>
  <c r="C128" i="7"/>
  <c r="E132" i="7"/>
  <c r="E133" i="7"/>
  <c r="E120" i="7"/>
  <c r="E130" i="7"/>
  <c r="E124" i="7"/>
  <c r="E119" i="7"/>
  <c r="E121" i="7"/>
  <c r="E110" i="7"/>
  <c r="E112" i="7"/>
  <c r="E116" i="7"/>
  <c r="E111" i="7"/>
  <c r="E126" i="7"/>
  <c r="E117" i="7"/>
  <c r="E114" i="7"/>
  <c r="E127" i="7"/>
  <c r="E118" i="7"/>
  <c r="E115" i="7"/>
  <c r="E113" i="7"/>
  <c r="E131" i="7"/>
  <c r="E122" i="7"/>
  <c r="E125" i="7"/>
  <c r="E109" i="7"/>
  <c r="E129" i="7"/>
  <c r="E128" i="7"/>
  <c r="O201" i="7"/>
  <c r="O55" i="7"/>
  <c r="O149" i="7" s="1"/>
  <c r="E22" i="17"/>
  <c r="E18" i="16"/>
  <c r="E54" i="16"/>
  <c r="P206" i="7"/>
  <c r="P69" i="7"/>
  <c r="F110" i="7"/>
  <c r="F122" i="7"/>
  <c r="F112" i="7"/>
  <c r="F132" i="7"/>
  <c r="F126" i="7"/>
  <c r="F133" i="7"/>
  <c r="F120" i="7"/>
  <c r="F125" i="7"/>
  <c r="F130" i="7"/>
  <c r="F116" i="7"/>
  <c r="F109" i="7"/>
  <c r="F127" i="7"/>
  <c r="F117" i="7"/>
  <c r="F115" i="7"/>
  <c r="F113" i="7"/>
  <c r="F114" i="7"/>
  <c r="F118" i="7"/>
  <c r="F111" i="7"/>
  <c r="F119" i="7"/>
  <c r="F131" i="7"/>
  <c r="F121" i="7"/>
  <c r="F124" i="7"/>
  <c r="F129" i="7"/>
  <c r="F128" i="7"/>
  <c r="L52" i="17"/>
  <c r="L53" i="17"/>
  <c r="L51" i="17"/>
  <c r="L56" i="17"/>
  <c r="L49" i="17"/>
  <c r="L50" i="17"/>
  <c r="L55" i="17"/>
  <c r="I54" i="17"/>
  <c r="C69" i="7"/>
  <c r="C206" i="7"/>
  <c r="C45" i="17"/>
  <c r="C100" i="15"/>
  <c r="C91" i="15"/>
  <c r="C41" i="16"/>
  <c r="M54" i="17"/>
  <c r="G206" i="7"/>
  <c r="G69" i="7"/>
  <c r="P100" i="15"/>
  <c r="P45" i="17"/>
  <c r="P91" i="15"/>
  <c r="P41" i="16"/>
  <c r="K82" i="15"/>
  <c r="P54" i="17"/>
  <c r="D50" i="17"/>
  <c r="D49" i="17"/>
  <c r="D51" i="17"/>
  <c r="D53" i="17"/>
  <c r="D56" i="17"/>
  <c r="D52" i="17"/>
  <c r="D55" i="17"/>
  <c r="M123" i="7"/>
  <c r="K123" i="7"/>
  <c r="P18" i="16"/>
  <c r="F53" i="17"/>
  <c r="F56" i="17"/>
  <c r="F49" i="17"/>
  <c r="F51" i="17"/>
  <c r="F52" i="17"/>
  <c r="F50" i="17"/>
  <c r="F22" i="17"/>
  <c r="F55" i="17"/>
  <c r="Q153" i="7"/>
  <c r="Q159" i="7"/>
  <c r="Q137" i="7"/>
  <c r="Q139" i="7"/>
  <c r="Q152" i="7"/>
  <c r="Q147" i="7"/>
  <c r="Q150" i="7"/>
  <c r="Q157" i="7"/>
  <c r="Q135" i="7"/>
  <c r="Q156" i="7"/>
  <c r="Q140" i="7"/>
  <c r="Q148" i="7"/>
  <c r="Q146" i="7"/>
  <c r="Q136" i="7"/>
  <c r="Q145" i="7"/>
  <c r="Q158" i="7"/>
  <c r="Q151" i="7"/>
  <c r="Q138" i="7"/>
  <c r="Q141" i="7"/>
  <c r="Q143" i="7"/>
  <c r="Q155" i="7"/>
  <c r="Q154" i="7"/>
  <c r="D22" i="17"/>
  <c r="D54" i="16"/>
  <c r="D63" i="16" s="1"/>
  <c r="Q123" i="7"/>
  <c r="N100" i="15"/>
  <c r="N45" i="17"/>
  <c r="N91" i="15"/>
  <c r="N41" i="16"/>
  <c r="F63" i="16" l="1"/>
  <c r="N63" i="16"/>
  <c r="C201" i="7"/>
  <c r="C55" i="7"/>
  <c r="C149" i="7" s="1"/>
  <c r="G55" i="7"/>
  <c r="G149" i="7" s="1"/>
  <c r="G201" i="7"/>
  <c r="P201" i="7"/>
  <c r="P55" i="7"/>
  <c r="P149" i="7" s="1"/>
  <c r="K201" i="7"/>
  <c r="K55" i="7"/>
  <c r="K149" i="7" s="1"/>
  <c r="Q63" i="16"/>
  <c r="E55" i="7"/>
  <c r="E149" i="7" s="1"/>
  <c r="E201" i="7"/>
  <c r="J55" i="7"/>
  <c r="J149" i="7" s="1"/>
  <c r="J201" i="7"/>
  <c r="D120" i="7"/>
  <c r="D125" i="7"/>
  <c r="D132" i="7"/>
  <c r="D116" i="7"/>
  <c r="D110" i="7"/>
  <c r="D121" i="7"/>
  <c r="D113" i="7"/>
  <c r="D126" i="7"/>
  <c r="D127" i="7"/>
  <c r="D118" i="7"/>
  <c r="D130" i="7"/>
  <c r="D111" i="7"/>
  <c r="D112" i="7"/>
  <c r="D109" i="7"/>
  <c r="D133" i="7"/>
  <c r="D122" i="7"/>
  <c r="D117" i="7"/>
  <c r="D124" i="7"/>
  <c r="D119" i="7"/>
  <c r="D115" i="7"/>
  <c r="D114" i="7"/>
  <c r="D131" i="7"/>
  <c r="D129" i="7"/>
  <c r="D128" i="7"/>
  <c r="C63" i="16"/>
  <c r="I55" i="7"/>
  <c r="I149" i="7" s="1"/>
  <c r="I201" i="7"/>
  <c r="P110" i="7"/>
  <c r="P131" i="7"/>
  <c r="P127" i="7"/>
  <c r="P133" i="7"/>
  <c r="P111" i="7"/>
  <c r="P126" i="7"/>
  <c r="P121" i="7"/>
  <c r="P112" i="7"/>
  <c r="P118" i="7"/>
  <c r="P132" i="7"/>
  <c r="P109" i="7"/>
  <c r="P124" i="7"/>
  <c r="P130" i="7"/>
  <c r="P120" i="7"/>
  <c r="P113" i="7"/>
  <c r="P117" i="7"/>
  <c r="P116" i="7"/>
  <c r="P122" i="7"/>
  <c r="P125" i="7"/>
  <c r="P115" i="7"/>
  <c r="P119" i="7"/>
  <c r="P114" i="7"/>
  <c r="P129" i="7"/>
  <c r="P128" i="7"/>
  <c r="F55" i="7"/>
  <c r="F149" i="7" s="1"/>
  <c r="F201" i="7"/>
  <c r="O125" i="7"/>
  <c r="O116" i="7"/>
  <c r="O111" i="7"/>
  <c r="O118" i="7"/>
  <c r="O117" i="7"/>
  <c r="O113" i="7"/>
  <c r="O110" i="7"/>
  <c r="O121" i="7"/>
  <c r="O112" i="7"/>
  <c r="O122" i="7"/>
  <c r="O120" i="7"/>
  <c r="O126" i="7"/>
  <c r="O119" i="7"/>
  <c r="O109" i="7"/>
  <c r="O115" i="7"/>
  <c r="O124" i="7"/>
  <c r="O114" i="7"/>
  <c r="O131" i="7"/>
  <c r="O132" i="7"/>
  <c r="O133" i="7"/>
  <c r="O127" i="7"/>
  <c r="O130" i="7"/>
  <c r="O129" i="7"/>
  <c r="O128" i="7"/>
  <c r="D201" i="7"/>
  <c r="D55" i="7"/>
  <c r="D149" i="7" s="1"/>
  <c r="I63" i="16"/>
  <c r="P63" i="16"/>
  <c r="E63" i="16"/>
  <c r="O146" i="7"/>
  <c r="O143" i="7"/>
  <c r="O136" i="7"/>
  <c r="O140" i="7"/>
  <c r="O157" i="7"/>
  <c r="O138" i="7"/>
  <c r="O145" i="7"/>
  <c r="O151" i="7"/>
  <c r="O135" i="7"/>
  <c r="O148" i="7"/>
  <c r="O150" i="7"/>
  <c r="O153" i="7"/>
  <c r="O159" i="7"/>
  <c r="O139" i="7"/>
  <c r="O156" i="7"/>
  <c r="O158" i="7"/>
  <c r="O141" i="7"/>
  <c r="O147" i="7"/>
  <c r="O152" i="7"/>
  <c r="O137" i="7"/>
  <c r="O155" i="7"/>
  <c r="O154" i="7"/>
  <c r="K63" i="16"/>
  <c r="M55" i="7"/>
  <c r="M149" i="7" s="1"/>
  <c r="M201" i="7"/>
  <c r="H201" i="7"/>
  <c r="H55" i="7"/>
  <c r="H149" i="7" s="1"/>
  <c r="O123" i="7"/>
  <c r="J111" i="7"/>
  <c r="J109" i="7"/>
  <c r="J117" i="7"/>
  <c r="J122" i="7"/>
  <c r="J130" i="7"/>
  <c r="J121" i="7"/>
  <c r="J133" i="7"/>
  <c r="J120" i="7"/>
  <c r="J112" i="7"/>
  <c r="J132" i="7"/>
  <c r="J127" i="7"/>
  <c r="J125" i="7"/>
  <c r="J131" i="7"/>
  <c r="J119" i="7"/>
  <c r="J124" i="7"/>
  <c r="J126" i="7"/>
  <c r="J116" i="7"/>
  <c r="J118" i="7"/>
  <c r="J113" i="7"/>
  <c r="J114" i="7"/>
  <c r="J115" i="7"/>
  <c r="J110" i="7"/>
  <c r="J129" i="7"/>
  <c r="J128" i="7"/>
  <c r="L55" i="7"/>
  <c r="L201" i="7"/>
  <c r="D151" i="7" l="1"/>
  <c r="D138" i="7"/>
  <c r="D158" i="7"/>
  <c r="D147" i="7"/>
  <c r="D136" i="7"/>
  <c r="D137" i="7"/>
  <c r="D145" i="7"/>
  <c r="D153" i="7"/>
  <c r="D135" i="7"/>
  <c r="D143" i="7"/>
  <c r="D141" i="7"/>
  <c r="D139" i="7"/>
  <c r="D159" i="7"/>
  <c r="D152" i="7"/>
  <c r="D148" i="7"/>
  <c r="D140" i="7"/>
  <c r="D156" i="7"/>
  <c r="D157" i="7"/>
  <c r="D146" i="7"/>
  <c r="D150" i="7"/>
  <c r="D155" i="7"/>
  <c r="D154" i="7"/>
  <c r="F143" i="7"/>
  <c r="F136" i="7"/>
  <c r="F141" i="7"/>
  <c r="F157" i="7"/>
  <c r="F135" i="7"/>
  <c r="F156" i="7"/>
  <c r="F159" i="7"/>
  <c r="F139" i="7"/>
  <c r="F148" i="7"/>
  <c r="F158" i="7"/>
  <c r="F151" i="7"/>
  <c r="F137" i="7"/>
  <c r="F140" i="7"/>
  <c r="F153" i="7"/>
  <c r="F147" i="7"/>
  <c r="F145" i="7"/>
  <c r="F138" i="7"/>
  <c r="F152" i="7"/>
  <c r="F146" i="7"/>
  <c r="F150" i="7"/>
  <c r="F155" i="7"/>
  <c r="F154" i="7"/>
  <c r="I135" i="7"/>
  <c r="I148" i="7"/>
  <c r="I153" i="7"/>
  <c r="I151" i="7"/>
  <c r="I158" i="7"/>
  <c r="I138" i="7"/>
  <c r="I139" i="7"/>
  <c r="I137" i="7"/>
  <c r="I146" i="7"/>
  <c r="I147" i="7"/>
  <c r="I159" i="7"/>
  <c r="I156" i="7"/>
  <c r="I140" i="7"/>
  <c r="I145" i="7"/>
  <c r="I141" i="7"/>
  <c r="I157" i="7"/>
  <c r="I143" i="7"/>
  <c r="I136" i="7"/>
  <c r="I152" i="7"/>
  <c r="I150" i="7"/>
  <c r="I155" i="7"/>
  <c r="I154" i="7"/>
  <c r="C159" i="7"/>
  <c r="C158" i="7"/>
  <c r="C138" i="7"/>
  <c r="C156" i="7"/>
  <c r="C137" i="7"/>
  <c r="C152" i="7"/>
  <c r="C150" i="7"/>
  <c r="C136" i="7"/>
  <c r="C135" i="7"/>
  <c r="C151" i="7"/>
  <c r="C146" i="7"/>
  <c r="C140" i="7"/>
  <c r="C148" i="7"/>
  <c r="C153" i="7"/>
  <c r="C147" i="7"/>
  <c r="C139" i="7"/>
  <c r="C143" i="7"/>
  <c r="C141" i="7"/>
  <c r="C145" i="7"/>
  <c r="C157" i="7"/>
  <c r="C155" i="7"/>
  <c r="C154" i="7"/>
  <c r="J136" i="7"/>
  <c r="J145" i="7"/>
  <c r="J135" i="7"/>
  <c r="J140" i="7"/>
  <c r="J139" i="7"/>
  <c r="J143" i="7"/>
  <c r="J148" i="7"/>
  <c r="J138" i="7"/>
  <c r="J141" i="7"/>
  <c r="J137" i="7"/>
  <c r="J150" i="7"/>
  <c r="J159" i="7"/>
  <c r="J157" i="7"/>
  <c r="J156" i="7"/>
  <c r="J146" i="7"/>
  <c r="J147" i="7"/>
  <c r="J151" i="7"/>
  <c r="J153" i="7"/>
  <c r="J152" i="7"/>
  <c r="J158" i="7"/>
  <c r="J155" i="7"/>
  <c r="J154" i="7"/>
  <c r="E139" i="7"/>
  <c r="E151" i="7"/>
  <c r="E143" i="7"/>
  <c r="E141" i="7"/>
  <c r="E156" i="7"/>
  <c r="E140" i="7"/>
  <c r="E152" i="7"/>
  <c r="E158" i="7"/>
  <c r="E147" i="7"/>
  <c r="E148" i="7"/>
  <c r="E150" i="7"/>
  <c r="E138" i="7"/>
  <c r="E159" i="7"/>
  <c r="E146" i="7"/>
  <c r="E136" i="7"/>
  <c r="E137" i="7"/>
  <c r="E153" i="7"/>
  <c r="E157" i="7"/>
  <c r="E135" i="7"/>
  <c r="E145" i="7"/>
  <c r="E155" i="7"/>
  <c r="E154" i="7"/>
  <c r="P141" i="7"/>
  <c r="P136" i="7"/>
  <c r="P140" i="7"/>
  <c r="P145" i="7"/>
  <c r="P139" i="7"/>
  <c r="P147" i="7"/>
  <c r="P158" i="7"/>
  <c r="P135" i="7"/>
  <c r="P152" i="7"/>
  <c r="P157" i="7"/>
  <c r="P150" i="7"/>
  <c r="P137" i="7"/>
  <c r="P148" i="7"/>
  <c r="P159" i="7"/>
  <c r="P153" i="7"/>
  <c r="P138" i="7"/>
  <c r="P151" i="7"/>
  <c r="P156" i="7"/>
  <c r="P146" i="7"/>
  <c r="P143" i="7"/>
  <c r="P155" i="7"/>
  <c r="P154" i="7"/>
  <c r="G153" i="7"/>
  <c r="G136" i="7"/>
  <c r="G156" i="7"/>
  <c r="G148" i="7"/>
  <c r="G150" i="7"/>
  <c r="G143" i="7"/>
  <c r="G145" i="7"/>
  <c r="G138" i="7"/>
  <c r="G152" i="7"/>
  <c r="G140" i="7"/>
  <c r="G146" i="7"/>
  <c r="G159" i="7"/>
  <c r="G157" i="7"/>
  <c r="G141" i="7"/>
  <c r="G151" i="7"/>
  <c r="G139" i="7"/>
  <c r="G158" i="7"/>
  <c r="G135" i="7"/>
  <c r="G137" i="7"/>
  <c r="G147" i="7"/>
  <c r="G155" i="7"/>
  <c r="G154" i="7"/>
  <c r="K150" i="7"/>
  <c r="K145" i="7"/>
  <c r="K158" i="7"/>
  <c r="K140" i="7"/>
  <c r="K141" i="7"/>
  <c r="K156" i="7"/>
  <c r="K135" i="7"/>
  <c r="K138" i="7"/>
  <c r="K143" i="7"/>
  <c r="K146" i="7"/>
  <c r="K153" i="7"/>
  <c r="K151" i="7"/>
  <c r="K136" i="7"/>
  <c r="K148" i="7"/>
  <c r="K147" i="7"/>
  <c r="K137" i="7"/>
  <c r="K139" i="7"/>
  <c r="K152" i="7"/>
  <c r="K159" i="7"/>
  <c r="K157" i="7"/>
  <c r="K155" i="7"/>
  <c r="K154" i="7"/>
  <c r="L139" i="7"/>
  <c r="L147" i="7"/>
  <c r="L156" i="7"/>
  <c r="L148" i="7"/>
  <c r="L159" i="7"/>
  <c r="L150" i="7"/>
  <c r="L158" i="7"/>
  <c r="L137" i="7"/>
  <c r="L152" i="7"/>
  <c r="L145" i="7"/>
  <c r="L138" i="7"/>
  <c r="L141" i="7"/>
  <c r="L151" i="7"/>
  <c r="L143" i="7"/>
  <c r="L140" i="7"/>
  <c r="L135" i="7"/>
  <c r="L157" i="7"/>
  <c r="L153" i="7"/>
  <c r="L146" i="7"/>
  <c r="L136" i="7"/>
  <c r="L155" i="7"/>
  <c r="L154" i="7"/>
  <c r="L149" i="7"/>
  <c r="H139" i="7"/>
  <c r="H152" i="7"/>
  <c r="H158" i="7"/>
  <c r="H137" i="7"/>
  <c r="H151" i="7"/>
  <c r="H159" i="7"/>
  <c r="H141" i="7"/>
  <c r="H147" i="7"/>
  <c r="H148" i="7"/>
  <c r="H135" i="7"/>
  <c r="H150" i="7"/>
  <c r="H156" i="7"/>
  <c r="H140" i="7"/>
  <c r="H145" i="7"/>
  <c r="H146" i="7"/>
  <c r="H157" i="7"/>
  <c r="H136" i="7"/>
  <c r="H138" i="7"/>
  <c r="H143" i="7"/>
  <c r="H153" i="7"/>
  <c r="H155" i="7"/>
  <c r="H154" i="7"/>
  <c r="M143" i="7"/>
  <c r="M145" i="7"/>
  <c r="M151" i="7"/>
  <c r="M148" i="7"/>
  <c r="M137" i="7"/>
  <c r="M157" i="7"/>
  <c r="M156" i="7"/>
  <c r="M140" i="7"/>
  <c r="M147" i="7"/>
  <c r="M146" i="7"/>
  <c r="M159" i="7"/>
  <c r="M141" i="7"/>
  <c r="M139" i="7"/>
  <c r="M136" i="7"/>
  <c r="M135" i="7"/>
  <c r="M153" i="7"/>
  <c r="M150" i="7"/>
  <c r="M138" i="7"/>
  <c r="M152" i="7"/>
  <c r="M158" i="7"/>
  <c r="M155" i="7"/>
  <c r="M154" i="7"/>
  <c r="B110" i="12" l="1"/>
  <c r="B99" i="12"/>
  <c r="B57" i="13"/>
  <c r="B54" i="14"/>
  <c r="C110" i="12" l="1"/>
  <c r="C99" i="12"/>
  <c r="C57" i="13"/>
  <c r="C54" i="14"/>
  <c r="D110" i="12" l="1"/>
  <c r="D99" i="12"/>
  <c r="D57" i="13"/>
  <c r="D54" i="14"/>
  <c r="E110" i="12" l="1"/>
  <c r="E99" i="12"/>
  <c r="F110" i="12"/>
  <c r="F99" i="12"/>
  <c r="E54" i="14"/>
  <c r="E57" i="13"/>
  <c r="F54" i="14"/>
  <c r="F57" i="13"/>
  <c r="G110" i="12" l="1"/>
  <c r="G99" i="12"/>
  <c r="G57" i="13"/>
  <c r="G54" i="14"/>
  <c r="H110" i="12" l="1"/>
  <c r="H99" i="12"/>
  <c r="H54" i="14"/>
  <c r="H57" i="13"/>
  <c r="I110" i="12" l="1"/>
  <c r="I99" i="12"/>
  <c r="I54" i="14"/>
  <c r="I57" i="13"/>
  <c r="J110" i="12" l="1"/>
  <c r="J99" i="12"/>
  <c r="J54" i="14"/>
  <c r="J57" i="13"/>
  <c r="K110" i="12" l="1"/>
  <c r="K99" i="12"/>
  <c r="K54" i="14"/>
  <c r="K57" i="13"/>
  <c r="L110" i="12" l="1"/>
  <c r="L99" i="12"/>
  <c r="L54" i="14"/>
  <c r="L57" i="13"/>
  <c r="M110" i="12" l="1"/>
  <c r="M99" i="12"/>
  <c r="M54" i="14"/>
  <c r="M57" i="13"/>
  <c r="N110" i="12" l="1"/>
  <c r="N99" i="12"/>
  <c r="N57" i="13"/>
  <c r="N54" i="14"/>
  <c r="O110" i="12" l="1"/>
  <c r="O99" i="12"/>
  <c r="O54" i="14"/>
  <c r="O57" i="13"/>
  <c r="P110" i="12" l="1"/>
  <c r="P99" i="12"/>
  <c r="P54" i="14"/>
  <c r="P57" i="13"/>
  <c r="B106" i="12" l="1"/>
  <c r="B95" i="12"/>
  <c r="Q110" i="12"/>
  <c r="Q99" i="12"/>
  <c r="B50" i="14"/>
  <c r="B53" i="13"/>
  <c r="Q57" i="13"/>
  <c r="Q54" i="14"/>
  <c r="C106" i="12" l="1"/>
  <c r="C95" i="12"/>
  <c r="C50" i="14"/>
  <c r="C53" i="13"/>
  <c r="D106" i="12" l="1"/>
  <c r="D95" i="12"/>
  <c r="D50" i="14"/>
  <c r="D53" i="13"/>
  <c r="E106" i="12" l="1"/>
  <c r="E95" i="12"/>
  <c r="E50" i="14"/>
  <c r="E53" i="13"/>
  <c r="F106" i="12" l="1"/>
  <c r="F95" i="12"/>
  <c r="F50" i="14"/>
  <c r="F53" i="13"/>
  <c r="G106" i="12" l="1"/>
  <c r="G95" i="12"/>
  <c r="G50" i="14"/>
  <c r="G53" i="13"/>
  <c r="H106" i="12" l="1"/>
  <c r="H95" i="12"/>
  <c r="H50" i="14"/>
  <c r="H53" i="13"/>
  <c r="I106" i="12" l="1"/>
  <c r="I95" i="12"/>
  <c r="I50" i="14"/>
  <c r="I53" i="13"/>
  <c r="J106" i="12" l="1"/>
  <c r="J95" i="12"/>
  <c r="J53" i="13"/>
  <c r="J50" i="14"/>
  <c r="K106" i="12" l="1"/>
  <c r="K95" i="12"/>
  <c r="K53" i="13"/>
  <c r="K50" i="14"/>
  <c r="L106" i="12" l="1"/>
  <c r="L95" i="12"/>
  <c r="L50" i="14"/>
  <c r="L53" i="13"/>
  <c r="M106" i="12" l="1"/>
  <c r="M95" i="12"/>
  <c r="M53" i="13"/>
  <c r="M50" i="14"/>
  <c r="N106" i="12" l="1"/>
  <c r="N95" i="12"/>
  <c r="N53" i="13"/>
  <c r="N50" i="14"/>
  <c r="O106" i="12" l="1"/>
  <c r="O95" i="12"/>
  <c r="O50" i="14"/>
  <c r="O53" i="13"/>
  <c r="P106" i="12" l="1"/>
  <c r="P95" i="12"/>
  <c r="P53" i="13"/>
  <c r="P50" i="14"/>
  <c r="Q106" i="12" l="1"/>
  <c r="Q95" i="12"/>
  <c r="Q53" i="13"/>
  <c r="Q50" i="14"/>
  <c r="B113" i="12" l="1"/>
  <c r="B102" i="12"/>
  <c r="B57" i="14"/>
  <c r="B60" i="13"/>
  <c r="C113" i="12" l="1"/>
  <c r="C102" i="12"/>
  <c r="B112" i="12"/>
  <c r="B101" i="12"/>
  <c r="C60" i="13"/>
  <c r="C57" i="14"/>
  <c r="B43" i="12"/>
  <c r="B56" i="14"/>
  <c r="B59" i="13"/>
  <c r="B32" i="12"/>
  <c r="C54" i="12"/>
  <c r="B78" i="12" l="1"/>
  <c r="B89" i="12" s="1"/>
  <c r="B111" i="12"/>
  <c r="B100" i="12"/>
  <c r="D113" i="12"/>
  <c r="D102" i="12"/>
  <c r="C112" i="12"/>
  <c r="C101" i="12"/>
  <c r="C32" i="12"/>
  <c r="B55" i="14"/>
  <c r="B58" i="13"/>
  <c r="D60" i="13"/>
  <c r="D57" i="14"/>
  <c r="C43" i="12"/>
  <c r="C59" i="13"/>
  <c r="C56" i="14"/>
  <c r="D54" i="12"/>
  <c r="B108" i="12" l="1"/>
  <c r="B97" i="12"/>
  <c r="C111" i="12"/>
  <c r="C100" i="12"/>
  <c r="D112" i="12"/>
  <c r="D101" i="12"/>
  <c r="E113" i="12"/>
  <c r="E102" i="12"/>
  <c r="C78" i="12"/>
  <c r="C89" i="12" s="1"/>
  <c r="D56" i="14"/>
  <c r="D59" i="13"/>
  <c r="E60" i="13"/>
  <c r="E57" i="14"/>
  <c r="C58" i="13"/>
  <c r="C55" i="14"/>
  <c r="D32" i="12"/>
  <c r="D43" i="12"/>
  <c r="B52" i="14"/>
  <c r="B55" i="13"/>
  <c r="E54" i="12"/>
  <c r="C108" i="12" l="1"/>
  <c r="C97" i="12"/>
  <c r="E112" i="12"/>
  <c r="E101" i="12"/>
  <c r="F113" i="12"/>
  <c r="F102" i="12"/>
  <c r="D78" i="12"/>
  <c r="D89" i="12" s="1"/>
  <c r="D111" i="12"/>
  <c r="D100" i="12"/>
  <c r="F60" i="13"/>
  <c r="F57" i="14"/>
  <c r="E43" i="12"/>
  <c r="E59" i="13"/>
  <c r="E56" i="14"/>
  <c r="C52" i="14"/>
  <c r="C55" i="13"/>
  <c r="D58" i="13"/>
  <c r="D55" i="14"/>
  <c r="E32" i="12"/>
  <c r="F54" i="12"/>
  <c r="F112" i="12" l="1"/>
  <c r="F101" i="12"/>
  <c r="G113" i="12"/>
  <c r="G102" i="12"/>
  <c r="D108" i="12"/>
  <c r="D97" i="12"/>
  <c r="E78" i="12"/>
  <c r="E89" i="12" s="1"/>
  <c r="E111" i="12"/>
  <c r="E100" i="12"/>
  <c r="B109" i="12"/>
  <c r="B98" i="12"/>
  <c r="G60" i="13"/>
  <c r="G57" i="14"/>
  <c r="E58" i="13"/>
  <c r="E55" i="14"/>
  <c r="B53" i="14"/>
  <c r="B56" i="13"/>
  <c r="B39" i="12"/>
  <c r="F32" i="12"/>
  <c r="D52" i="14"/>
  <c r="D55" i="13"/>
  <c r="B28" i="12"/>
  <c r="F43" i="12"/>
  <c r="F59" i="13"/>
  <c r="F56" i="14"/>
  <c r="G54" i="12"/>
  <c r="C50" i="12"/>
  <c r="F78" i="12" l="1"/>
  <c r="F89" i="12" s="1"/>
  <c r="F111" i="12"/>
  <c r="F100" i="12"/>
  <c r="B74" i="12"/>
  <c r="B85" i="12" s="1"/>
  <c r="B107" i="12"/>
  <c r="B96" i="12"/>
  <c r="E108" i="12"/>
  <c r="E97" i="12"/>
  <c r="C109" i="12"/>
  <c r="C98" i="12"/>
  <c r="G112" i="12"/>
  <c r="G101" i="12"/>
  <c r="H113" i="12"/>
  <c r="H102" i="12"/>
  <c r="C48" i="12"/>
  <c r="B26" i="12"/>
  <c r="G43" i="12"/>
  <c r="G59" i="13"/>
  <c r="G56" i="14"/>
  <c r="C53" i="14"/>
  <c r="C56" i="13"/>
  <c r="C39" i="12"/>
  <c r="B51" i="14"/>
  <c r="B54" i="13"/>
  <c r="B37" i="12"/>
  <c r="E52" i="14"/>
  <c r="E55" i="13"/>
  <c r="G32" i="12"/>
  <c r="F58" i="13"/>
  <c r="F55" i="14"/>
  <c r="C28" i="12"/>
  <c r="H43" i="12"/>
  <c r="H57" i="14"/>
  <c r="H60" i="13"/>
  <c r="D50" i="12"/>
  <c r="H54" i="12"/>
  <c r="B72" i="12" l="1"/>
  <c r="B83" i="12" s="1"/>
  <c r="H78" i="12"/>
  <c r="H89" i="12" s="1"/>
  <c r="H111" i="12"/>
  <c r="H100" i="12"/>
  <c r="H112" i="12"/>
  <c r="H101" i="12"/>
  <c r="B105" i="12"/>
  <c r="B94" i="12"/>
  <c r="I113" i="12"/>
  <c r="I102" i="12"/>
  <c r="G78" i="12"/>
  <c r="G89" i="12" s="1"/>
  <c r="G111" i="12"/>
  <c r="G100" i="12"/>
  <c r="F108" i="12"/>
  <c r="F97" i="12"/>
  <c r="C74" i="12"/>
  <c r="C85" i="12" s="1"/>
  <c r="C107" i="12"/>
  <c r="C96" i="12"/>
  <c r="D109" i="12"/>
  <c r="D98" i="12"/>
  <c r="D48" i="12"/>
  <c r="C47" i="12"/>
  <c r="B25" i="12"/>
  <c r="D39" i="12"/>
  <c r="D56" i="13"/>
  <c r="D53" i="14"/>
  <c r="B36" i="12"/>
  <c r="B49" i="14"/>
  <c r="B52" i="13"/>
  <c r="G55" i="14"/>
  <c r="G58" i="13"/>
  <c r="C26" i="12"/>
  <c r="C37" i="12"/>
  <c r="C54" i="13"/>
  <c r="C51" i="14"/>
  <c r="I60" i="13"/>
  <c r="I57" i="14"/>
  <c r="H55" i="14"/>
  <c r="H58" i="13"/>
  <c r="D28" i="12"/>
  <c r="H59" i="13"/>
  <c r="H56" i="14"/>
  <c r="F52" i="14"/>
  <c r="F55" i="13"/>
  <c r="H32" i="12"/>
  <c r="E50" i="12"/>
  <c r="I54" i="12"/>
  <c r="D74" i="12" l="1"/>
  <c r="D85" i="12" s="1"/>
  <c r="D107" i="12"/>
  <c r="D96" i="12"/>
  <c r="G108" i="12"/>
  <c r="G97" i="12"/>
  <c r="C72" i="12"/>
  <c r="C83" i="12" s="1"/>
  <c r="C105" i="12"/>
  <c r="C94" i="12"/>
  <c r="E109" i="12"/>
  <c r="E98" i="12"/>
  <c r="J113" i="12"/>
  <c r="J102" i="12"/>
  <c r="I112" i="12"/>
  <c r="I101" i="12"/>
  <c r="E48" i="12"/>
  <c r="D47" i="12"/>
  <c r="C25" i="12"/>
  <c r="E53" i="14"/>
  <c r="E56" i="13"/>
  <c r="E39" i="12"/>
  <c r="D26" i="12"/>
  <c r="C36" i="12"/>
  <c r="C49" i="14"/>
  <c r="C52" i="13"/>
  <c r="I43" i="12"/>
  <c r="I56" i="14"/>
  <c r="I59" i="13"/>
  <c r="J60" i="13"/>
  <c r="J57" i="14"/>
  <c r="E28" i="12"/>
  <c r="G52" i="14"/>
  <c r="G55" i="13"/>
  <c r="I32" i="12"/>
  <c r="D51" i="14"/>
  <c r="D54" i="13"/>
  <c r="D37" i="12"/>
  <c r="F50" i="12"/>
  <c r="J54" i="12"/>
  <c r="F109" i="12" l="1"/>
  <c r="F98" i="12"/>
  <c r="K113" i="12"/>
  <c r="K102" i="12"/>
  <c r="D72" i="12"/>
  <c r="D83" i="12" s="1"/>
  <c r="D105" i="12"/>
  <c r="D94" i="12"/>
  <c r="J112" i="12"/>
  <c r="J101" i="12"/>
  <c r="H108" i="12"/>
  <c r="H97" i="12"/>
  <c r="I78" i="12"/>
  <c r="I89" i="12" s="1"/>
  <c r="I111" i="12"/>
  <c r="I100" i="12"/>
  <c r="E74" i="12"/>
  <c r="E85" i="12" s="1"/>
  <c r="E107" i="12"/>
  <c r="E96" i="12"/>
  <c r="F48" i="12"/>
  <c r="E47" i="12"/>
  <c r="D25" i="12"/>
  <c r="K60" i="13"/>
  <c r="K57" i="14"/>
  <c r="E26" i="12"/>
  <c r="I58" i="13"/>
  <c r="I55" i="14"/>
  <c r="J32" i="12"/>
  <c r="D36" i="12"/>
  <c r="D52" i="13"/>
  <c r="D49" i="14"/>
  <c r="H52" i="14"/>
  <c r="H55" i="13"/>
  <c r="F53" i="14"/>
  <c r="F56" i="13"/>
  <c r="F39" i="12"/>
  <c r="F28" i="12"/>
  <c r="J43" i="12"/>
  <c r="J59" i="13"/>
  <c r="J56" i="14"/>
  <c r="E51" i="14"/>
  <c r="E54" i="13"/>
  <c r="E37" i="12"/>
  <c r="K54" i="12"/>
  <c r="G50" i="12"/>
  <c r="I108" i="12" l="1"/>
  <c r="I97" i="12"/>
  <c r="G109" i="12"/>
  <c r="G98" i="12"/>
  <c r="E72" i="12"/>
  <c r="E83" i="12" s="1"/>
  <c r="E105" i="12"/>
  <c r="E94" i="12"/>
  <c r="K112" i="12"/>
  <c r="K101" i="12"/>
  <c r="F74" i="12"/>
  <c r="F85" i="12" s="1"/>
  <c r="F107" i="12"/>
  <c r="F96" i="12"/>
  <c r="L113" i="12"/>
  <c r="L102" i="12"/>
  <c r="J78" i="12"/>
  <c r="J89" i="12" s="1"/>
  <c r="J111" i="12"/>
  <c r="J100" i="12"/>
  <c r="G48" i="12"/>
  <c r="F47" i="12"/>
  <c r="E25" i="12"/>
  <c r="G53" i="14"/>
  <c r="G56" i="13"/>
  <c r="G39" i="12"/>
  <c r="K32" i="12"/>
  <c r="E36" i="12"/>
  <c r="E52" i="13"/>
  <c r="E49" i="14"/>
  <c r="I52" i="14"/>
  <c r="I55" i="13"/>
  <c r="L57" i="14"/>
  <c r="L60" i="13"/>
  <c r="G28" i="12"/>
  <c r="F26" i="12"/>
  <c r="K43" i="12"/>
  <c r="K59" i="13"/>
  <c r="K56" i="14"/>
  <c r="J58" i="13"/>
  <c r="J55" i="14"/>
  <c r="F37" i="12"/>
  <c r="F54" i="13"/>
  <c r="F51" i="14"/>
  <c r="H50" i="12"/>
  <c r="L54" i="12"/>
  <c r="L112" i="12" l="1"/>
  <c r="L101" i="12"/>
  <c r="F72" i="12"/>
  <c r="F83" i="12" s="1"/>
  <c r="F105" i="12"/>
  <c r="F94" i="12"/>
  <c r="K78" i="12"/>
  <c r="K89" i="12" s="1"/>
  <c r="K111" i="12"/>
  <c r="K100" i="12"/>
  <c r="H109" i="12"/>
  <c r="H98" i="12"/>
  <c r="M113" i="12"/>
  <c r="M102" i="12"/>
  <c r="G74" i="12"/>
  <c r="G85" i="12" s="1"/>
  <c r="G107" i="12"/>
  <c r="G96" i="12"/>
  <c r="J108" i="12"/>
  <c r="J97" i="12"/>
  <c r="H48" i="12"/>
  <c r="G47" i="12"/>
  <c r="F25" i="12"/>
  <c r="G37" i="12"/>
  <c r="G51" i="14"/>
  <c r="G54" i="13"/>
  <c r="J52" i="14"/>
  <c r="J55" i="13"/>
  <c r="L56" i="14"/>
  <c r="L59" i="13"/>
  <c r="H39" i="12"/>
  <c r="H53" i="14"/>
  <c r="H56" i="13"/>
  <c r="L32" i="12"/>
  <c r="F36" i="12"/>
  <c r="F49" i="14"/>
  <c r="F52" i="13"/>
  <c r="M60" i="13"/>
  <c r="M57" i="14"/>
  <c r="K55" i="14"/>
  <c r="K58" i="13"/>
  <c r="G26" i="12"/>
  <c r="H28" i="12"/>
  <c r="L43" i="12"/>
  <c r="I50" i="12"/>
  <c r="M54" i="12"/>
  <c r="G72" i="12" l="1"/>
  <c r="G83" i="12" s="1"/>
  <c r="G105" i="12"/>
  <c r="G94" i="12"/>
  <c r="K108" i="12"/>
  <c r="K97" i="12"/>
  <c r="L78" i="12"/>
  <c r="L89" i="12" s="1"/>
  <c r="L111" i="12"/>
  <c r="L100" i="12"/>
  <c r="H74" i="12"/>
  <c r="H85" i="12" s="1"/>
  <c r="H107" i="12"/>
  <c r="H96" i="12"/>
  <c r="M112" i="12"/>
  <c r="M101" i="12"/>
  <c r="I109" i="12"/>
  <c r="I98" i="12"/>
  <c r="N113" i="12"/>
  <c r="N102" i="12"/>
  <c r="H47" i="12"/>
  <c r="I48" i="12"/>
  <c r="G25" i="12"/>
  <c r="I28" i="12"/>
  <c r="N57" i="14"/>
  <c r="N60" i="13"/>
  <c r="L55" i="14"/>
  <c r="L58" i="13"/>
  <c r="K52" i="14"/>
  <c r="K55" i="13"/>
  <c r="H51" i="14"/>
  <c r="H54" i="13"/>
  <c r="H37" i="12"/>
  <c r="I56" i="13"/>
  <c r="I53" i="14"/>
  <c r="I39" i="12"/>
  <c r="H26" i="12"/>
  <c r="M43" i="12"/>
  <c r="M59" i="13"/>
  <c r="M56" i="14"/>
  <c r="G36" i="12"/>
  <c r="G49" i="14"/>
  <c r="G52" i="13"/>
  <c r="M32" i="12"/>
  <c r="J50" i="12"/>
  <c r="N54" i="12"/>
  <c r="I74" i="12" l="1"/>
  <c r="I85" i="12" s="1"/>
  <c r="I107" i="12"/>
  <c r="I96" i="12"/>
  <c r="M78" i="12"/>
  <c r="M89" i="12" s="1"/>
  <c r="M111" i="12"/>
  <c r="M100" i="12"/>
  <c r="J109" i="12"/>
  <c r="J98" i="12"/>
  <c r="O113" i="12"/>
  <c r="O102" i="12"/>
  <c r="H72" i="12"/>
  <c r="H83" i="12" s="1"/>
  <c r="H105" i="12"/>
  <c r="H94" i="12"/>
  <c r="N112" i="12"/>
  <c r="N101" i="12"/>
  <c r="L108" i="12"/>
  <c r="L97" i="12"/>
  <c r="J48" i="12"/>
  <c r="I47" i="12"/>
  <c r="H25" i="12"/>
  <c r="M58" i="13"/>
  <c r="M55" i="14"/>
  <c r="H36" i="12"/>
  <c r="H52" i="13"/>
  <c r="H49" i="14"/>
  <c r="O57" i="14"/>
  <c r="O60" i="13"/>
  <c r="L52" i="14"/>
  <c r="L55" i="13"/>
  <c r="I26" i="12"/>
  <c r="N32" i="12"/>
  <c r="J56" i="13"/>
  <c r="J53" i="14"/>
  <c r="J39" i="12"/>
  <c r="I54" i="13"/>
  <c r="I51" i="14"/>
  <c r="I37" i="12"/>
  <c r="N43" i="12"/>
  <c r="N59" i="13"/>
  <c r="N56" i="14"/>
  <c r="J28" i="12"/>
  <c r="K50" i="12"/>
  <c r="O54" i="12"/>
  <c r="K109" i="12" l="1"/>
  <c r="K98" i="12"/>
  <c r="M108" i="12"/>
  <c r="M97" i="12"/>
  <c r="I72" i="12"/>
  <c r="I83" i="12" s="1"/>
  <c r="I105" i="12"/>
  <c r="I94" i="12"/>
  <c r="P113" i="12"/>
  <c r="P102" i="12"/>
  <c r="J74" i="12"/>
  <c r="J85" i="12" s="1"/>
  <c r="J107" i="12"/>
  <c r="J96" i="12"/>
  <c r="O112" i="12"/>
  <c r="O101" i="12"/>
  <c r="N78" i="12"/>
  <c r="N89" i="12" s="1"/>
  <c r="N111" i="12"/>
  <c r="N100" i="12"/>
  <c r="K48" i="12"/>
  <c r="J47" i="12"/>
  <c r="I25" i="12"/>
  <c r="N58" i="13"/>
  <c r="N55" i="14"/>
  <c r="K53" i="14"/>
  <c r="K56" i="13"/>
  <c r="K39" i="12"/>
  <c r="I36" i="12"/>
  <c r="I52" i="13"/>
  <c r="I49" i="14"/>
  <c r="K28" i="12"/>
  <c r="J26" i="12"/>
  <c r="J37" i="12"/>
  <c r="J72" i="12" s="1"/>
  <c r="J83" i="12" s="1"/>
  <c r="J54" i="13"/>
  <c r="J51" i="14"/>
  <c r="O43" i="12"/>
  <c r="O56" i="14"/>
  <c r="O59" i="13"/>
  <c r="M52" i="14"/>
  <c r="M55" i="13"/>
  <c r="P57" i="14"/>
  <c r="P60" i="13"/>
  <c r="O32" i="12"/>
  <c r="L50" i="12"/>
  <c r="P54" i="12"/>
  <c r="O78" i="12" l="1"/>
  <c r="O89" i="12" s="1"/>
  <c r="O111" i="12"/>
  <c r="O100" i="12"/>
  <c r="J105" i="12"/>
  <c r="J94" i="12"/>
  <c r="P112" i="12"/>
  <c r="P101" i="12"/>
  <c r="N108" i="12"/>
  <c r="N97" i="12"/>
  <c r="L109" i="12"/>
  <c r="L98" i="12"/>
  <c r="K74" i="12"/>
  <c r="K85" i="12" s="1"/>
  <c r="K107" i="12"/>
  <c r="K96" i="12"/>
  <c r="Q113" i="12"/>
  <c r="Q102" i="12"/>
  <c r="L48" i="12"/>
  <c r="K47" i="12"/>
  <c r="J25" i="12"/>
  <c r="J36" i="12"/>
  <c r="J52" i="13"/>
  <c r="J49" i="14"/>
  <c r="O58" i="13"/>
  <c r="O55" i="14"/>
  <c r="L39" i="12"/>
  <c r="L56" i="13"/>
  <c r="L53" i="14"/>
  <c r="N52" i="14"/>
  <c r="N55" i="13"/>
  <c r="K26" i="12"/>
  <c r="P32" i="12"/>
  <c r="Q57" i="14"/>
  <c r="Q60" i="13"/>
  <c r="L28" i="12"/>
  <c r="P43" i="12"/>
  <c r="P56" i="14"/>
  <c r="P59" i="13"/>
  <c r="K37" i="12"/>
  <c r="K72" i="12" s="1"/>
  <c r="K83" i="12" s="1"/>
  <c r="K54" i="13"/>
  <c r="K51" i="14"/>
  <c r="Q54" i="12"/>
  <c r="M50" i="12"/>
  <c r="O108" i="12" l="1"/>
  <c r="O97" i="12"/>
  <c r="Q112" i="12"/>
  <c r="Q101" i="12"/>
  <c r="K105" i="12"/>
  <c r="K94" i="12"/>
  <c r="M109" i="12"/>
  <c r="M98" i="12"/>
  <c r="L74" i="12"/>
  <c r="L85" i="12" s="1"/>
  <c r="L107" i="12"/>
  <c r="L96" i="12"/>
  <c r="P78" i="12"/>
  <c r="P89" i="12" s="1"/>
  <c r="P111" i="12"/>
  <c r="P100" i="12"/>
  <c r="M48" i="12"/>
  <c r="L47" i="12"/>
  <c r="K25" i="12"/>
  <c r="P58" i="13"/>
  <c r="P55" i="14"/>
  <c r="Q32" i="12"/>
  <c r="K36" i="12"/>
  <c r="K52" i="13"/>
  <c r="K49" i="14"/>
  <c r="Q43" i="12"/>
  <c r="Q59" i="13"/>
  <c r="Q56" i="14"/>
  <c r="M28" i="12"/>
  <c r="L54" i="13"/>
  <c r="L51" i="14"/>
  <c r="L37" i="12"/>
  <c r="L26" i="12"/>
  <c r="M56" i="13"/>
  <c r="M53" i="14"/>
  <c r="M39" i="12"/>
  <c r="O52" i="14"/>
  <c r="O55" i="13"/>
  <c r="N50" i="12"/>
  <c r="L72" i="12" l="1"/>
  <c r="L83" i="12" s="1"/>
  <c r="L105" i="12"/>
  <c r="L94" i="12"/>
  <c r="M74" i="12"/>
  <c r="M85" i="12" s="1"/>
  <c r="M107" i="12"/>
  <c r="M96" i="12"/>
  <c r="N109" i="12"/>
  <c r="N98" i="12"/>
  <c r="Q78" i="12"/>
  <c r="Q89" i="12" s="1"/>
  <c r="Q111" i="12"/>
  <c r="Q100" i="12"/>
  <c r="P108" i="12"/>
  <c r="P97" i="12"/>
  <c r="N48" i="12"/>
  <c r="M47" i="12"/>
  <c r="L25" i="12"/>
  <c r="L36" i="12"/>
  <c r="L49" i="14"/>
  <c r="L52" i="13"/>
  <c r="M54" i="13"/>
  <c r="M51" i="14"/>
  <c r="M37" i="12"/>
  <c r="N56" i="13"/>
  <c r="N53" i="14"/>
  <c r="N39" i="12"/>
  <c r="M26" i="12"/>
  <c r="Q58" i="13"/>
  <c r="Q55" i="14"/>
  <c r="N28" i="12"/>
  <c r="P52" i="14"/>
  <c r="P55" i="13"/>
  <c r="O50" i="12"/>
  <c r="M72" i="12" l="1"/>
  <c r="M83" i="12" s="1"/>
  <c r="M105" i="12"/>
  <c r="M94" i="12"/>
  <c r="O109" i="12"/>
  <c r="O98" i="12"/>
  <c r="N74" i="12"/>
  <c r="N85" i="12" s="1"/>
  <c r="N107" i="12"/>
  <c r="N96" i="12"/>
  <c r="Q108" i="12"/>
  <c r="Q97" i="12"/>
  <c r="O48" i="12"/>
  <c r="N47" i="12"/>
  <c r="M25" i="12"/>
  <c r="N26" i="12"/>
  <c r="Q52" i="14"/>
  <c r="Q55" i="13"/>
  <c r="N37" i="12"/>
  <c r="N54" i="13"/>
  <c r="N51" i="14"/>
  <c r="M36" i="12"/>
  <c r="M49" i="14"/>
  <c r="M52" i="13"/>
  <c r="O56" i="13"/>
  <c r="O53" i="14"/>
  <c r="O39" i="12"/>
  <c r="O28" i="12"/>
  <c r="P50" i="12"/>
  <c r="N105" i="12" l="1"/>
  <c r="N94" i="12"/>
  <c r="N72" i="12"/>
  <c r="N83" i="12" s="1"/>
  <c r="O74" i="12"/>
  <c r="O85" i="12" s="1"/>
  <c r="O107" i="12"/>
  <c r="O96" i="12"/>
  <c r="P109" i="12"/>
  <c r="P98" i="12"/>
  <c r="P48" i="12"/>
  <c r="O47" i="12"/>
  <c r="N25" i="12"/>
  <c r="P28" i="12"/>
  <c r="N36" i="12"/>
  <c r="N52" i="13"/>
  <c r="N49" i="14"/>
  <c r="O26" i="12"/>
  <c r="P39" i="12"/>
  <c r="P56" i="13"/>
  <c r="P53" i="14"/>
  <c r="O37" i="12"/>
  <c r="O54" i="13"/>
  <c r="O51" i="14"/>
  <c r="Q50" i="12"/>
  <c r="Q109" i="12" l="1"/>
  <c r="Q98" i="12"/>
  <c r="P74" i="12"/>
  <c r="P85" i="12" s="1"/>
  <c r="P107" i="12"/>
  <c r="P96" i="12"/>
  <c r="O72" i="12"/>
  <c r="O83" i="12" s="1"/>
  <c r="O105" i="12"/>
  <c r="O94" i="12"/>
  <c r="Q48" i="12"/>
  <c r="P47" i="12"/>
  <c r="O25" i="12"/>
  <c r="O36" i="12"/>
  <c r="O52" i="13"/>
  <c r="O49" i="14"/>
  <c r="P54" i="13"/>
  <c r="P51" i="14"/>
  <c r="P37" i="12"/>
  <c r="P26" i="12"/>
  <c r="Q56" i="13"/>
  <c r="Q53" i="14"/>
  <c r="Q39" i="12"/>
  <c r="Q28" i="12"/>
  <c r="Q74" i="12" l="1"/>
  <c r="Q85" i="12" s="1"/>
  <c r="Q107" i="12"/>
  <c r="Q96" i="12"/>
  <c r="P72" i="12"/>
  <c r="P83" i="12" s="1"/>
  <c r="P105" i="12"/>
  <c r="P94" i="12"/>
  <c r="Q47" i="12"/>
  <c r="P25" i="12"/>
  <c r="Q51" i="14"/>
  <c r="Q54" i="13"/>
  <c r="Q37" i="12"/>
  <c r="P36" i="12"/>
  <c r="P52" i="13"/>
  <c r="P49" i="14"/>
  <c r="Q26" i="12"/>
  <c r="Q72" i="12" l="1"/>
  <c r="Q83" i="12" s="1"/>
  <c r="Q105" i="12"/>
  <c r="Q94" i="12"/>
  <c r="Q25" i="12"/>
  <c r="Q36" i="12"/>
  <c r="Q49" i="14"/>
  <c r="Q52" i="13"/>
</calcChain>
</file>

<file path=xl/sharedStrings.xml><?xml version="1.0" encoding="utf-8"?>
<sst xmlns="http://schemas.openxmlformats.org/spreadsheetml/2006/main" count="1824" uniqueCount="194">
  <si>
    <t>CO2 emissions</t>
  </si>
  <si>
    <t>energy consumption</t>
  </si>
  <si>
    <t>Coastal shipping and inland waterways - activity related data</t>
  </si>
  <si>
    <t>passenger transport specific data</t>
  </si>
  <si>
    <t>Aviation - activity related data</t>
  </si>
  <si>
    <t>Rail, metro and tram - activity related data</t>
  </si>
  <si>
    <t>technology data</t>
  </si>
  <si>
    <t>Road transport - activity related data</t>
  </si>
  <si>
    <t>Overview: Transport sectors</t>
  </si>
  <si>
    <t>Description</t>
  </si>
  <si>
    <t>Sheet</t>
  </si>
  <si>
    <t>Click on the link to jump to the sheet</t>
  </si>
  <si>
    <t>Occupancy ratio (%)</t>
  </si>
  <si>
    <t>Energy consumption per seat-km (kgoe/seat-km)</t>
  </si>
  <si>
    <t>Flights per year by airplance</t>
  </si>
  <si>
    <t>Load factor of flights</t>
  </si>
  <si>
    <t>Electric</t>
  </si>
  <si>
    <t>Diesel oil</t>
  </si>
  <si>
    <t>Freight transport</t>
  </si>
  <si>
    <t>High speed passenger trains</t>
  </si>
  <si>
    <t>Conventional passenger trains</t>
  </si>
  <si>
    <t>Metro and tram, urban light rail</t>
  </si>
  <si>
    <t>International</t>
  </si>
  <si>
    <t>Domestic</t>
  </si>
  <si>
    <t>Heavy duty vehicles</t>
  </si>
  <si>
    <t>Natural gas</t>
  </si>
  <si>
    <t>LPG</t>
  </si>
  <si>
    <t>Light duty vehicles</t>
  </si>
  <si>
    <t>Motor coaches, buses and trolley buses</t>
  </si>
  <si>
    <t>Passenger cars</t>
  </si>
  <si>
    <t>Powered 2-wheelers</t>
  </si>
  <si>
    <t>Age structure in 2015</t>
  </si>
  <si>
    <t>Coastal shipping and inland waterways</t>
  </si>
  <si>
    <t>Freight transport (kg of CO2 / 000 tkm)</t>
  </si>
  <si>
    <t>Passenger transport (kg of CO2 / 000 pkm)</t>
  </si>
  <si>
    <t>Emission intensity</t>
  </si>
  <si>
    <t>Freight transport (kgoe / 000 tkm)</t>
  </si>
  <si>
    <t>Passenger transport (kgoe / 000 pkm)</t>
  </si>
  <si>
    <t>Energy consumption per activity</t>
  </si>
  <si>
    <t>Passenger transport</t>
  </si>
  <si>
    <t>Shares of CO2 emissions (%)</t>
  </si>
  <si>
    <t>Shares of total energy consumption (%)</t>
  </si>
  <si>
    <t>Freight transport (% of tkm)</t>
  </si>
  <si>
    <t>Passenger transport (% of pkm)</t>
  </si>
  <si>
    <t>Market shares of activity</t>
  </si>
  <si>
    <t>Indicators</t>
  </si>
  <si>
    <t>CO2 emissions (kt of CO2)</t>
  </si>
  <si>
    <t>Energy consumption (ktoe)</t>
  </si>
  <si>
    <t>Aviation</t>
  </si>
  <si>
    <t>Rail transport</t>
  </si>
  <si>
    <t>Road transport</t>
  </si>
  <si>
    <t>Freight transport (mio tkm)</t>
  </si>
  <si>
    <t>Rail, metro and tram</t>
  </si>
  <si>
    <t>Passenger transport (mio pkm)</t>
  </si>
  <si>
    <t>Transport activity</t>
  </si>
  <si>
    <t>Battery electric vehicles</t>
  </si>
  <si>
    <t>Natural gas engine</t>
  </si>
  <si>
    <t>LPG engine</t>
  </si>
  <si>
    <t>Diesel oil engine</t>
  </si>
  <si>
    <t>Gasoline engine</t>
  </si>
  <si>
    <t>Plug-in hybrid electric</t>
  </si>
  <si>
    <t>Market shares of vehicle km (% of km)</t>
  </si>
  <si>
    <t>Freight transport (tkm/vehicle)</t>
  </si>
  <si>
    <t>Passenger transport (pkm/vehicle)</t>
  </si>
  <si>
    <t>Passenger-km and tonne-km driven per vehicle annum</t>
  </si>
  <si>
    <t>Vehicle-km driven per vehicle annum (km/vehicle)</t>
  </si>
  <si>
    <t>Freight transport (t/movement)</t>
  </si>
  <si>
    <t>Passenger transport (p/movement)</t>
  </si>
  <si>
    <t>Load factor of vehicles</t>
  </si>
  <si>
    <t>Stock of vehicles - in use (vehicles)</t>
  </si>
  <si>
    <t>Stock of vehicles - total (vehicles)</t>
  </si>
  <si>
    <t>Vehicle-km driven (mio km)</t>
  </si>
  <si>
    <t>Energy consumption per vehicle annum (kgoe/vehicle)</t>
  </si>
  <si>
    <t>Energy intensity over activity</t>
  </si>
  <si>
    <t>Vehicle-efficiency - effective (kgoe/100 km)</t>
  </si>
  <si>
    <t>of which biofuels</t>
  </si>
  <si>
    <t>Heavy duty vehicles (Diesel oil incl. biofuels)</t>
  </si>
  <si>
    <t>of which biogas</t>
  </si>
  <si>
    <t>of which electricity</t>
  </si>
  <si>
    <t>Plug-in hybrid electric (Gasoline and electricity)</t>
  </si>
  <si>
    <t>Powered 2-wheelers (Gasoline)</t>
  </si>
  <si>
    <t>Total energy consumption (ktoe)</t>
  </si>
  <si>
    <t>Electricity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</si>
  <si>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</si>
  <si>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</si>
  <si>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</si>
  <si>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</si>
  <si>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</si>
  <si>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</si>
  <si>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</si>
  <si>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</si>
  <si>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</si>
  <si>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</si>
  <si>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CO2 emissions per vehicle annum (kg of CO2 / vehicle)</t>
  </si>
  <si>
    <t>Freight transport  (kg of CO2 / 000 tkm)</t>
  </si>
  <si>
    <t>Passenger transport  (kg of CO2 / 000 pkm)</t>
  </si>
  <si>
    <t>Emission intensity over activity</t>
  </si>
  <si>
    <t>Emission intensity (g of CO2 / km)</t>
  </si>
  <si>
    <t>by fuel</t>
  </si>
  <si>
    <t>Emission factors (kt CO2 / ktoe)</t>
  </si>
  <si>
    <t>Split of CO2 emissions (kt CO2)</t>
  </si>
  <si>
    <t>CO2 emissions (kt CO2)</t>
  </si>
  <si>
    <t>Test cycle emission intensity of new vehicles (g of CO2 / km)</t>
  </si>
  <si>
    <t>Discrepancy between effective and test cycle emission intensities (ratio)</t>
  </si>
  <si>
    <t>Test cycle emission intensity of total stock (g of CO2 / km)</t>
  </si>
  <si>
    <t>Test cycle efficiency of new vehicles (kgoe/100 km)</t>
  </si>
  <si>
    <t>Discrepancy between effective and test cycle efficiencies (ratio)</t>
  </si>
  <si>
    <t>Test cycle efficiency of total stock (kgoe/100 km)</t>
  </si>
  <si>
    <t>&lt;=2000</t>
  </si>
  <si>
    <t>Year of registration:</t>
  </si>
  <si>
    <t>Passenger-km and tonne-km per vehicle annum</t>
  </si>
  <si>
    <t>Vehicle-km per vehicle annum (km/vehicle)</t>
  </si>
  <si>
    <t>New vehicles - total (representative train configuration)</t>
  </si>
  <si>
    <t>Stock of vehicles - in use (representative train configuration)</t>
  </si>
  <si>
    <t>Stock of vehicles - total (representative train configuration)</t>
  </si>
  <si>
    <t>Vehicle-km (mio km)</t>
  </si>
  <si>
    <t>Diesel</t>
  </si>
  <si>
    <t>Vehicle-efficiency (kgoe/100 km)</t>
  </si>
  <si>
    <t>Diesel oil (incl. biofuels)</t>
  </si>
  <si>
    <t>Biomass and wastes</t>
  </si>
  <si>
    <t>Liquids (Petroleum products)</t>
  </si>
  <si>
    <t>Solids</t>
  </si>
  <si>
    <t>CO2 emissions per vehicle annum (t of CO2 / vehicle)</t>
  </si>
  <si>
    <t>Emission intensity (kg of CO2 / 100 km)</t>
  </si>
  <si>
    <t>* The illustrated distance travelled per flight represents half of the actual distance as regards international flights (intra- and extra-EU ones) in line with the territoriality principle used by EUROSTAT</t>
  </si>
  <si>
    <t>International - Extra-EU</t>
  </si>
  <si>
    <t>Domestic and International - Intra-EU</t>
  </si>
  <si>
    <t>International - Intra-EU</t>
  </si>
  <si>
    <t>Freight transport (tkm/flight)</t>
  </si>
  <si>
    <t>Passenger transport (pkm/flight)</t>
  </si>
  <si>
    <t>Passenger-km and tonne-km per flight</t>
  </si>
  <si>
    <t>Distance travelled per flight (km/flight)*</t>
  </si>
  <si>
    <t>Freight transport (t/flight)</t>
  </si>
  <si>
    <t>Passenger transport (p/flight)</t>
  </si>
  <si>
    <t>New aircrafts</t>
  </si>
  <si>
    <t>Stock of aircrafts - in use</t>
  </si>
  <si>
    <t>Stock of aircrafts - total</t>
  </si>
  <si>
    <t>Freight transport (tonnes)</t>
  </si>
  <si>
    <t>Passenger transport (passengers)</t>
  </si>
  <si>
    <t>Volume carried</t>
  </si>
  <si>
    <t>Number of flights</t>
  </si>
  <si>
    <t>Discrepancy between effective and theoretical efficiencies (ratio)</t>
  </si>
  <si>
    <t>Energy consumption per flight (kgoe/flight)</t>
  </si>
  <si>
    <t>CO2 emissions per flight (kg of CO2 / flight)</t>
  </si>
  <si>
    <t>Seats available per flight</t>
  </si>
  <si>
    <t>Number of seats available</t>
  </si>
  <si>
    <t>Inland waterways</t>
  </si>
  <si>
    <t>Domestic coastal shipping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</si>
  <si>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</si>
  <si>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</si>
  <si>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</si>
  <si>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</si>
  <si>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</si>
  <si>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</si>
  <si>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</si>
  <si>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</si>
  <si>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JRC-IDEES - Integrated Database of the European Energy System (2000-2015)</t>
  </si>
  <si>
    <t>© European Union 2017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</si>
  <si>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</si>
  <si>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</si>
  <si>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</si>
  <si>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</si>
  <si>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</si>
  <si>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DRAFT version 0.9</t>
  </si>
  <si>
    <t>© European Union</t>
  </si>
  <si>
    <t>New vehicle-registrations</t>
  </si>
  <si>
    <t>Gasoline (incl. biofuels)</t>
  </si>
  <si>
    <t>Natural gas (incl. biogas)</t>
  </si>
  <si>
    <t>Vehicle-efficiency - theoretical (kgoe/100 km)*</t>
  </si>
  <si>
    <t>Discrepancy between the theoretical fuel consumption in the country to the EU28 (ratio)</t>
  </si>
  <si>
    <t>Prepared by JRC C.6</t>
  </si>
  <si>
    <t>The information made available is property of the Joint Research Centre of the European Commission.</t>
  </si>
  <si>
    <t>Transport sectors</t>
  </si>
  <si>
    <t>* Theoretical efficiency is derived for the representative aircraft based on the distance travelled per flight</t>
  </si>
  <si>
    <t>Passenger transport (passenger-seats)</t>
  </si>
  <si>
    <t>Occupancy / utilisation</t>
  </si>
  <si>
    <t>Capacity of representative train configuration</t>
  </si>
  <si>
    <t>EE</t>
  </si>
  <si>
    <t>Estonia</t>
  </si>
  <si>
    <t>EE - Aviation</t>
  </si>
  <si>
    <t>EE - Aviation / energy consumption</t>
  </si>
  <si>
    <t/>
  </si>
  <si>
    <t>EE - Aviation / passenger transport specific data</t>
  </si>
  <si>
    <t>EE - Road transport</t>
  </si>
  <si>
    <t>EE - Road transport / energy consumption</t>
  </si>
  <si>
    <t>EE - Road transport / CO2 emissions</t>
  </si>
  <si>
    <t>EE - Road transport / technologies</t>
  </si>
  <si>
    <t>EE - Rail, metro and tram</t>
  </si>
  <si>
    <t>EE - Rail, metro and tram / energy consumption</t>
  </si>
  <si>
    <t>EE - Rail, metro and tram / CO2 emissions</t>
  </si>
  <si>
    <t>EE - Aviation / CO2 emissions</t>
  </si>
  <si>
    <t>EE - Coastal shipping and inland waterways</t>
  </si>
  <si>
    <t>EE - Coastal shipping and inland waterways / energy consumption</t>
  </si>
  <si>
    <t>EE - Coastal shipping and inland waterways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</si>
</sst>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;\-#,##0;&quot;-&quot;"/>
    <numFmt numFmtId="169" formatCode="#,##0.0"/>
    <numFmt numFmtId="170" formatCode="0.0"/>
    <numFmt numFmtId="171" formatCode="0.0%"/>
    <numFmt numFmtId="172" formatCode="#,##0.0;\-#,##0.0;&quot;-&quot;"/>
    <numFmt numFmtId="173" formatCode="#,##0.00_ ;\-#,##0.00\ "/>
    <numFmt numFmtId="174" formatCode="#,##0;\-#,##0;&quot;0&quot;"/>
    <numFmt numFmtId="175" formatCode="0.0%;\-0.0%;&quot;-&quot;"/>
    <numFmt numFmtId="176" formatCode="0.00000000000000"/>
    <numFmt numFmtId="177" formatCode="mmmm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4" fillId="0" borderId="0" xfId="2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166" fontId="10" fillId="0" borderId="1" xfId="4" applyNumberFormat="1" applyFont="1" applyFill="1" applyBorder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166" fontId="10" fillId="0" borderId="0" xfId="4" applyNumberFormat="1" applyFont="1" applyFill="1" applyBorder="1" applyAlignment="1">
      <alignment vertical="center"/>
    </xf>
    <xf numFmtId="0" fontId="10" fillId="2" borderId="0" xfId="4" applyFont="1" applyFill="1" applyBorder="1" applyAlignment="1">
      <alignment horizontal="left" vertical="center" indent="3"/>
    </xf>
    <xf numFmtId="166" fontId="10" fillId="0" borderId="4" xfId="4" applyNumberFormat="1" applyFont="1" applyFill="1" applyBorder="1" applyAlignment="1">
      <alignment vertical="center"/>
    </xf>
    <xf numFmtId="0" fontId="10" fillId="2" borderId="4" xfId="4" applyFont="1" applyFill="1" applyBorder="1" applyAlignment="1">
      <alignment horizontal="left" vertical="center" indent="2"/>
    </xf>
    <xf numFmtId="166" fontId="10" fillId="0" borderId="0" xfId="4" applyNumberFormat="1" applyFont="1" applyBorder="1" applyAlignment="1">
      <alignment vertical="center"/>
    </xf>
    <xf numFmtId="166" fontId="10" fillId="0" borderId="4" xfId="4" applyNumberFormat="1" applyFont="1" applyBorder="1" applyAlignment="1">
      <alignment vertical="center"/>
    </xf>
    <xf numFmtId="166" fontId="10" fillId="0" borderId="5" xfId="4" applyNumberFormat="1" applyFont="1" applyBorder="1" applyAlignment="1">
      <alignment vertical="center"/>
    </xf>
    <xf numFmtId="0" fontId="10" fillId="2" borderId="5" xfId="4" applyFont="1" applyFill="1" applyBorder="1" applyAlignment="1">
      <alignment horizontal="left" vertical="center" indent="2"/>
    </xf>
    <xf numFmtId="166" fontId="13" fillId="4" borderId="2" xfId="4" applyNumberFormat="1" applyFont="1" applyFill="1" applyBorder="1" applyAlignment="1">
      <alignment vertical="center"/>
    </xf>
    <xf numFmtId="0" fontId="13" fillId="4" borderId="2" xfId="4" applyFont="1" applyFill="1" applyBorder="1" applyAlignment="1">
      <alignment horizontal="left" vertical="center" indent="1"/>
    </xf>
    <xf numFmtId="165" fontId="14" fillId="5" borderId="2" xfId="4" applyNumberFormat="1" applyFont="1" applyFill="1" applyBorder="1" applyAlignment="1">
      <alignment vertical="center"/>
    </xf>
    <xf numFmtId="0" fontId="15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0" fillId="0" borderId="0" xfId="4" applyNumberFormat="1" applyFont="1" applyBorder="1" applyAlignment="1">
      <alignment vertical="center"/>
    </xf>
    <xf numFmtId="167" fontId="10" fillId="0" borderId="4" xfId="4" applyNumberFormat="1" applyFont="1" applyBorder="1" applyAlignment="1">
      <alignment vertical="center"/>
    </xf>
    <xf numFmtId="167" fontId="10" fillId="0" borderId="5" xfId="4" applyNumberFormat="1" applyFont="1" applyBorder="1" applyAlignment="1">
      <alignment vertical="center"/>
    </xf>
    <xf numFmtId="167" fontId="13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165" fontId="16" fillId="6" borderId="2" xfId="4" applyNumberFormat="1" applyFont="1" applyFill="1" applyBorder="1" applyAlignment="1">
      <alignment vertical="center"/>
    </xf>
    <xf numFmtId="0" fontId="17" fillId="6" borderId="2" xfId="4" applyFont="1" applyFill="1" applyBorder="1" applyAlignment="1">
      <alignment horizontal="left"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Border="1" applyAlignment="1">
      <alignment vertical="center"/>
    </xf>
    <xf numFmtId="168" fontId="10" fillId="0" borderId="4" xfId="4" applyNumberFormat="1" applyFont="1" applyBorder="1" applyAlignment="1">
      <alignment vertical="center"/>
    </xf>
    <xf numFmtId="168" fontId="10" fillId="0" borderId="5" xfId="4" applyNumberFormat="1" applyFont="1" applyBorder="1" applyAlignment="1">
      <alignment vertical="center"/>
    </xf>
    <xf numFmtId="168" fontId="13" fillId="4" borderId="2" xfId="4" applyNumberFormat="1" applyFont="1" applyFill="1" applyBorder="1" applyAlignment="1">
      <alignment vertical="center"/>
    </xf>
    <xf numFmtId="168" fontId="14" fillId="5" borderId="2" xfId="4" applyNumberFormat="1" applyFont="1" applyFill="1" applyBorder="1" applyAlignment="1">
      <alignment vertical="center"/>
    </xf>
    <xf numFmtId="168" fontId="10" fillId="0" borderId="0" xfId="4" applyNumberFormat="1" applyFont="1" applyAlignment="1">
      <alignment vertical="center"/>
    </xf>
    <xf numFmtId="169" fontId="14" fillId="5" borderId="2" xfId="4" applyNumberFormat="1" applyFont="1" applyFill="1" applyBorder="1" applyAlignment="1">
      <alignment vertical="center"/>
    </xf>
    <xf numFmtId="168" fontId="10" fillId="2" borderId="6" xfId="4" applyNumberFormat="1" applyFont="1" applyFill="1" applyBorder="1" applyAlignment="1">
      <alignment vertical="center"/>
    </xf>
    <xf numFmtId="170" fontId="10" fillId="0" borderId="6" xfId="4" applyNumberFormat="1" applyFont="1" applyBorder="1" applyAlignment="1">
      <alignment vertical="center"/>
    </xf>
    <xf numFmtId="167" fontId="10" fillId="0" borderId="1" xfId="1" applyNumberFormat="1" applyFont="1" applyBorder="1" applyAlignment="1">
      <alignment vertical="center"/>
    </xf>
    <xf numFmtId="171" fontId="10" fillId="2" borderId="1" xfId="1" applyNumberFormat="1" applyFont="1" applyFill="1" applyBorder="1" applyAlignment="1">
      <alignment horizontal="left" vertical="center" indent="3"/>
    </xf>
    <xf numFmtId="167" fontId="10" fillId="0" borderId="0" xfId="1" applyNumberFormat="1" applyFont="1" applyBorder="1" applyAlignment="1">
      <alignment vertical="center"/>
    </xf>
    <xf numFmtId="171" fontId="10" fillId="2" borderId="0" xfId="1" applyNumberFormat="1" applyFont="1" applyFill="1" applyBorder="1" applyAlignment="1">
      <alignment horizontal="left" vertical="center" indent="3"/>
    </xf>
    <xf numFmtId="167" fontId="10" fillId="0" borderId="4" xfId="1" applyNumberFormat="1" applyFont="1" applyBorder="1" applyAlignment="1">
      <alignment vertical="center"/>
    </xf>
    <xf numFmtId="171" fontId="10" fillId="2" borderId="4" xfId="1" applyNumberFormat="1" applyFont="1" applyFill="1" applyBorder="1" applyAlignment="1">
      <alignment horizontal="left" vertical="center" indent="2"/>
    </xf>
    <xf numFmtId="167" fontId="10" fillId="0" borderId="0" xfId="1" applyNumberFormat="1" applyFont="1" applyAlignment="1">
      <alignment vertical="center"/>
    </xf>
    <xf numFmtId="171" fontId="10" fillId="2" borderId="0" xfId="1" applyNumberFormat="1" applyFont="1" applyFill="1" applyAlignment="1">
      <alignment horizontal="left" vertical="center" indent="3"/>
    </xf>
    <xf numFmtId="167" fontId="10" fillId="0" borderId="5" xfId="1" applyNumberFormat="1" applyFont="1" applyBorder="1" applyAlignment="1">
      <alignment vertical="center"/>
    </xf>
    <xf numFmtId="171" fontId="10" fillId="2" borderId="5" xfId="1" applyNumberFormat="1" applyFont="1" applyFill="1" applyBorder="1" applyAlignment="1">
      <alignment horizontal="left" vertical="center" indent="2"/>
    </xf>
    <xf numFmtId="167" fontId="13" fillId="4" borderId="2" xfId="1" applyNumberFormat="1" applyFont="1" applyFill="1" applyBorder="1" applyAlignment="1">
      <alignment vertical="center"/>
    </xf>
    <xf numFmtId="167" fontId="14" fillId="5" borderId="2" xfId="1" applyNumberFormat="1" applyFont="1" applyFill="1" applyBorder="1" applyAlignment="1">
      <alignment vertical="center"/>
    </xf>
    <xf numFmtId="0" fontId="10" fillId="0" borderId="0" xfId="4" applyNumberFormat="1" applyFont="1" applyAlignment="1">
      <alignment vertical="center"/>
    </xf>
    <xf numFmtId="0" fontId="10" fillId="2" borderId="0" xfId="4" applyNumberFormat="1" applyFont="1" applyFill="1" applyAlignment="1">
      <alignment vertical="center"/>
    </xf>
    <xf numFmtId="169" fontId="10" fillId="0" borderId="1" xfId="4" applyNumberFormat="1" applyFont="1" applyBorder="1" applyAlignment="1">
      <alignment vertical="center"/>
    </xf>
    <xf numFmtId="169" fontId="10" fillId="0" borderId="3" xfId="4" applyNumberFormat="1" applyFont="1" applyBorder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169" fontId="10" fillId="0" borderId="4" xfId="4" applyNumberFormat="1" applyFont="1" applyBorder="1" applyAlignment="1">
      <alignment vertical="center"/>
    </xf>
    <xf numFmtId="169" fontId="10" fillId="0" borderId="0" xfId="4" applyNumberFormat="1" applyFont="1" applyAlignment="1">
      <alignment vertical="center"/>
    </xf>
    <xf numFmtId="169" fontId="10" fillId="0" borderId="5" xfId="4" applyNumberFormat="1" applyFont="1" applyBorder="1" applyAlignment="1">
      <alignment vertical="center"/>
    </xf>
    <xf numFmtId="169" fontId="13" fillId="4" borderId="2" xfId="4" applyNumberFormat="1" applyFont="1" applyFill="1" applyBorder="1" applyAlignment="1">
      <alignment vertical="center"/>
    </xf>
    <xf numFmtId="169" fontId="10" fillId="0" borderId="0" xfId="4" applyNumberFormat="1" applyFont="1" applyBorder="1" applyAlignment="1">
      <alignment vertical="center"/>
    </xf>
    <xf numFmtId="172" fontId="14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4" fillId="5" borderId="2" xfId="4" applyNumberFormat="1" applyFont="1" applyFill="1" applyBorder="1" applyAlignment="1">
      <alignment vertical="center"/>
    </xf>
    <xf numFmtId="0" fontId="18" fillId="6" borderId="2" xfId="4" applyNumberFormat="1" applyFont="1" applyFill="1" applyBorder="1" applyAlignment="1">
      <alignment vertical="center"/>
    </xf>
    <xf numFmtId="0" fontId="17" fillId="6" borderId="2" xfId="4" applyNumberFormat="1" applyFont="1" applyFill="1" applyBorder="1" applyAlignment="1">
      <alignment horizontal="left" vertical="center"/>
    </xf>
    <xf numFmtId="172" fontId="10" fillId="0" borderId="1" xfId="4" applyNumberFormat="1" applyFont="1" applyBorder="1" applyAlignment="1">
      <alignment vertical="center"/>
    </xf>
    <xf numFmtId="172" fontId="10" fillId="0" borderId="0" xfId="4" applyNumberFormat="1" applyFont="1" applyBorder="1" applyAlignment="1">
      <alignment vertical="center"/>
    </xf>
    <xf numFmtId="172" fontId="10" fillId="0" borderId="4" xfId="4" applyNumberFormat="1" applyFont="1" applyBorder="1" applyAlignment="1">
      <alignment vertical="center"/>
    </xf>
    <xf numFmtId="172" fontId="10" fillId="0" borderId="0" xfId="4" applyNumberFormat="1" applyFont="1" applyAlignment="1">
      <alignment vertical="center"/>
    </xf>
    <xf numFmtId="172" fontId="10" fillId="0" borderId="5" xfId="4" applyNumberFormat="1" applyFont="1" applyBorder="1" applyAlignment="1">
      <alignment vertical="center"/>
    </xf>
    <xf numFmtId="172" fontId="13" fillId="4" borderId="2" xfId="4" applyNumberFormat="1" applyFont="1" applyFill="1" applyBorder="1" applyAlignment="1">
      <alignment vertical="center"/>
    </xf>
    <xf numFmtId="0" fontId="10" fillId="2" borderId="0" xfId="4" applyNumberFormat="1" applyFont="1" applyFill="1" applyBorder="1" applyAlignment="1">
      <alignment vertical="center"/>
    </xf>
    <xf numFmtId="0" fontId="10" fillId="0" borderId="0" xfId="4" applyNumberFormat="1" applyFont="1" applyBorder="1" applyAlignment="1">
      <alignment vertical="center"/>
    </xf>
    <xf numFmtId="0" fontId="10" fillId="2" borderId="6" xfId="4" applyNumberFormat="1" applyFont="1" applyFill="1" applyBorder="1" applyAlignment="1">
      <alignment vertical="center"/>
    </xf>
    <xf numFmtId="0" fontId="10" fillId="0" borderId="6" xfId="4" applyNumberFormat="1" applyFont="1" applyBorder="1" applyAlignment="1">
      <alignment vertical="center"/>
    </xf>
    <xf numFmtId="165" fontId="19" fillId="6" borderId="2" xfId="4" applyNumberFormat="1" applyFont="1" applyFill="1" applyBorder="1" applyAlignment="1">
      <alignment vertical="center"/>
    </xf>
    <xf numFmtId="165" fontId="18" fillId="6" borderId="2" xfId="4" applyNumberFormat="1" applyFont="1" applyFill="1" applyBorder="1" applyAlignment="1">
      <alignment vertical="center"/>
    </xf>
    <xf numFmtId="0" fontId="20" fillId="2" borderId="1" xfId="4" applyFont="1" applyFill="1" applyBorder="1" applyAlignment="1">
      <alignment horizontal="left" vertical="center" indent="4"/>
    </xf>
    <xf numFmtId="0" fontId="20" fillId="2" borderId="0" xfId="4" applyFont="1" applyFill="1" applyAlignment="1">
      <alignment horizontal="left" vertical="center" indent="4"/>
    </xf>
    <xf numFmtId="166" fontId="10" fillId="0" borderId="7" xfId="4" applyNumberFormat="1" applyFont="1" applyBorder="1" applyAlignment="1">
      <alignment vertical="center"/>
    </xf>
    <xf numFmtId="0" fontId="20" fillId="2" borderId="7" xfId="4" applyFont="1" applyFill="1" applyBorder="1" applyAlignment="1">
      <alignment horizontal="left" vertical="center" indent="3"/>
    </xf>
    <xf numFmtId="166" fontId="10" fillId="0" borderId="6" xfId="4" applyNumberFormat="1" applyFont="1" applyBorder="1" applyAlignment="1">
      <alignment vertical="center"/>
    </xf>
    <xf numFmtId="0" fontId="10" fillId="2" borderId="6" xfId="4" applyFont="1" applyFill="1" applyBorder="1" applyAlignment="1">
      <alignment horizontal="left" vertical="center" indent="2"/>
    </xf>
    <xf numFmtId="4" fontId="10" fillId="0" borderId="1" xfId="4" applyNumberFormat="1" applyFont="1" applyBorder="1" applyAlignment="1">
      <alignment vertical="center"/>
    </xf>
    <xf numFmtId="0" fontId="10" fillId="2" borderId="1" xfId="4" applyFont="1" applyFill="1" applyBorder="1" applyAlignment="1">
      <alignment horizontal="left" vertical="center" indent="2"/>
    </xf>
    <xf numFmtId="4" fontId="10" fillId="0" borderId="0" xfId="4" applyNumberFormat="1" applyFont="1" applyBorder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4" fontId="14" fillId="4" borderId="2" xfId="4" applyNumberFormat="1" applyFont="1" applyFill="1" applyBorder="1" applyAlignment="1">
      <alignment vertical="center"/>
    </xf>
    <xf numFmtId="0" fontId="21" fillId="4" borderId="2" xfId="4" applyFont="1" applyFill="1" applyBorder="1" applyAlignment="1">
      <alignment horizontal="left" vertical="center" indent="1"/>
    </xf>
    <xf numFmtId="3" fontId="14" fillId="5" borderId="2" xfId="4" applyNumberFormat="1" applyFont="1" applyFill="1" applyBorder="1" applyAlignment="1">
      <alignment vertical="center"/>
    </xf>
    <xf numFmtId="1" fontId="10" fillId="2" borderId="6" xfId="4" applyNumberFormat="1" applyFont="1" applyFill="1" applyBorder="1" applyAlignment="1">
      <alignment vertical="center"/>
    </xf>
    <xf numFmtId="166" fontId="14" fillId="4" borderId="2" xfId="4" applyNumberFormat="1" applyFont="1" applyFill="1" applyBorder="1" applyAlignment="1">
      <alignment vertical="center"/>
    </xf>
    <xf numFmtId="166" fontId="10" fillId="0" borderId="0" xfId="4" applyNumberFormat="1" applyFont="1" applyFill="1" applyAlignment="1">
      <alignment vertical="center"/>
    </xf>
    <xf numFmtId="166" fontId="10" fillId="0" borderId="5" xfId="4" applyNumberFormat="1" applyFont="1" applyFill="1" applyBorder="1" applyAlignment="1">
      <alignment vertical="center"/>
    </xf>
    <xf numFmtId="173" fontId="10" fillId="0" borderId="0" xfId="4" applyNumberFormat="1" applyFont="1" applyAlignment="1">
      <alignment vertical="center"/>
    </xf>
    <xf numFmtId="172" fontId="14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Border="1" applyAlignment="1">
      <alignment vertical="center"/>
    </xf>
    <xf numFmtId="165" fontId="10" fillId="0" borderId="4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5" fontId="10" fillId="0" borderId="5" xfId="4" applyNumberFormat="1" applyFont="1" applyFill="1" applyBorder="1" applyAlignment="1">
      <alignment vertical="center"/>
    </xf>
    <xf numFmtId="165" fontId="13" fillId="4" borderId="2" xfId="4" applyNumberFormat="1" applyFont="1" applyFill="1" applyBorder="1" applyAlignment="1">
      <alignment vertical="center"/>
    </xf>
    <xf numFmtId="165" fontId="10" fillId="0" borderId="5" xfId="4" applyNumberFormat="1" applyFont="1" applyBorder="1" applyAlignment="1">
      <alignment vertical="center"/>
    </xf>
    <xf numFmtId="174" fontId="10" fillId="2" borderId="0" xfId="4" applyNumberFormat="1" applyFont="1" applyFill="1" applyAlignment="1">
      <alignment vertical="center"/>
    </xf>
    <xf numFmtId="1" fontId="11" fillId="7" borderId="2" xfId="4" applyNumberFormat="1" applyFont="1" applyFill="1" applyBorder="1" applyAlignment="1">
      <alignment horizontal="center" vertical="center"/>
    </xf>
    <xf numFmtId="1" fontId="11" fillId="7" borderId="2" xfId="4" applyNumberFormat="1" applyFont="1" applyFill="1" applyBorder="1" applyAlignment="1">
      <alignment horizontal="right" vertical="center"/>
    </xf>
    <xf numFmtId="167" fontId="10" fillId="0" borderId="0" xfId="4" applyNumberFormat="1" applyFont="1" applyAlignment="1">
      <alignment vertical="center"/>
    </xf>
    <xf numFmtId="0" fontId="10" fillId="2" borderId="0" xfId="4" applyFont="1" applyFill="1" applyAlignment="1">
      <alignment horizontal="left" vertical="center" indent="2"/>
    </xf>
    <xf numFmtId="167" fontId="10" fillId="0" borderId="8" xfId="4" applyNumberFormat="1" applyFont="1" applyBorder="1" applyAlignment="1">
      <alignment vertical="center"/>
    </xf>
    <xf numFmtId="0" fontId="10" fillId="2" borderId="8" xfId="4" applyFont="1" applyFill="1" applyBorder="1" applyAlignment="1">
      <alignment horizontal="left" vertical="center" indent="2"/>
    </xf>
    <xf numFmtId="167" fontId="10" fillId="0" borderId="6" xfId="4" applyNumberFormat="1" applyFont="1" applyBorder="1" applyAlignment="1">
      <alignment vertical="center"/>
    </xf>
    <xf numFmtId="168" fontId="10" fillId="0" borderId="8" xfId="4" applyNumberFormat="1" applyFont="1" applyBorder="1" applyAlignment="1">
      <alignment vertical="center"/>
    </xf>
    <xf numFmtId="168" fontId="10" fillId="0" borderId="6" xfId="4" applyNumberFormat="1" applyFont="1" applyBorder="1" applyAlignment="1">
      <alignment vertical="center"/>
    </xf>
    <xf numFmtId="172" fontId="10" fillId="0" borderId="8" xfId="4" applyNumberFormat="1" applyFont="1" applyBorder="1" applyAlignment="1">
      <alignment vertical="center"/>
    </xf>
    <xf numFmtId="172" fontId="10" fillId="0" borderId="6" xfId="4" applyNumberFormat="1" applyFont="1" applyBorder="1" applyAlignment="1">
      <alignment vertical="center"/>
    </xf>
    <xf numFmtId="166" fontId="14" fillId="4" borderId="0" xfId="4" applyNumberFormat="1" applyFont="1" applyFill="1" applyBorder="1" applyAlignment="1">
      <alignment vertical="center"/>
    </xf>
    <xf numFmtId="166" fontId="10" fillId="0" borderId="8" xfId="4" applyNumberFormat="1" applyFont="1" applyBorder="1" applyAlignment="1">
      <alignment vertical="center"/>
    </xf>
    <xf numFmtId="0" fontId="20" fillId="2" borderId="0" xfId="4" applyFont="1" applyFill="1" applyAlignment="1">
      <alignment vertical="center"/>
    </xf>
    <xf numFmtId="167" fontId="13" fillId="4" borderId="4" xfId="1" applyNumberFormat="1" applyFont="1" applyFill="1" applyBorder="1" applyAlignment="1">
      <alignment vertical="center"/>
    </xf>
    <xf numFmtId="0" fontId="13" fillId="4" borderId="4" xfId="4" applyFont="1" applyFill="1" applyBorder="1" applyAlignment="1">
      <alignment horizontal="left" vertical="center" indent="1"/>
    </xf>
    <xf numFmtId="167" fontId="13" fillId="4" borderId="5" xfId="1" applyNumberFormat="1" applyFont="1" applyFill="1" applyBorder="1" applyAlignment="1">
      <alignment vertical="center"/>
    </xf>
    <xf numFmtId="0" fontId="13" fillId="4" borderId="5" xfId="4" applyFont="1" applyFill="1" applyBorder="1" applyAlignment="1">
      <alignment horizontal="left" vertical="center" indent="1"/>
    </xf>
    <xf numFmtId="168" fontId="13" fillId="4" borderId="4" xfId="4" applyNumberFormat="1" applyFont="1" applyFill="1" applyBorder="1" applyAlignment="1">
      <alignment vertical="center"/>
    </xf>
    <xf numFmtId="168" fontId="13" fillId="4" borderId="5" xfId="4" applyNumberFormat="1" applyFont="1" applyFill="1" applyBorder="1" applyAlignment="1">
      <alignment vertical="center"/>
    </xf>
    <xf numFmtId="172" fontId="13" fillId="4" borderId="4" xfId="4" applyNumberFormat="1" applyFont="1" applyFill="1" applyBorder="1" applyAlignment="1">
      <alignment vertical="center"/>
    </xf>
    <xf numFmtId="172" fontId="13" fillId="4" borderId="5" xfId="4" applyNumberFormat="1" applyFont="1" applyFill="1" applyBorder="1" applyAlignment="1">
      <alignment vertical="center"/>
    </xf>
    <xf numFmtId="172" fontId="10" fillId="2" borderId="0" xfId="4" applyNumberFormat="1" applyFont="1" applyFill="1" applyAlignment="1">
      <alignment vertical="center"/>
    </xf>
    <xf numFmtId="165" fontId="13" fillId="4" borderId="4" xfId="4" applyNumberFormat="1" applyFont="1" applyFill="1" applyBorder="1" applyAlignment="1">
      <alignment vertical="center"/>
    </xf>
    <xf numFmtId="165" fontId="13" fillId="4" borderId="5" xfId="4" applyNumberFormat="1" applyFont="1" applyFill="1" applyBorder="1" applyAlignment="1">
      <alignment vertical="center"/>
    </xf>
    <xf numFmtId="166" fontId="13" fillId="4" borderId="4" xfId="4" applyNumberFormat="1" applyFont="1" applyFill="1" applyBorder="1" applyAlignment="1">
      <alignment vertical="center"/>
    </xf>
    <xf numFmtId="166" fontId="13" fillId="4" borderId="5" xfId="4" applyNumberFormat="1" applyFont="1" applyFill="1" applyBorder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175" fontId="10" fillId="0" borderId="1" xfId="1" applyNumberFormat="1" applyFont="1" applyBorder="1" applyAlignment="1">
      <alignment vertical="center"/>
    </xf>
    <xf numFmtId="175" fontId="10" fillId="0" borderId="0" xfId="1" applyNumberFormat="1" applyFont="1" applyAlignment="1">
      <alignment vertical="center"/>
    </xf>
    <xf numFmtId="175" fontId="13" fillId="4" borderId="5" xfId="1" applyNumberFormat="1" applyFont="1" applyFill="1" applyBorder="1" applyAlignment="1">
      <alignment vertical="center"/>
    </xf>
    <xf numFmtId="175" fontId="14" fillId="5" borderId="2" xfId="1" applyNumberFormat="1" applyFont="1" applyFill="1" applyBorder="1" applyAlignment="1">
      <alignment vertical="center"/>
    </xf>
    <xf numFmtId="176" fontId="10" fillId="0" borderId="0" xfId="4" applyNumberFormat="1" applyFont="1" applyAlignment="1">
      <alignment vertical="center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22" fillId="0" borderId="2" xfId="5" applyFont="1" applyBorder="1" applyAlignment="1">
      <alignment vertical="center"/>
    </xf>
    <xf numFmtId="0" fontId="23" fillId="0" borderId="2" xfId="5" applyFont="1" applyBorder="1" applyAlignment="1">
      <alignment vertical="center"/>
    </xf>
    <xf numFmtId="0" fontId="24" fillId="0" borderId="2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24" fillId="0" borderId="0" xfId="5" applyFont="1" applyAlignment="1">
      <alignment horizontal="center" vertical="center"/>
    </xf>
    <xf numFmtId="0" fontId="22" fillId="0" borderId="0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right" vertical="center"/>
    </xf>
    <xf numFmtId="0" fontId="26" fillId="0" borderId="0" xfId="5" applyFont="1" applyAlignment="1">
      <alignment vertical="center"/>
    </xf>
    <xf numFmtId="0" fontId="23" fillId="0" borderId="0" xfId="5" applyFont="1" applyAlignment="1">
      <alignment vertical="center"/>
    </xf>
    <xf numFmtId="0" fontId="27" fillId="0" borderId="0" xfId="5" applyFont="1" applyAlignment="1">
      <alignment horizontal="left" vertical="center"/>
    </xf>
    <xf numFmtId="177" fontId="28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172" fontId="14" fillId="4" borderId="0" xfId="4" applyNumberFormat="1" applyFont="1" applyFill="1" applyBorder="1" applyAlignment="1">
      <alignment vertical="center"/>
    </xf>
    <xf numFmtId="175" fontId="14" fillId="5" borderId="2" xfId="4" applyNumberFormat="1" applyFont="1" applyFill="1" applyBorder="1" applyAlignment="1">
      <alignment vertical="center"/>
    </xf>
    <xf numFmtId="175" fontId="13" fillId="4" borderId="2" xfId="4" applyNumberFormat="1" applyFont="1" applyFill="1" applyBorder="1" applyAlignment="1">
      <alignment vertical="center"/>
    </xf>
    <xf numFmtId="175" fontId="10" fillId="0" borderId="6" xfId="4" applyNumberFormat="1" applyFont="1" applyBorder="1" applyAlignment="1">
      <alignment vertical="center"/>
    </xf>
    <xf numFmtId="175" fontId="10" fillId="0" borderId="4" xfId="4" applyNumberFormat="1" applyFont="1" applyBorder="1" applyAlignment="1">
      <alignment vertical="center"/>
    </xf>
    <xf numFmtId="175" fontId="10" fillId="0" borderId="0" xfId="4" applyNumberFormat="1" applyFont="1" applyAlignment="1">
      <alignment vertical="center"/>
    </xf>
    <xf numFmtId="175" fontId="10" fillId="0" borderId="8" xfId="4" applyNumberFormat="1" applyFont="1" applyBorder="1" applyAlignment="1">
      <alignment vertical="center"/>
    </xf>
    <xf numFmtId="175" fontId="10" fillId="0" borderId="1" xfId="4" applyNumberFormat="1" applyFont="1" applyBorder="1" applyAlignment="1">
      <alignment vertical="center"/>
    </xf>
    <xf numFmtId="0" fontId="9" fillId="0" borderId="0" xfId="5" applyFont="1" applyAlignment="1">
      <alignment horizontal="center" vertical="center"/>
    </xf>
    <xf numFmtId="1" fontId="11" fillId="3" borderId="2" xfId="4" applyNumberFormat="1" applyFont="1" applyFill="1" applyBorder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3" customWidth="1"/>
    <col min="2" max="2" width="9.7109375" style="154" customWidth="1"/>
    <col min="3" max="3" width="107.42578125" style="152" customWidth="1"/>
    <col min="4" max="4" width="44.7109375" style="152" customWidth="1"/>
    <col min="5" max="6" width="9.7109375" style="152" customWidth="1"/>
    <col min="7" max="16384" width="9.140625" style="152"/>
  </cols>
  <sheetData>
    <row r="9" spans="1:10" ht="30" x14ac:dyDescent="0.25">
      <c r="A9" s="149"/>
      <c r="B9" s="150" t="s">
        <v>156</v>
      </c>
      <c r="C9" s="151"/>
      <c r="D9" s="151"/>
      <c r="E9" s="151"/>
      <c r="F9" s="151"/>
    </row>
    <row r="10" spans="1:10" hidden="1" x14ac:dyDescent="0.25"/>
    <row r="11" spans="1:10" hidden="1" x14ac:dyDescent="0.25">
      <c r="B11" s="153"/>
      <c r="C11" s="153"/>
    </row>
    <row r="12" spans="1:10" ht="11.25" hidden="1" customHeight="1" x14ac:dyDescent="0.25">
      <c r="B12" s="153"/>
      <c r="C12" s="153"/>
    </row>
    <row r="13" spans="1:10" s="153" customFormat="1" ht="11.25" hidden="1" customHeight="1" x14ac:dyDescent="0.25">
      <c r="D13" s="152"/>
      <c r="E13" s="152"/>
      <c r="F13" s="152"/>
      <c r="G13" s="152"/>
      <c r="H13" s="152"/>
      <c r="I13" s="152"/>
      <c r="J13" s="152"/>
    </row>
    <row r="14" spans="1:10" s="153" customFormat="1" ht="12.75" customHeight="1" x14ac:dyDescent="0.25">
      <c r="D14" s="152"/>
      <c r="E14" s="152"/>
      <c r="F14" s="152"/>
      <c r="G14" s="152"/>
      <c r="H14" s="152"/>
      <c r="I14" s="152"/>
      <c r="J14" s="152"/>
    </row>
    <row r="15" spans="1:10" s="153" customFormat="1" ht="12.75" customHeight="1" x14ac:dyDescent="0.25">
      <c r="D15" s="152"/>
      <c r="E15" s="152"/>
      <c r="F15" s="152"/>
      <c r="G15" s="152"/>
      <c r="H15" s="152"/>
      <c r="I15" s="152"/>
      <c r="J15" s="152"/>
    </row>
    <row r="16" spans="1:10" s="153" customFormat="1" ht="12.75" customHeight="1" x14ac:dyDescent="0.25">
      <c r="D16" s="152"/>
      <c r="E16" s="152"/>
      <c r="F16" s="152"/>
      <c r="G16" s="152"/>
      <c r="H16" s="152"/>
      <c r="I16" s="152"/>
      <c r="J16" s="152"/>
    </row>
    <row r="17" spans="1:10" s="153" customFormat="1" ht="12.75" customHeight="1" x14ac:dyDescent="0.25">
      <c r="D17" s="152"/>
      <c r="E17" s="152"/>
      <c r="F17" s="152"/>
      <c r="G17" s="152"/>
      <c r="H17" s="152"/>
      <c r="I17" s="152"/>
      <c r="J17" s="152"/>
    </row>
    <row r="18" spans="1:10" s="153" customFormat="1" ht="12.75" customHeight="1" x14ac:dyDescent="0.25">
      <c r="D18" s="152"/>
      <c r="E18" s="152"/>
      <c r="F18" s="152"/>
      <c r="G18" s="152"/>
      <c r="H18" s="152"/>
      <c r="I18" s="152"/>
      <c r="J18" s="152"/>
    </row>
    <row r="19" spans="1:10" s="153" customFormat="1" x14ac:dyDescent="0.25">
      <c r="D19" s="152"/>
      <c r="E19" s="152"/>
      <c r="F19" s="152"/>
      <c r="G19" s="152"/>
      <c r="H19" s="152"/>
      <c r="I19" s="152"/>
      <c r="J19" s="152"/>
    </row>
    <row r="20" spans="1:10" s="153" customFormat="1" ht="11.25" customHeight="1" x14ac:dyDescent="0.25">
      <c r="D20" s="152"/>
      <c r="E20" s="152"/>
      <c r="F20" s="152"/>
      <c r="G20" s="152"/>
      <c r="H20" s="152"/>
      <c r="I20" s="152"/>
      <c r="J20" s="152"/>
    </row>
    <row r="21" spans="1:10" s="153" customFormat="1" ht="11.25" customHeight="1" x14ac:dyDescent="0.25">
      <c r="D21" s="152"/>
      <c r="E21" s="152"/>
      <c r="F21" s="152"/>
      <c r="G21" s="152"/>
      <c r="H21" s="152"/>
      <c r="I21" s="152"/>
      <c r="J21" s="152"/>
    </row>
    <row r="22" spans="1:10" s="153" customFormat="1" ht="11.25" customHeight="1" x14ac:dyDescent="0.25">
      <c r="B22" s="154"/>
      <c r="C22" s="152"/>
      <c r="D22" s="152"/>
      <c r="E22" s="152"/>
      <c r="F22" s="152"/>
      <c r="G22" s="152"/>
      <c r="H22" s="152"/>
      <c r="I22" s="152"/>
      <c r="J22" s="152"/>
    </row>
    <row r="23" spans="1:10" s="153" customFormat="1" ht="27.75" x14ac:dyDescent="0.25">
      <c r="B23" s="155"/>
      <c r="C23" s="156" t="s">
        <v>178</v>
      </c>
      <c r="D23" s="157"/>
      <c r="E23" s="152"/>
      <c r="F23" s="152"/>
      <c r="G23" s="152"/>
      <c r="H23" s="152"/>
      <c r="I23" s="152"/>
      <c r="J23" s="152"/>
    </row>
    <row r="24" spans="1:10" s="153" customFormat="1" ht="11.25" customHeight="1" x14ac:dyDescent="0.25">
      <c r="B24" s="154"/>
      <c r="C24" s="152"/>
      <c r="D24" s="152"/>
      <c r="E24" s="152"/>
      <c r="F24" s="152"/>
      <c r="G24" s="152"/>
      <c r="H24" s="152"/>
      <c r="I24" s="152"/>
      <c r="J24" s="152"/>
    </row>
    <row r="25" spans="1:10" s="153" customFormat="1" ht="13.5" customHeight="1" x14ac:dyDescent="0.25">
      <c r="B25" s="154"/>
      <c r="C25" s="152"/>
      <c r="D25" s="152"/>
      <c r="E25" s="152"/>
      <c r="F25" s="152"/>
      <c r="G25" s="152"/>
      <c r="H25" s="152"/>
      <c r="I25" s="152"/>
      <c r="J25" s="152"/>
    </row>
    <row r="26" spans="1:10" s="153" customFormat="1" ht="10.5" customHeight="1" x14ac:dyDescent="0.25">
      <c r="B26" s="154"/>
      <c r="C26" s="152"/>
      <c r="D26" s="152"/>
      <c r="E26" s="152"/>
      <c r="F26" s="152"/>
      <c r="G26" s="152"/>
      <c r="H26" s="152"/>
      <c r="I26" s="152"/>
      <c r="J26" s="152"/>
    </row>
    <row r="27" spans="1:10" x14ac:dyDescent="0.25">
      <c r="A27" s="152"/>
    </row>
    <row r="28" spans="1:10" s="153" customFormat="1" ht="11.25" customHeight="1" x14ac:dyDescent="0.25">
      <c r="B28" s="154"/>
      <c r="C28" s="152"/>
      <c r="D28" s="152"/>
      <c r="E28" s="152"/>
      <c r="F28" s="152"/>
      <c r="G28" s="152"/>
      <c r="H28" s="152"/>
      <c r="I28" s="152"/>
      <c r="J28" s="152"/>
    </row>
    <row r="29" spans="1:10" s="153" customFormat="1" x14ac:dyDescent="0.25">
      <c r="B29" s="154"/>
      <c r="C29" s="152"/>
      <c r="D29" s="152"/>
      <c r="E29" s="152"/>
      <c r="F29" s="152"/>
      <c r="G29" s="152"/>
      <c r="H29" s="152"/>
      <c r="I29" s="152"/>
      <c r="J29" s="152"/>
    </row>
    <row r="30" spans="1:10" s="153" customFormat="1" ht="27.75" x14ac:dyDescent="0.25">
      <c r="B30" s="154"/>
      <c r="C30" s="158" t="s">
        <v>172</v>
      </c>
      <c r="D30" s="152"/>
      <c r="E30" s="152"/>
      <c r="F30" s="152"/>
      <c r="G30" s="152"/>
      <c r="H30" s="152"/>
      <c r="I30" s="152"/>
      <c r="J30" s="152"/>
    </row>
    <row r="31" spans="1:10" s="153" customFormat="1" ht="11.25" customHeight="1" x14ac:dyDescent="0.25">
      <c r="B31" s="154"/>
      <c r="C31" s="159"/>
      <c r="D31" s="152"/>
      <c r="E31" s="152"/>
      <c r="F31" s="152"/>
      <c r="G31" s="152"/>
      <c r="H31" s="152"/>
      <c r="I31" s="152"/>
      <c r="J31" s="152"/>
    </row>
    <row r="32" spans="1:10" s="153" customFormat="1" ht="11.25" customHeight="1" x14ac:dyDescent="0.25">
      <c r="B32" s="154"/>
      <c r="C32" s="159"/>
      <c r="D32" s="152"/>
      <c r="E32" s="152"/>
      <c r="F32" s="152"/>
      <c r="G32" s="152"/>
      <c r="H32" s="152"/>
      <c r="I32" s="152"/>
      <c r="J32" s="152"/>
    </row>
    <row r="33" spans="1:12" s="153" customFormat="1" ht="11.25" customHeight="1" x14ac:dyDescent="0.25">
      <c r="B33" s="154"/>
      <c r="C33" s="152"/>
      <c r="D33" s="152"/>
      <c r="E33" s="152"/>
      <c r="F33" s="152"/>
      <c r="G33" s="152"/>
      <c r="H33" s="152"/>
      <c r="I33" s="152"/>
      <c r="J33" s="152"/>
    </row>
    <row r="34" spans="1:12" s="153" customFormat="1" ht="11.25" customHeight="1" x14ac:dyDescent="0.25">
      <c r="B34" s="154"/>
      <c r="C34" s="152"/>
      <c r="D34" s="152"/>
      <c r="E34" s="152"/>
      <c r="F34" s="152"/>
      <c r="G34" s="152"/>
      <c r="H34" s="152"/>
      <c r="I34" s="152"/>
      <c r="J34" s="152"/>
    </row>
    <row r="35" spans="1:12" s="153" customFormat="1" ht="11.25" customHeight="1" x14ac:dyDescent="0.25">
      <c r="B35" s="154"/>
      <c r="C35" s="152"/>
      <c r="D35" s="152"/>
      <c r="E35" s="152"/>
      <c r="F35" s="152"/>
      <c r="G35" s="152"/>
      <c r="H35" s="152"/>
      <c r="I35" s="152"/>
      <c r="J35" s="152"/>
    </row>
    <row r="36" spans="1:12" s="153" customFormat="1" ht="13.5" customHeight="1" x14ac:dyDescent="0.25">
      <c r="B36" s="154"/>
      <c r="C36" s="152"/>
      <c r="D36" s="152"/>
      <c r="E36" s="152"/>
      <c r="F36" s="152"/>
      <c r="G36" s="152"/>
      <c r="H36" s="152"/>
      <c r="I36" s="152"/>
      <c r="J36" s="152"/>
    </row>
    <row r="37" spans="1:12" s="153" customFormat="1" ht="10.5" customHeight="1" x14ac:dyDescent="0.25">
      <c r="B37" s="154"/>
      <c r="C37" s="152"/>
      <c r="D37" s="152"/>
      <c r="E37" s="152"/>
      <c r="F37" s="152"/>
      <c r="G37" s="152"/>
      <c r="H37" s="152"/>
      <c r="I37" s="152"/>
      <c r="J37" s="152"/>
    </row>
    <row r="38" spans="1:12" x14ac:dyDescent="0.25">
      <c r="A38" s="152"/>
    </row>
    <row r="39" spans="1:12" s="153" customFormat="1" ht="12.75" customHeight="1" x14ac:dyDescent="0.25">
      <c r="B39" s="154"/>
      <c r="C39" s="152"/>
      <c r="E39" s="152"/>
      <c r="F39" s="152"/>
      <c r="G39" s="152"/>
      <c r="H39" s="152"/>
      <c r="I39" s="152"/>
      <c r="J39" s="152"/>
    </row>
    <row r="40" spans="1:12" s="153" customFormat="1" x14ac:dyDescent="0.25">
      <c r="B40" s="154"/>
      <c r="C40" s="152"/>
      <c r="E40" s="152"/>
      <c r="F40" s="152"/>
      <c r="G40" s="152"/>
      <c r="H40" s="152"/>
      <c r="I40" s="152"/>
      <c r="J40" s="152"/>
    </row>
    <row r="41" spans="1:12" s="153" customFormat="1" x14ac:dyDescent="0.25">
      <c r="B41" s="154"/>
      <c r="C41" s="152"/>
      <c r="D41" s="152"/>
      <c r="E41" s="152"/>
      <c r="F41" s="152"/>
      <c r="G41" s="152"/>
      <c r="H41" s="152"/>
      <c r="I41" s="152"/>
      <c r="J41" s="152"/>
    </row>
    <row r="42" spans="1:12" s="153" customFormat="1" ht="12.75" customHeight="1" x14ac:dyDescent="0.25">
      <c r="B42" s="154"/>
      <c r="C42" s="152"/>
      <c r="D42" s="152"/>
      <c r="E42" s="152"/>
      <c r="F42" s="152"/>
      <c r="G42" s="152"/>
      <c r="H42" s="152"/>
      <c r="I42" s="152"/>
      <c r="J42" s="152"/>
    </row>
    <row r="43" spans="1:12" ht="20.25" x14ac:dyDescent="0.25">
      <c r="D43" s="160" t="s">
        <v>170</v>
      </c>
    </row>
    <row r="44" spans="1:12" x14ac:dyDescent="0.25">
      <c r="A44" s="152"/>
      <c r="B44" s="152"/>
    </row>
    <row r="45" spans="1:12" ht="18" x14ac:dyDescent="0.25">
      <c r="A45" s="152"/>
      <c r="B45" s="152"/>
      <c r="D45" s="161">
        <v>43297.734918981485</v>
      </c>
    </row>
    <row r="46" spans="1:12" ht="12.75" x14ac:dyDescent="0.25">
      <c r="A46" s="152"/>
      <c r="B46" s="152"/>
      <c r="G46" s="162"/>
      <c r="H46" s="162"/>
      <c r="I46" s="162"/>
      <c r="J46" s="162"/>
      <c r="K46" s="162"/>
      <c r="L46" s="162"/>
    </row>
    <row r="47" spans="1:12" x14ac:dyDescent="0.25">
      <c r="A47" s="152"/>
      <c r="B47" s="152"/>
    </row>
    <row r="48" spans="1:12" x14ac:dyDescent="0.25">
      <c r="A48" s="152"/>
      <c r="B48" s="152"/>
    </row>
    <row r="49" spans="1:12" ht="15" x14ac:dyDescent="0.25">
      <c r="B49" s="163" t="s">
        <v>157</v>
      </c>
    </row>
    <row r="50" spans="1:12" ht="15" x14ac:dyDescent="0.25">
      <c r="B50" s="163"/>
    </row>
    <row r="51" spans="1:12" ht="15" x14ac:dyDescent="0.25">
      <c r="A51" s="162"/>
      <c r="B51" s="163" t="s">
        <v>158</v>
      </c>
      <c r="C51" s="162"/>
      <c r="D51" s="162"/>
      <c r="E51" s="162"/>
      <c r="F51" s="162"/>
    </row>
    <row r="52" spans="1:12" ht="15" x14ac:dyDescent="0.25">
      <c r="B52" s="163"/>
    </row>
    <row r="53" spans="1:12" ht="15" x14ac:dyDescent="0.25">
      <c r="B53" s="163" t="s">
        <v>171</v>
      </c>
    </row>
    <row r="54" spans="1:12" ht="15" x14ac:dyDescent="0.25">
      <c r="B54" s="163" t="s">
        <v>159</v>
      </c>
    </row>
    <row r="55" spans="1:12" ht="12.75" x14ac:dyDescent="0.25">
      <c r="B55" s="153"/>
      <c r="G55" s="162"/>
      <c r="H55" s="162"/>
      <c r="I55" s="162"/>
      <c r="J55" s="162"/>
      <c r="K55" s="162"/>
      <c r="L55" s="162"/>
    </row>
    <row r="56" spans="1:12" ht="15" x14ac:dyDescent="0.25">
      <c r="B56" s="163" t="s">
        <v>160</v>
      </c>
    </row>
    <row r="57" spans="1:12" ht="15" x14ac:dyDescent="0.25">
      <c r="B57" s="163" t="s">
        <v>161</v>
      </c>
    </row>
    <row r="62" spans="1:12" ht="12.75" x14ac:dyDescent="0.25">
      <c r="A62" s="162" t="s">
        <v>162</v>
      </c>
      <c r="B62" s="164"/>
      <c r="C62" s="174" t="s">
        <v>163</v>
      </c>
      <c r="D62" s="174"/>
      <c r="E62" s="165"/>
      <c r="F62" s="165" t="s">
        <v>164</v>
      </c>
    </row>
    <row r="65" spans="1:10" s="153" customFormat="1" ht="11.25" customHeight="1" x14ac:dyDescent="0.25">
      <c r="B65" s="154"/>
      <c r="C65" s="152"/>
      <c r="D65" s="152"/>
      <c r="E65" s="152"/>
      <c r="F65" s="152"/>
      <c r="G65" s="152"/>
      <c r="H65" s="152"/>
      <c r="I65" s="152"/>
      <c r="J65" s="152"/>
    </row>
    <row r="69" spans="1:10" x14ac:dyDescent="0.25">
      <c r="A69" s="152"/>
      <c r="B69" s="152"/>
    </row>
    <row r="70" spans="1:10" x14ac:dyDescent="0.25">
      <c r="A70" s="152"/>
      <c r="B70" s="152"/>
    </row>
    <row r="71" spans="1:10" x14ac:dyDescent="0.25">
      <c r="A71" s="152"/>
      <c r="B71" s="152"/>
    </row>
    <row r="72" spans="1:10" x14ac:dyDescent="0.25">
      <c r="A72" s="152"/>
      <c r="B72" s="152"/>
    </row>
    <row r="73" spans="1:10" x14ac:dyDescent="0.25">
      <c r="A73" s="152"/>
      <c r="B73" s="152"/>
    </row>
    <row r="74" spans="1:10" x14ac:dyDescent="0.25">
      <c r="A74" s="152"/>
      <c r="B74" s="152"/>
    </row>
    <row r="75" spans="1:10" x14ac:dyDescent="0.25">
      <c r="A75" s="152"/>
      <c r="B75" s="15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Q6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24">
        <v>136.64811693931273</v>
      </c>
      <c r="C4" s="124">
        <v>126.909497956644</v>
      </c>
      <c r="D4" s="124">
        <v>161.93794687761601</v>
      </c>
      <c r="E4" s="124">
        <v>143.22949283635199</v>
      </c>
      <c r="F4" s="124">
        <v>124.10419780512001</v>
      </c>
      <c r="G4" s="124">
        <v>133.5286663893001</v>
      </c>
      <c r="H4" s="124">
        <v>139.91136285718801</v>
      </c>
      <c r="I4" s="124">
        <v>117.611393692104</v>
      </c>
      <c r="J4" s="124">
        <v>82.803030360804001</v>
      </c>
      <c r="K4" s="124">
        <v>109.813960425312</v>
      </c>
      <c r="L4" s="124">
        <v>156.72572835832707</v>
      </c>
      <c r="M4" s="124">
        <v>106.55236776617214</v>
      </c>
      <c r="N4" s="124">
        <v>94.033887710312257</v>
      </c>
      <c r="O4" s="124">
        <v>81.442425314196768</v>
      </c>
      <c r="P4" s="124">
        <v>62.687311666695607</v>
      </c>
      <c r="Q4" s="124">
        <v>59.508608519223628</v>
      </c>
    </row>
    <row r="5" spans="1:17" ht="11.45" customHeight="1" x14ac:dyDescent="0.25">
      <c r="A5" s="91" t="s">
        <v>116</v>
      </c>
      <c r="B5" s="90">
        <f t="shared" ref="B5:Q5" si="0">B4-B6</f>
        <v>136.64811693931273</v>
      </c>
      <c r="C5" s="90">
        <f t="shared" si="0"/>
        <v>126.909497956644</v>
      </c>
      <c r="D5" s="90">
        <f t="shared" si="0"/>
        <v>161.93794687761601</v>
      </c>
      <c r="E5" s="90">
        <f t="shared" si="0"/>
        <v>143.22949283635199</v>
      </c>
      <c r="F5" s="90">
        <f t="shared" si="0"/>
        <v>124.10419780512001</v>
      </c>
      <c r="G5" s="90">
        <f t="shared" si="0"/>
        <v>133.5286663893001</v>
      </c>
      <c r="H5" s="90">
        <f t="shared" si="0"/>
        <v>139.91136285718801</v>
      </c>
      <c r="I5" s="90">
        <f t="shared" si="0"/>
        <v>117.611393692104</v>
      </c>
      <c r="J5" s="90">
        <f t="shared" si="0"/>
        <v>82.803030360804001</v>
      </c>
      <c r="K5" s="90">
        <f t="shared" si="0"/>
        <v>109.813960425312</v>
      </c>
      <c r="L5" s="90">
        <f t="shared" si="0"/>
        <v>156.72572835832707</v>
      </c>
      <c r="M5" s="90">
        <f t="shared" si="0"/>
        <v>106.55236776617214</v>
      </c>
      <c r="N5" s="90">
        <f t="shared" si="0"/>
        <v>94.033887710312257</v>
      </c>
      <c r="O5" s="90">
        <f t="shared" si="0"/>
        <v>81.442425314196768</v>
      </c>
      <c r="P5" s="90">
        <f t="shared" si="0"/>
        <v>62.687311666695607</v>
      </c>
      <c r="Q5" s="90">
        <f t="shared" si="0"/>
        <v>59.508608519223628</v>
      </c>
    </row>
    <row r="6" spans="1:17" ht="11.45" customHeight="1" x14ac:dyDescent="0.25">
      <c r="A6" s="93" t="s">
        <v>82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</row>
    <row r="8" spans="1:17" ht="11.45" customHeight="1" x14ac:dyDescent="0.25">
      <c r="A8" s="27" t="s">
        <v>100</v>
      </c>
      <c r="B8" s="71">
        <f t="shared" ref="B8:Q8" si="1">SUM(B9,B15)</f>
        <v>136.64811693931273</v>
      </c>
      <c r="C8" s="71">
        <f t="shared" si="1"/>
        <v>126.909497956644</v>
      </c>
      <c r="D8" s="71">
        <f t="shared" si="1"/>
        <v>161.93794687761604</v>
      </c>
      <c r="E8" s="71">
        <f t="shared" si="1"/>
        <v>143.22949283635197</v>
      </c>
      <c r="F8" s="71">
        <f t="shared" si="1"/>
        <v>124.10419780512001</v>
      </c>
      <c r="G8" s="71">
        <f t="shared" si="1"/>
        <v>133.5286663893001</v>
      </c>
      <c r="H8" s="71">
        <f t="shared" si="1"/>
        <v>139.91136285718801</v>
      </c>
      <c r="I8" s="71">
        <f t="shared" si="1"/>
        <v>117.611393692104</v>
      </c>
      <c r="J8" s="71">
        <f t="shared" si="1"/>
        <v>82.803030360804001</v>
      </c>
      <c r="K8" s="71">
        <f t="shared" si="1"/>
        <v>109.81396042531202</v>
      </c>
      <c r="L8" s="71">
        <f t="shared" si="1"/>
        <v>156.72572835832705</v>
      </c>
      <c r="M8" s="71">
        <f t="shared" si="1"/>
        <v>106.55236776617214</v>
      </c>
      <c r="N8" s="71">
        <f t="shared" si="1"/>
        <v>94.033887710312243</v>
      </c>
      <c r="O8" s="71">
        <f t="shared" si="1"/>
        <v>81.442425314196768</v>
      </c>
      <c r="P8" s="71">
        <f t="shared" si="1"/>
        <v>62.687311666695607</v>
      </c>
      <c r="Q8" s="71">
        <f t="shared" si="1"/>
        <v>59.508608519223628</v>
      </c>
    </row>
    <row r="9" spans="1:17" ht="11.45" customHeight="1" x14ac:dyDescent="0.25">
      <c r="A9" s="25" t="s">
        <v>39</v>
      </c>
      <c r="B9" s="24">
        <f t="shared" ref="B9:Q9" si="2">SUM(B10,B11,B14)</f>
        <v>6.18262369625098</v>
      </c>
      <c r="C9" s="24">
        <f t="shared" si="2"/>
        <v>16.884219943527736</v>
      </c>
      <c r="D9" s="24">
        <f t="shared" si="2"/>
        <v>18.032972460815433</v>
      </c>
      <c r="E9" s="24">
        <f t="shared" si="2"/>
        <v>4.1127897403777984</v>
      </c>
      <c r="F9" s="24">
        <f t="shared" si="2"/>
        <v>13.604420020185136</v>
      </c>
      <c r="G9" s="24">
        <f t="shared" si="2"/>
        <v>13.525765022947374</v>
      </c>
      <c r="H9" s="24">
        <f t="shared" si="2"/>
        <v>17.806091761123156</v>
      </c>
      <c r="I9" s="24">
        <f t="shared" si="2"/>
        <v>23.447806235309582</v>
      </c>
      <c r="J9" s="24">
        <f t="shared" si="2"/>
        <v>7.190617288996024</v>
      </c>
      <c r="K9" s="24">
        <f t="shared" si="2"/>
        <v>19.95842660847126</v>
      </c>
      <c r="L9" s="24">
        <f t="shared" si="2"/>
        <v>34.316528439842514</v>
      </c>
      <c r="M9" s="24">
        <f t="shared" si="2"/>
        <v>20.259025182949145</v>
      </c>
      <c r="N9" s="24">
        <f t="shared" si="2"/>
        <v>18.645626296648317</v>
      </c>
      <c r="O9" s="24">
        <f t="shared" si="2"/>
        <v>12.263278292427517</v>
      </c>
      <c r="P9" s="24">
        <f t="shared" si="2"/>
        <v>19.584482833868449</v>
      </c>
      <c r="Q9" s="24">
        <f t="shared" si="2"/>
        <v>21.657581248628819</v>
      </c>
    </row>
    <row r="10" spans="1:17" ht="11.45" customHeight="1" x14ac:dyDescent="0.25">
      <c r="A10" s="91" t="s">
        <v>21</v>
      </c>
      <c r="B10" s="90">
        <v>0</v>
      </c>
      <c r="C10" s="90">
        <v>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>
        <v>0</v>
      </c>
      <c r="Q10" s="90">
        <v>0</v>
      </c>
    </row>
    <row r="11" spans="1:17" ht="11.45" customHeight="1" x14ac:dyDescent="0.25">
      <c r="A11" s="19" t="s">
        <v>20</v>
      </c>
      <c r="B11" s="21">
        <f t="shared" ref="B11:Q11" si="3">SUM(B12:B13)</f>
        <v>6.18262369625098</v>
      </c>
      <c r="C11" s="21">
        <f t="shared" si="3"/>
        <v>16.884219943527736</v>
      </c>
      <c r="D11" s="21">
        <f t="shared" si="3"/>
        <v>18.032972460815433</v>
      </c>
      <c r="E11" s="21">
        <f t="shared" si="3"/>
        <v>4.1127897403777984</v>
      </c>
      <c r="F11" s="21">
        <f t="shared" si="3"/>
        <v>13.604420020185136</v>
      </c>
      <c r="G11" s="21">
        <f t="shared" si="3"/>
        <v>13.525765022947374</v>
      </c>
      <c r="H11" s="21">
        <f t="shared" si="3"/>
        <v>17.806091761123156</v>
      </c>
      <c r="I11" s="21">
        <f t="shared" si="3"/>
        <v>23.447806235309582</v>
      </c>
      <c r="J11" s="21">
        <f t="shared" si="3"/>
        <v>7.190617288996024</v>
      </c>
      <c r="K11" s="21">
        <f t="shared" si="3"/>
        <v>19.95842660847126</v>
      </c>
      <c r="L11" s="21">
        <f t="shared" si="3"/>
        <v>34.316528439842514</v>
      </c>
      <c r="M11" s="21">
        <f t="shared" si="3"/>
        <v>20.259025182949145</v>
      </c>
      <c r="N11" s="21">
        <f t="shared" si="3"/>
        <v>18.645626296648317</v>
      </c>
      <c r="O11" s="21">
        <f t="shared" si="3"/>
        <v>12.263278292427517</v>
      </c>
      <c r="P11" s="21">
        <f t="shared" si="3"/>
        <v>19.584482833868449</v>
      </c>
      <c r="Q11" s="21">
        <f t="shared" si="3"/>
        <v>21.657581248628819</v>
      </c>
    </row>
    <row r="12" spans="1:17" ht="11.45" customHeight="1" x14ac:dyDescent="0.25">
      <c r="A12" s="62" t="s">
        <v>17</v>
      </c>
      <c r="B12" s="70">
        <v>6.18262369625098</v>
      </c>
      <c r="C12" s="70">
        <v>16.884219943527736</v>
      </c>
      <c r="D12" s="70">
        <v>18.032972460815433</v>
      </c>
      <c r="E12" s="70">
        <v>4.1127897403777984</v>
      </c>
      <c r="F12" s="70">
        <v>13.604420020185136</v>
      </c>
      <c r="G12" s="70">
        <v>13.525765022947374</v>
      </c>
      <c r="H12" s="70">
        <v>17.806091761123156</v>
      </c>
      <c r="I12" s="70">
        <v>23.447806235309582</v>
      </c>
      <c r="J12" s="70">
        <v>7.190617288996024</v>
      </c>
      <c r="K12" s="70">
        <v>19.95842660847126</v>
      </c>
      <c r="L12" s="70">
        <v>34.316528439842514</v>
      </c>
      <c r="M12" s="70">
        <v>20.259025182949145</v>
      </c>
      <c r="N12" s="70">
        <v>18.645626296648317</v>
      </c>
      <c r="O12" s="70">
        <v>12.263278292427517</v>
      </c>
      <c r="P12" s="70">
        <v>19.584482833868449</v>
      </c>
      <c r="Q12" s="70">
        <v>21.657581248628819</v>
      </c>
    </row>
    <row r="13" spans="1:17" ht="11.45" customHeight="1" x14ac:dyDescent="0.25">
      <c r="A13" s="62" t="s">
        <v>16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</row>
    <row r="14" spans="1:17" ht="11.45" customHeight="1" x14ac:dyDescent="0.25">
      <c r="A14" s="118" t="s">
        <v>19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</row>
    <row r="15" spans="1:17" ht="11.45" customHeight="1" x14ac:dyDescent="0.25">
      <c r="A15" s="25" t="s">
        <v>18</v>
      </c>
      <c r="B15" s="24">
        <f t="shared" ref="B15:Q15" si="4">SUM(B16:B17)</f>
        <v>130.46549324306176</v>
      </c>
      <c r="C15" s="24">
        <f t="shared" si="4"/>
        <v>110.02527801311626</v>
      </c>
      <c r="D15" s="24">
        <f t="shared" si="4"/>
        <v>143.9049744168006</v>
      </c>
      <c r="E15" s="24">
        <f t="shared" si="4"/>
        <v>139.11670309597417</v>
      </c>
      <c r="F15" s="24">
        <f t="shared" si="4"/>
        <v>110.49977778493488</v>
      </c>
      <c r="G15" s="24">
        <f t="shared" si="4"/>
        <v>120.00290136635273</v>
      </c>
      <c r="H15" s="24">
        <f t="shared" si="4"/>
        <v>122.10527109606485</v>
      </c>
      <c r="I15" s="24">
        <f t="shared" si="4"/>
        <v>94.163587456794417</v>
      </c>
      <c r="J15" s="24">
        <f t="shared" si="4"/>
        <v>75.612413071807978</v>
      </c>
      <c r="K15" s="24">
        <f t="shared" si="4"/>
        <v>89.855533816840762</v>
      </c>
      <c r="L15" s="24">
        <f t="shared" si="4"/>
        <v>122.40919991848455</v>
      </c>
      <c r="M15" s="24">
        <f t="shared" si="4"/>
        <v>86.293342583222994</v>
      </c>
      <c r="N15" s="24">
        <f t="shared" si="4"/>
        <v>75.388261413663926</v>
      </c>
      <c r="O15" s="24">
        <f t="shared" si="4"/>
        <v>69.179147021769253</v>
      </c>
      <c r="P15" s="24">
        <f t="shared" si="4"/>
        <v>43.102828832827157</v>
      </c>
      <c r="Q15" s="24">
        <f t="shared" si="4"/>
        <v>37.851027270594813</v>
      </c>
    </row>
    <row r="16" spans="1:17" ht="11.45" customHeight="1" x14ac:dyDescent="0.25">
      <c r="A16" s="116" t="s">
        <v>17</v>
      </c>
      <c r="B16" s="70">
        <v>130.46549324306176</v>
      </c>
      <c r="C16" s="70">
        <v>110.02527801311626</v>
      </c>
      <c r="D16" s="70">
        <v>143.9049744168006</v>
      </c>
      <c r="E16" s="70">
        <v>139.11670309597417</v>
      </c>
      <c r="F16" s="70">
        <v>110.49977778493488</v>
      </c>
      <c r="G16" s="70">
        <v>120.00290136635273</v>
      </c>
      <c r="H16" s="70">
        <v>122.10527109606485</v>
      </c>
      <c r="I16" s="70">
        <v>94.163587456794417</v>
      </c>
      <c r="J16" s="70">
        <v>75.612413071807978</v>
      </c>
      <c r="K16" s="70">
        <v>89.855533816840762</v>
      </c>
      <c r="L16" s="70">
        <v>122.40919991848455</v>
      </c>
      <c r="M16" s="70">
        <v>86.293342583222994</v>
      </c>
      <c r="N16" s="70">
        <v>75.388261413663926</v>
      </c>
      <c r="O16" s="70">
        <v>69.179147021769253</v>
      </c>
      <c r="P16" s="70">
        <v>43.102828832827157</v>
      </c>
      <c r="Q16" s="70">
        <v>37.851027270594813</v>
      </c>
    </row>
    <row r="17" spans="1:17" ht="11.45" customHeight="1" x14ac:dyDescent="0.25">
      <c r="A17" s="93" t="s">
        <v>16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35" t="s">
        <v>45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1" spans="1:17" ht="11.45" customHeight="1" x14ac:dyDescent="0.25">
      <c r="A21" s="27" t="s">
        <v>99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7" ht="11.45" customHeight="1" x14ac:dyDescent="0.25">
      <c r="A22" s="97" t="s">
        <v>98</v>
      </c>
      <c r="B22" s="124">
        <v>2.7889750150202204</v>
      </c>
      <c r="C22" s="124">
        <v>2.8021912723207416</v>
      </c>
      <c r="D22" s="124">
        <v>2.8042785350153574</v>
      </c>
      <c r="E22" s="124">
        <v>2.7654228206353402</v>
      </c>
      <c r="F22" s="124">
        <v>2.807425066677784</v>
      </c>
      <c r="G22" s="124">
        <v>2.703424060180514</v>
      </c>
      <c r="H22" s="124">
        <v>2.8104455538330386</v>
      </c>
      <c r="I22" s="124">
        <v>2.7874732179462072</v>
      </c>
      <c r="J22" s="124">
        <v>2.6389029635866592</v>
      </c>
      <c r="K22" s="124">
        <v>2.6786022602117141</v>
      </c>
      <c r="L22" s="124">
        <v>2.7898010202387806</v>
      </c>
      <c r="M22" s="124">
        <v>2.7087362949905183</v>
      </c>
      <c r="N22" s="124">
        <v>2.6709241310555463</v>
      </c>
      <c r="O22" s="124">
        <v>2.7269911986729136</v>
      </c>
      <c r="P22" s="124">
        <v>2.731141381731041</v>
      </c>
      <c r="Q22" s="124">
        <v>2.7347239383563884</v>
      </c>
    </row>
    <row r="23" spans="1:17" ht="11.45" customHeight="1" x14ac:dyDescent="0.25">
      <c r="A23" s="91" t="s">
        <v>116</v>
      </c>
      <c r="B23" s="90">
        <v>3.1024188000000001</v>
      </c>
      <c r="C23" s="90">
        <v>3.1024188000000001</v>
      </c>
      <c r="D23" s="90">
        <v>3.1024188000000006</v>
      </c>
      <c r="E23" s="90">
        <v>3.1024187999999997</v>
      </c>
      <c r="F23" s="90">
        <v>3.1024188000000001</v>
      </c>
      <c r="G23" s="90">
        <v>3.1024188000000006</v>
      </c>
      <c r="H23" s="90">
        <v>3.1024188000000001</v>
      </c>
      <c r="I23" s="90">
        <v>3.1024188000000001</v>
      </c>
      <c r="J23" s="90">
        <v>3.1024188000000001</v>
      </c>
      <c r="K23" s="90">
        <v>3.1024188000000001</v>
      </c>
      <c r="L23" s="90">
        <v>3.1024188000000001</v>
      </c>
      <c r="M23" s="90">
        <v>3.1024188000000001</v>
      </c>
      <c r="N23" s="90">
        <v>3.1024188000000001</v>
      </c>
      <c r="O23" s="90">
        <v>3.1024188000000006</v>
      </c>
      <c r="P23" s="90">
        <v>3.1024188000000001</v>
      </c>
      <c r="Q23" s="90">
        <v>3.1024188000000001</v>
      </c>
    </row>
    <row r="24" spans="1:17" ht="11.45" customHeight="1" x14ac:dyDescent="0.25">
      <c r="A24" s="93" t="s">
        <v>82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</row>
    <row r="26" spans="1:17" ht="11.45" customHeight="1" x14ac:dyDescent="0.25">
      <c r="A26" s="27" t="s">
        <v>123</v>
      </c>
      <c r="B26" s="68">
        <f>IF(TrRail_act!B14=0,"",B8/TrRail_act!B14*100)</f>
        <v>1420.9109023242045</v>
      </c>
      <c r="C26" s="68">
        <f>IF(TrRail_act!C14=0,"",C8/TrRail_act!C14*100)</f>
        <v>1413.1496675390511</v>
      </c>
      <c r="D26" s="68">
        <f>IF(TrRail_act!D14=0,"",D8/TrRail_act!D14*100)</f>
        <v>1437.4458259240437</v>
      </c>
      <c r="E26" s="68">
        <f>IF(TrRail_act!E14=0,"",E8/TrRail_act!E14*100)</f>
        <v>1373.3488082589899</v>
      </c>
      <c r="F26" s="68">
        <f>IF(TrRail_act!F14=0,"",F8/TrRail_act!F14*100)</f>
        <v>1325.1853108736873</v>
      </c>
      <c r="G26" s="68">
        <f>IF(TrRail_act!G14=0,"",G8/TrRail_act!G14*100)</f>
        <v>1285.7038154067798</v>
      </c>
      <c r="H26" s="68">
        <f>IF(TrRail_act!H14=0,"",H8/TrRail_act!H14*100)</f>
        <v>1332.1621231642891</v>
      </c>
      <c r="I26" s="68">
        <f>IF(TrRail_act!I14=0,"",I8/TrRail_act!I14*100)</f>
        <v>1267.7427722383036</v>
      </c>
      <c r="J26" s="68">
        <f>IF(TrRail_act!J14=0,"",J8/TrRail_act!J14*100)</f>
        <v>948.57872796483878</v>
      </c>
      <c r="K26" s="68">
        <f>IF(TrRail_act!K14=0,"",K8/TrRail_act!K14*100)</f>
        <v>1004.4107467845865</v>
      </c>
      <c r="L26" s="68">
        <f>IF(TrRail_act!L14=0,"",L8/TrRail_act!L14*100)</f>
        <v>1117.7139982717285</v>
      </c>
      <c r="M26" s="68">
        <f>IF(TrRail_act!M14=0,"",M8/TrRail_act!M14*100)</f>
        <v>950.39460151507615</v>
      </c>
      <c r="N26" s="68">
        <f>IF(TrRail_act!N14=0,"",N8/TrRail_act!N14*100)</f>
        <v>773.82841685592098</v>
      </c>
      <c r="O26" s="68">
        <f>IF(TrRail_act!O14=0,"",O8/TrRail_act!O14*100)</f>
        <v>750.2809685088547</v>
      </c>
      <c r="P26" s="68">
        <f>IF(TrRail_act!P14=0,"",P8/TrRail_act!P14*100)</f>
        <v>613.96268049528226</v>
      </c>
      <c r="Q26" s="68">
        <f>IF(TrRail_act!Q14=0,"",Q8/TrRail_act!Q14*100)</f>
        <v>576.57612537170633</v>
      </c>
    </row>
    <row r="27" spans="1:17" ht="11.45" customHeight="1" x14ac:dyDescent="0.25">
      <c r="A27" s="25" t="s">
        <v>39</v>
      </c>
      <c r="B27" s="79">
        <f>IF(TrRail_act!B15=0,"",B9/TrRail_act!B15*100)</f>
        <v>226.22629071819085</v>
      </c>
      <c r="C27" s="79">
        <f>IF(TrRail_act!C15=0,"",C9/TrRail_act!C15*100)</f>
        <v>533.83184923990586</v>
      </c>
      <c r="D27" s="79">
        <f>IF(TrRail_act!D15=0,"",D9/TrRail_act!D15*100)</f>
        <v>508.78228252865154</v>
      </c>
      <c r="E27" s="79">
        <f>IF(TrRail_act!E15=0,"",E9/TrRail_act!E15*100)</f>
        <v>148.87668961006671</v>
      </c>
      <c r="F27" s="79">
        <f>IF(TrRail_act!F15=0,"",F9/TrRail_act!F15*100)</f>
        <v>447.70099783668036</v>
      </c>
      <c r="G27" s="79">
        <f>IF(TrRail_act!G15=0,"",G9/TrRail_act!G15*100)</f>
        <v>387.91074824883236</v>
      </c>
      <c r="H27" s="79">
        <f>IF(TrRail_act!H15=0,"",H9/TrRail_act!H15*100)</f>
        <v>515.03710962726063</v>
      </c>
      <c r="I27" s="79">
        <f>IF(TrRail_act!I15=0,"",I9/TrRail_act!I15*100)</f>
        <v>621.64522710189772</v>
      </c>
      <c r="J27" s="79">
        <f>IF(TrRail_act!J15=0,"",J9/TrRail_act!J15*100)</f>
        <v>170.47788419953014</v>
      </c>
      <c r="K27" s="79">
        <f>IF(TrRail_act!K15=0,"",K9/TrRail_act!K15*100)</f>
        <v>359.08252752410948</v>
      </c>
      <c r="L27" s="79">
        <f>IF(TrRail_act!L15=0,"",L9/TrRail_act!L15*100)</f>
        <v>518.64811166666038</v>
      </c>
      <c r="M27" s="79">
        <f>IF(TrRail_act!M15=0,"",M9/TrRail_act!M15*100)</f>
        <v>357.80380824627923</v>
      </c>
      <c r="N27" s="79">
        <f>IF(TrRail_act!N15=0,"",N9/TrRail_act!N15*100)</f>
        <v>264.56046668196859</v>
      </c>
      <c r="O27" s="79">
        <f>IF(TrRail_act!O15=0,"",O9/TrRail_act!O15*100)</f>
        <v>198.82805442409685</v>
      </c>
      <c r="P27" s="79">
        <f>IF(TrRail_act!P15=0,"",P9/TrRail_act!P15*100)</f>
        <v>274.12813526824243</v>
      </c>
      <c r="Q27" s="79">
        <f>IF(TrRail_act!Q15=0,"",Q9/TrRail_act!Q15*100)</f>
        <v>285.60581309486992</v>
      </c>
    </row>
    <row r="28" spans="1:17" ht="11.45" customHeight="1" x14ac:dyDescent="0.25">
      <c r="A28" s="91" t="s">
        <v>21</v>
      </c>
      <c r="B28" s="123">
        <f>IF(TrRail_act!B16=0,"",B10/TrRail_act!B16*100)</f>
        <v>0</v>
      </c>
      <c r="C28" s="123">
        <f>IF(TrRail_act!C16=0,"",C10/TrRail_act!C16*100)</f>
        <v>0</v>
      </c>
      <c r="D28" s="123">
        <f>IF(TrRail_act!D16=0,"",D10/TrRail_act!D16*100)</f>
        <v>0</v>
      </c>
      <c r="E28" s="123">
        <f>IF(TrRail_act!E16=0,"",E10/TrRail_act!E16*100)</f>
        <v>0</v>
      </c>
      <c r="F28" s="123">
        <f>IF(TrRail_act!F16=0,"",F10/TrRail_act!F16*100)</f>
        <v>0</v>
      </c>
      <c r="G28" s="123">
        <f>IF(TrRail_act!G16=0,"",G10/TrRail_act!G16*100)</f>
        <v>0</v>
      </c>
      <c r="H28" s="123">
        <f>IF(TrRail_act!H16=0,"",H10/TrRail_act!H16*100)</f>
        <v>0</v>
      </c>
      <c r="I28" s="123">
        <f>IF(TrRail_act!I16=0,"",I10/TrRail_act!I16*100)</f>
        <v>0</v>
      </c>
      <c r="J28" s="123">
        <f>IF(TrRail_act!J16=0,"",J10/TrRail_act!J16*100)</f>
        <v>0</v>
      </c>
      <c r="K28" s="123">
        <f>IF(TrRail_act!K16=0,"",K10/TrRail_act!K16*100)</f>
        <v>0</v>
      </c>
      <c r="L28" s="123">
        <f>IF(TrRail_act!L16=0,"",L10/TrRail_act!L16*100)</f>
        <v>0</v>
      </c>
      <c r="M28" s="123">
        <f>IF(TrRail_act!M16=0,"",M10/TrRail_act!M16*100)</f>
        <v>0</v>
      </c>
      <c r="N28" s="123">
        <f>IF(TrRail_act!N16=0,"",N10/TrRail_act!N16*100)</f>
        <v>0</v>
      </c>
      <c r="O28" s="123">
        <f>IF(TrRail_act!O16=0,"",O10/TrRail_act!O16*100)</f>
        <v>0</v>
      </c>
      <c r="P28" s="123">
        <f>IF(TrRail_act!P16=0,"",P10/TrRail_act!P16*100)</f>
        <v>0</v>
      </c>
      <c r="Q28" s="123">
        <f>IF(TrRail_act!Q16=0,"",Q10/TrRail_act!Q16*100)</f>
        <v>0</v>
      </c>
    </row>
    <row r="29" spans="1:17" ht="11.45" customHeight="1" x14ac:dyDescent="0.25">
      <c r="A29" s="19" t="s">
        <v>20</v>
      </c>
      <c r="B29" s="76">
        <f>IF(TrRail_act!B17=0,"",B11/TrRail_act!B17*100)</f>
        <v>465.44218541412647</v>
      </c>
      <c r="C29" s="76">
        <f>IF(TrRail_act!C17=0,"",C11/TrRail_act!C17*100)</f>
        <v>846.07734425931187</v>
      </c>
      <c r="D29" s="76">
        <f>IF(TrRail_act!D17=0,"",D11/TrRail_act!D17*100)</f>
        <v>761.9565828513563</v>
      </c>
      <c r="E29" s="76">
        <f>IF(TrRail_act!E17=0,"",E11/TrRail_act!E17*100)</f>
        <v>283.30088058906659</v>
      </c>
      <c r="F29" s="76">
        <f>IF(TrRail_act!F17=0,"",F11/TrRail_act!F17*100)</f>
        <v>718.02278901939553</v>
      </c>
      <c r="G29" s="76">
        <f>IF(TrRail_act!G17=0,"",G11/TrRail_act!G17*100)</f>
        <v>534.43918431138775</v>
      </c>
      <c r="H29" s="76">
        <f>IF(TrRail_act!H17=0,"",H11/TrRail_act!H17*100)</f>
        <v>721.39304565815166</v>
      </c>
      <c r="I29" s="76">
        <f>IF(TrRail_act!I17=0,"",I11/TrRail_act!I17*100)</f>
        <v>849.16120711985616</v>
      </c>
      <c r="J29" s="76">
        <f>IF(TrRail_act!J17=0,"",J11/TrRail_act!J17*100)</f>
        <v>530.82353638244365</v>
      </c>
      <c r="K29" s="76">
        <f>IF(TrRail_act!K17=0,"",K11/TrRail_act!K17*100)</f>
        <v>740.801482529091</v>
      </c>
      <c r="L29" s="76">
        <f>IF(TrRail_act!L17=0,"",L11/TrRail_act!L17*100)</f>
        <v>869.93883608309375</v>
      </c>
      <c r="M29" s="76">
        <f>IF(TrRail_act!M17=0,"",M11/TrRail_act!M17*100)</f>
        <v>631.51574759816538</v>
      </c>
      <c r="N29" s="76">
        <f>IF(TrRail_act!N17=0,"",N11/TrRail_act!N17*100)</f>
        <v>501.38507915694623</v>
      </c>
      <c r="O29" s="76">
        <f>IF(TrRail_act!O17=0,"",O11/TrRail_act!O17*100)</f>
        <v>356.46928209933145</v>
      </c>
      <c r="P29" s="76">
        <f>IF(TrRail_act!P17=0,"",P11/TrRail_act!P17*100)</f>
        <v>417.53719747333753</v>
      </c>
      <c r="Q29" s="76">
        <f>IF(TrRail_act!Q17=0,"",Q11/TrRail_act!Q17*100)</f>
        <v>415.37363346046828</v>
      </c>
    </row>
    <row r="30" spans="1:17" ht="11.45" customHeight="1" x14ac:dyDescent="0.25">
      <c r="A30" s="62" t="s">
        <v>17</v>
      </c>
      <c r="B30" s="77">
        <f>IF(TrRail_act!B18=0,"",B12/TrRail_act!B18*100)</f>
        <v>1455.9339918170213</v>
      </c>
      <c r="C30" s="77">
        <f>IF(TrRail_act!C18=0,"",C12/TrRail_act!C18*100)</f>
        <v>1455.2225764729787</v>
      </c>
      <c r="D30" s="77">
        <f>IF(TrRail_act!D18=0,"",D12/TrRail_act!D18*100)</f>
        <v>1450.2166031423878</v>
      </c>
      <c r="E30" s="77">
        <f>IF(TrRail_act!E18=0,"",E12/TrRail_act!E18*100)</f>
        <v>1373.1566539792323</v>
      </c>
      <c r="F30" s="77">
        <f>IF(TrRail_act!F18=0,"",F12/TrRail_act!F18*100)</f>
        <v>1334.4935169663895</v>
      </c>
      <c r="G30" s="77">
        <f>IF(TrRail_act!G18=0,"",G12/TrRail_act!G18*100)</f>
        <v>1309.4183409795342</v>
      </c>
      <c r="H30" s="77">
        <f>IF(TrRail_act!H18=0,"",H12/TrRail_act!H18*100)</f>
        <v>1302.4196080573358</v>
      </c>
      <c r="I30" s="77">
        <f>IF(TrRail_act!I18=0,"",I12/TrRail_act!I18*100)</f>
        <v>1332.067518547487</v>
      </c>
      <c r="J30" s="77">
        <f>IF(TrRail_act!J18=0,"",J12/TrRail_act!J18*100)</f>
        <v>1324.8340671570206</v>
      </c>
      <c r="K30" s="77">
        <f>IF(TrRail_act!K18=0,"",K12/TrRail_act!K18*100)</f>
        <v>1255.9607917690703</v>
      </c>
      <c r="L30" s="77">
        <f>IF(TrRail_act!L18=0,"",L12/TrRail_act!L18*100)</f>
        <v>1248.7844629218798</v>
      </c>
      <c r="M30" s="77">
        <f>IF(TrRail_act!M18=0,"",M12/TrRail_act!M18*100)</f>
        <v>1076.8942704748472</v>
      </c>
      <c r="N30" s="77">
        <f>IF(TrRail_act!N18=0,"",N12/TrRail_act!N18*100)</f>
        <v>852.40973926038316</v>
      </c>
      <c r="O30" s="77">
        <f>IF(TrRail_act!O18=0,"",O12/TrRail_act!O18*100)</f>
        <v>624.41160696993393</v>
      </c>
      <c r="P30" s="77">
        <f>IF(TrRail_act!P18=0,"",P12/TrRail_act!P18*100)</f>
        <v>553.13232620346218</v>
      </c>
      <c r="Q30" s="77">
        <f>IF(TrRail_act!Q18=0,"",Q12/TrRail_act!Q18*100)</f>
        <v>536.43959973865344</v>
      </c>
    </row>
    <row r="31" spans="1:17" ht="11.45" customHeight="1" x14ac:dyDescent="0.25">
      <c r="A31" s="62" t="s">
        <v>16</v>
      </c>
      <c r="B31" s="77">
        <f>IF(TrRail_act!B19=0,"",B13/TrRail_act!B19*100)</f>
        <v>0</v>
      </c>
      <c r="C31" s="77">
        <f>IF(TrRail_act!C19=0,"",C13/TrRail_act!C19*100)</f>
        <v>0</v>
      </c>
      <c r="D31" s="77">
        <f>IF(TrRail_act!D19=0,"",D13/TrRail_act!D19*100)</f>
        <v>0</v>
      </c>
      <c r="E31" s="77">
        <f>IF(TrRail_act!E19=0,"",E13/TrRail_act!E19*100)</f>
        <v>0</v>
      </c>
      <c r="F31" s="77">
        <f>IF(TrRail_act!F19=0,"",F13/TrRail_act!F19*100)</f>
        <v>0</v>
      </c>
      <c r="G31" s="77">
        <f>IF(TrRail_act!G19=0,"",G13/TrRail_act!G19*100)</f>
        <v>0</v>
      </c>
      <c r="H31" s="77">
        <f>IF(TrRail_act!H19=0,"",H13/TrRail_act!H19*100)</f>
        <v>0</v>
      </c>
      <c r="I31" s="77">
        <f>IF(TrRail_act!I19=0,"",I13/TrRail_act!I19*100)</f>
        <v>0</v>
      </c>
      <c r="J31" s="77">
        <f>IF(TrRail_act!J19=0,"",J13/TrRail_act!J19*100)</f>
        <v>0</v>
      </c>
      <c r="K31" s="77">
        <f>IF(TrRail_act!K19=0,"",K13/TrRail_act!K19*100)</f>
        <v>0</v>
      </c>
      <c r="L31" s="77">
        <f>IF(TrRail_act!L19=0,"",L13/TrRail_act!L19*100)</f>
        <v>0</v>
      </c>
      <c r="M31" s="77">
        <f>IF(TrRail_act!M19=0,"",M13/TrRail_act!M19*100)</f>
        <v>0</v>
      </c>
      <c r="N31" s="77">
        <f>IF(TrRail_act!N19=0,"",N13/TrRail_act!N19*100)</f>
        <v>0</v>
      </c>
      <c r="O31" s="77">
        <f>IF(TrRail_act!O19=0,"",O13/TrRail_act!O19*100)</f>
        <v>0</v>
      </c>
      <c r="P31" s="77">
        <f>IF(TrRail_act!P19=0,"",P13/TrRail_act!P19*100)</f>
        <v>0</v>
      </c>
      <c r="Q31" s="77">
        <f>IF(TrRail_act!Q19=0,"",Q13/TrRail_act!Q19*100)</f>
        <v>0</v>
      </c>
    </row>
    <row r="32" spans="1:17" ht="11.45" customHeight="1" x14ac:dyDescent="0.25">
      <c r="A32" s="118" t="s">
        <v>19</v>
      </c>
      <c r="B32" s="122" t="str">
        <f>IF(TrRail_act!B20=0,"",B14/TrRail_act!B20*100)</f>
        <v/>
      </c>
      <c r="C32" s="122" t="str">
        <f>IF(TrRail_act!C20=0,"",C14/TrRail_act!C20*100)</f>
        <v/>
      </c>
      <c r="D32" s="122" t="str">
        <f>IF(TrRail_act!D20=0,"",D14/TrRail_act!D20*100)</f>
        <v/>
      </c>
      <c r="E32" s="122" t="str">
        <f>IF(TrRail_act!E20=0,"",E14/TrRail_act!E20*100)</f>
        <v/>
      </c>
      <c r="F32" s="122" t="str">
        <f>IF(TrRail_act!F20=0,"",F14/TrRail_act!F20*100)</f>
        <v/>
      </c>
      <c r="G32" s="122" t="str">
        <f>IF(TrRail_act!G20=0,"",G14/TrRail_act!G20*100)</f>
        <v/>
      </c>
      <c r="H32" s="122" t="str">
        <f>IF(TrRail_act!H20=0,"",H14/TrRail_act!H20*100)</f>
        <v/>
      </c>
      <c r="I32" s="122" t="str">
        <f>IF(TrRail_act!I20=0,"",I14/TrRail_act!I20*100)</f>
        <v/>
      </c>
      <c r="J32" s="122" t="str">
        <f>IF(TrRail_act!J20=0,"",J14/TrRail_act!J20*100)</f>
        <v/>
      </c>
      <c r="K32" s="122" t="str">
        <f>IF(TrRail_act!K20=0,"",K14/TrRail_act!K20*100)</f>
        <v/>
      </c>
      <c r="L32" s="122" t="str">
        <f>IF(TrRail_act!L20=0,"",L14/TrRail_act!L20*100)</f>
        <v/>
      </c>
      <c r="M32" s="122" t="str">
        <f>IF(TrRail_act!M20=0,"",M14/TrRail_act!M20*100)</f>
        <v/>
      </c>
      <c r="N32" s="122" t="str">
        <f>IF(TrRail_act!N20=0,"",N14/TrRail_act!N20*100)</f>
        <v/>
      </c>
      <c r="O32" s="122" t="str">
        <f>IF(TrRail_act!O20=0,"",O14/TrRail_act!O20*100)</f>
        <v/>
      </c>
      <c r="P32" s="122" t="str">
        <f>IF(TrRail_act!P20=0,"",P14/TrRail_act!P20*100)</f>
        <v/>
      </c>
      <c r="Q32" s="122" t="str">
        <f>IF(TrRail_act!Q20=0,"",Q14/TrRail_act!Q20*100)</f>
        <v/>
      </c>
    </row>
    <row r="33" spans="1:17" ht="11.45" customHeight="1" x14ac:dyDescent="0.25">
      <c r="A33" s="25" t="s">
        <v>18</v>
      </c>
      <c r="B33" s="79">
        <f>IF(TrRail_act!B21=0,"",B15/TrRail_act!B21*100)</f>
        <v>1895.1989140479625</v>
      </c>
      <c r="C33" s="79">
        <f>IF(TrRail_act!C21=0,"",C15/TrRail_act!C21*100)</f>
        <v>1891.190798544779</v>
      </c>
      <c r="D33" s="79">
        <f>IF(TrRail_act!D21=0,"",D15/TrRail_act!D21*100)</f>
        <v>1863.7321846416928</v>
      </c>
      <c r="E33" s="79">
        <f>IF(TrRail_act!E21=0,"",E15/TrRail_act!E21*100)</f>
        <v>1814.5656925561852</v>
      </c>
      <c r="F33" s="79">
        <f>IF(TrRail_act!F21=0,"",F15/TrRail_act!F21*100)</f>
        <v>1746.6687004274231</v>
      </c>
      <c r="G33" s="79">
        <f>IF(TrRail_act!G21=0,"",G15/TrRail_act!G21*100)</f>
        <v>1739.4690682366956</v>
      </c>
      <c r="H33" s="79">
        <f>IF(TrRail_act!H21=0,"",H15/TrRail_act!H21*100)</f>
        <v>1733.1368910304438</v>
      </c>
      <c r="I33" s="79">
        <f>IF(TrRail_act!I21=0,"",I15/TrRail_act!I21*100)</f>
        <v>1710.4066503413853</v>
      </c>
      <c r="J33" s="79">
        <f>IF(TrRail_act!J21=0,"",J15/TrRail_act!J21*100)</f>
        <v>1676.0856319602767</v>
      </c>
      <c r="K33" s="79">
        <f>IF(TrRail_act!K21=0,"",K15/TrRail_act!K21*100)</f>
        <v>1671.7308617086651</v>
      </c>
      <c r="L33" s="79">
        <f>IF(TrRail_act!L21=0,"",L15/TrRail_act!L21*100)</f>
        <v>1652.9599792577092</v>
      </c>
      <c r="M33" s="79">
        <f>IF(TrRail_act!M21=0,"",M15/TrRail_act!M21*100)</f>
        <v>1555.0217909038261</v>
      </c>
      <c r="N33" s="79">
        <f>IF(TrRail_act!N21=0,"",N15/TrRail_act!N21*100)</f>
        <v>1477.0427392959232</v>
      </c>
      <c r="O33" s="79">
        <f>IF(TrRail_act!O21=0,"",O15/TrRail_act!O21*100)</f>
        <v>1475.9342552648118</v>
      </c>
      <c r="P33" s="79">
        <f>IF(TrRail_act!P21=0,"",P15/TrRail_act!P21*100)</f>
        <v>1405.8326429493527</v>
      </c>
      <c r="Q33" s="79">
        <f>IF(TrRail_act!Q21=0,"",Q15/TrRail_act!Q21*100)</f>
        <v>1382.4334284366257</v>
      </c>
    </row>
    <row r="34" spans="1:17" ht="11.45" customHeight="1" x14ac:dyDescent="0.25">
      <c r="A34" s="116" t="s">
        <v>17</v>
      </c>
      <c r="B34" s="77">
        <f>IF(TrRail_act!B22=0,"",B16/TrRail_act!B22*100)</f>
        <v>1895.1989140479625</v>
      </c>
      <c r="C34" s="77">
        <f>IF(TrRail_act!C22=0,"",C16/TrRail_act!C22*100)</f>
        <v>1891.190798544779</v>
      </c>
      <c r="D34" s="77">
        <f>IF(TrRail_act!D22=0,"",D16/TrRail_act!D22*100)</f>
        <v>1863.7321846416928</v>
      </c>
      <c r="E34" s="77">
        <f>IF(TrRail_act!E22=0,"",E16/TrRail_act!E22*100)</f>
        <v>1814.5656925561852</v>
      </c>
      <c r="F34" s="77">
        <f>IF(TrRail_act!F22=0,"",F16/TrRail_act!F22*100)</f>
        <v>1746.6687004274231</v>
      </c>
      <c r="G34" s="77">
        <f>IF(TrRail_act!G22=0,"",G16/TrRail_act!G22*100)</f>
        <v>1739.4690682366956</v>
      </c>
      <c r="H34" s="77">
        <f>IF(TrRail_act!H22=0,"",H16/TrRail_act!H22*100)</f>
        <v>1733.1368910304438</v>
      </c>
      <c r="I34" s="77">
        <f>IF(TrRail_act!I22=0,"",I16/TrRail_act!I22*100)</f>
        <v>1710.4066503413853</v>
      </c>
      <c r="J34" s="77">
        <f>IF(TrRail_act!J22=0,"",J16/TrRail_act!J22*100)</f>
        <v>1676.0856319602767</v>
      </c>
      <c r="K34" s="77">
        <f>IF(TrRail_act!K22=0,"",K16/TrRail_act!K22*100)</f>
        <v>1671.7308617086651</v>
      </c>
      <c r="L34" s="77">
        <f>IF(TrRail_act!L22=0,"",L16/TrRail_act!L22*100)</f>
        <v>1652.9599792577092</v>
      </c>
      <c r="M34" s="77">
        <f>IF(TrRail_act!M22=0,"",M16/TrRail_act!M22*100)</f>
        <v>1555.0217909038261</v>
      </c>
      <c r="N34" s="77">
        <f>IF(TrRail_act!N22=0,"",N16/TrRail_act!N22*100)</f>
        <v>1477.0427392959232</v>
      </c>
      <c r="O34" s="77">
        <f>IF(TrRail_act!O22=0,"",O16/TrRail_act!O22*100)</f>
        <v>1475.9342552648118</v>
      </c>
      <c r="P34" s="77">
        <f>IF(TrRail_act!P22=0,"",P16/TrRail_act!P22*100)</f>
        <v>1405.8326429493527</v>
      </c>
      <c r="Q34" s="77">
        <f>IF(TrRail_act!Q22=0,"",Q16/TrRail_act!Q22*100)</f>
        <v>1382.4334284366257</v>
      </c>
    </row>
    <row r="35" spans="1:17" ht="11.45" customHeight="1" x14ac:dyDescent="0.25">
      <c r="A35" s="93" t="s">
        <v>16</v>
      </c>
      <c r="B35" s="74" t="str">
        <f>IF(TrRail_act!B23=0,"",B17/TrRail_act!B23*100)</f>
        <v/>
      </c>
      <c r="C35" s="74" t="str">
        <f>IF(TrRail_act!C23=0,"",C17/TrRail_act!C23*100)</f>
        <v/>
      </c>
      <c r="D35" s="74" t="str">
        <f>IF(TrRail_act!D23=0,"",D17/TrRail_act!D23*100)</f>
        <v/>
      </c>
      <c r="E35" s="74" t="str">
        <f>IF(TrRail_act!E23=0,"",E17/TrRail_act!E23*100)</f>
        <v/>
      </c>
      <c r="F35" s="74" t="str">
        <f>IF(TrRail_act!F23=0,"",F17/TrRail_act!F23*100)</f>
        <v/>
      </c>
      <c r="G35" s="74" t="str">
        <f>IF(TrRail_act!G23=0,"",G17/TrRail_act!G23*100)</f>
        <v/>
      </c>
      <c r="H35" s="74" t="str">
        <f>IF(TrRail_act!H23=0,"",H17/TrRail_act!H23*100)</f>
        <v/>
      </c>
      <c r="I35" s="74" t="str">
        <f>IF(TrRail_act!I23=0,"",I17/TrRail_act!I23*100)</f>
        <v/>
      </c>
      <c r="J35" s="74" t="str">
        <f>IF(TrRail_act!J23=0,"",J17/TrRail_act!J23*100)</f>
        <v/>
      </c>
      <c r="K35" s="74" t="str">
        <f>IF(TrRail_act!K23=0,"",K17/TrRail_act!K23*100)</f>
        <v/>
      </c>
      <c r="L35" s="74" t="str">
        <f>IF(TrRail_act!L23=0,"",L17/TrRail_act!L23*100)</f>
        <v/>
      </c>
      <c r="M35" s="74" t="str">
        <f>IF(TrRail_act!M23=0,"",M17/TrRail_act!M23*100)</f>
        <v/>
      </c>
      <c r="N35" s="74" t="str">
        <f>IF(TrRail_act!N23=0,"",N17/TrRail_act!N23*100)</f>
        <v/>
      </c>
      <c r="O35" s="74" t="str">
        <f>IF(TrRail_act!O23=0,"",O17/TrRail_act!O23*100)</f>
        <v/>
      </c>
      <c r="P35" s="74" t="str">
        <f>IF(TrRail_act!P23=0,"",P17/TrRail_act!P23*100)</f>
        <v/>
      </c>
      <c r="Q35" s="74" t="str">
        <f>IF(TrRail_act!Q23=0,"",Q17/TrRail_act!Q23*100)</f>
        <v/>
      </c>
    </row>
    <row r="37" spans="1:17" ht="11.45" customHeight="1" x14ac:dyDescent="0.25">
      <c r="A37" s="27" t="s">
        <v>96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1.45" customHeight="1" x14ac:dyDescent="0.25">
      <c r="A38" s="25" t="s">
        <v>34</v>
      </c>
      <c r="B38" s="79">
        <f>IF(TrRail_act!B4=0,"",B9/TrRail_act!B4*1000)</f>
        <v>16.906272070689035</v>
      </c>
      <c r="C38" s="79">
        <f>IF(TrRail_act!C4=0,"",C9/TrRail_act!C4*1000)</f>
        <v>62.476530694018237</v>
      </c>
      <c r="D38" s="79">
        <f>IF(TrRail_act!D4=0,"",D9/TrRail_act!D4*1000)</f>
        <v>66.9499627281063</v>
      </c>
      <c r="E38" s="79">
        <f>IF(TrRail_act!E4=0,"",E9/TrRail_act!E4*1000)</f>
        <v>14.949401849334453</v>
      </c>
      <c r="F38" s="79">
        <f>IF(TrRail_act!F4=0,"",F9/TrRail_act!F4*1000)</f>
        <v>49.220043488368802</v>
      </c>
      <c r="G38" s="79">
        <f>IF(TrRail_act!G4=0,"",G9/TrRail_act!G4*1000)</f>
        <v>41.836576006642048</v>
      </c>
      <c r="H38" s="79">
        <f>IF(TrRail_act!H4=0,"",H9/TrRail_act!H4*1000)</f>
        <v>53.057484389520724</v>
      </c>
      <c r="I38" s="79">
        <f>IF(TrRail_act!I4=0,"",I9/TrRail_act!I4*1000)</f>
        <v>66.38676737063868</v>
      </c>
      <c r="J38" s="79">
        <f>IF(TrRail_act!J4=0,"",J9/TrRail_act!J4*1000)</f>
        <v>14.473389543895943</v>
      </c>
      <c r="K38" s="79">
        <f>IF(TrRail_act!K4=0,"",K9/TrRail_act!K4*1000)</f>
        <v>42.346572507717845</v>
      </c>
      <c r="L38" s="79">
        <f>IF(TrRail_act!L4=0,"",L9/TrRail_act!L4*1000)</f>
        <v>75.904864330311838</v>
      </c>
      <c r="M38" s="79">
        <f>IF(TrRail_act!M4=0,"",M9/TrRail_act!M4*1000)</f>
        <v>46.820101587751921</v>
      </c>
      <c r="N38" s="79">
        <f>IF(TrRail_act!N4=0,"",N9/TrRail_act!N4*1000)</f>
        <v>37.964863160350738</v>
      </c>
      <c r="O38" s="79">
        <f>IF(TrRail_act!O4=0,"",O9/TrRail_act!O4*1000)</f>
        <v>28.69677140550268</v>
      </c>
      <c r="P38" s="79">
        <f>IF(TrRail_act!P4=0,"",P9/TrRail_act!P4*1000)</f>
        <v>42.896697236968947</v>
      </c>
      <c r="Q38" s="79">
        <f>IF(TrRail_act!Q4=0,"",Q9/TrRail_act!Q4*1000)</f>
        <v>47.606299084100264</v>
      </c>
    </row>
    <row r="39" spans="1:17" ht="11.45" customHeight="1" x14ac:dyDescent="0.25">
      <c r="A39" s="91" t="s">
        <v>21</v>
      </c>
      <c r="B39" s="123">
        <f>IF(TrRail_act!B5=0,"",B10/TrRail_act!B5*1000)</f>
        <v>0</v>
      </c>
      <c r="C39" s="123">
        <f>IF(TrRail_act!C5=0,"",C10/TrRail_act!C5*1000)</f>
        <v>0</v>
      </c>
      <c r="D39" s="123">
        <f>IF(TrRail_act!D5=0,"",D10/TrRail_act!D5*1000)</f>
        <v>0</v>
      </c>
      <c r="E39" s="123">
        <f>IF(TrRail_act!E5=0,"",E10/TrRail_act!E5*1000)</f>
        <v>0</v>
      </c>
      <c r="F39" s="123">
        <f>IF(TrRail_act!F5=0,"",F10/TrRail_act!F5*1000)</f>
        <v>0</v>
      </c>
      <c r="G39" s="123">
        <f>IF(TrRail_act!G5=0,"",G10/TrRail_act!G5*1000)</f>
        <v>0</v>
      </c>
      <c r="H39" s="123">
        <f>IF(TrRail_act!H5=0,"",H10/TrRail_act!H5*1000)</f>
        <v>0</v>
      </c>
      <c r="I39" s="123">
        <f>IF(TrRail_act!I5=0,"",I10/TrRail_act!I5*1000)</f>
        <v>0</v>
      </c>
      <c r="J39" s="123">
        <f>IF(TrRail_act!J5=0,"",J10/TrRail_act!J5*1000)</f>
        <v>0</v>
      </c>
      <c r="K39" s="123">
        <f>IF(TrRail_act!K5=0,"",K10/TrRail_act!K5*1000)</f>
        <v>0</v>
      </c>
      <c r="L39" s="123">
        <f>IF(TrRail_act!L5=0,"",L10/TrRail_act!L5*1000)</f>
        <v>0</v>
      </c>
      <c r="M39" s="123">
        <f>IF(TrRail_act!M5=0,"",M10/TrRail_act!M5*1000)</f>
        <v>0</v>
      </c>
      <c r="N39" s="123">
        <f>IF(TrRail_act!N5=0,"",N10/TrRail_act!N5*1000)</f>
        <v>0</v>
      </c>
      <c r="O39" s="123">
        <f>IF(TrRail_act!O5=0,"",O10/TrRail_act!O5*1000)</f>
        <v>0</v>
      </c>
      <c r="P39" s="123">
        <f>IF(TrRail_act!P5=0,"",P10/TrRail_act!P5*1000)</f>
        <v>0</v>
      </c>
      <c r="Q39" s="123">
        <f>IF(TrRail_act!Q5=0,"",Q10/TrRail_act!Q5*1000)</f>
        <v>0</v>
      </c>
    </row>
    <row r="40" spans="1:17" ht="11.45" customHeight="1" x14ac:dyDescent="0.25">
      <c r="A40" s="19" t="s">
        <v>20</v>
      </c>
      <c r="B40" s="76">
        <f>IF(TrRail_act!B6=0,"",B11/TrRail_act!B6*1000)</f>
        <v>23.688213395597625</v>
      </c>
      <c r="C40" s="76">
        <f>IF(TrRail_act!C6=0,"",C11/TrRail_act!C6*1000)</f>
        <v>92.440801447189614</v>
      </c>
      <c r="D40" s="76">
        <f>IF(TrRail_act!D6=0,"",D11/TrRail_act!D6*1000)</f>
        <v>101.90998847592786</v>
      </c>
      <c r="E40" s="76">
        <f>IF(TrRail_act!E6=0,"",E11/TrRail_act!E6*1000)</f>
        <v>22.620863851946488</v>
      </c>
      <c r="F40" s="76">
        <f>IF(TrRail_act!F6=0,"",F11/TrRail_act!F6*1000)</f>
        <v>70.48922290251366</v>
      </c>
      <c r="G40" s="76">
        <f>IF(TrRail_act!G6=0,"",G11/TrRail_act!G6*1000)</f>
        <v>54.539375092529738</v>
      </c>
      <c r="H40" s="76">
        <f>IF(TrRail_act!H6=0,"",H11/TrRail_act!H6*1000)</f>
        <v>69.28440373977881</v>
      </c>
      <c r="I40" s="76">
        <f>IF(TrRail_act!I6=0,"",I11/TrRail_act!I6*1000)</f>
        <v>85.575935165363433</v>
      </c>
      <c r="J40" s="76">
        <f>IF(TrRail_act!J6=0,"",J11/TrRail_act!J6*1000)</f>
        <v>26.243128791956295</v>
      </c>
      <c r="K40" s="76">
        <f>IF(TrRail_act!K6=0,"",K11/TrRail_act!K6*1000)</f>
        <v>80.154323728800236</v>
      </c>
      <c r="L40" s="76">
        <f>IF(TrRail_act!L6=0,"",L11/TrRail_act!L6*1000)</f>
        <v>138.9333135216296</v>
      </c>
      <c r="M40" s="76">
        <f>IF(TrRail_act!M6=0,"",M11/TrRail_act!M6*1000)</f>
        <v>83.37047400390594</v>
      </c>
      <c r="N40" s="76">
        <f>IF(TrRail_act!N6=0,"",N11/TrRail_act!N6*1000)</f>
        <v>79.343090624035383</v>
      </c>
      <c r="O40" s="76">
        <f>IF(TrRail_act!O6=0,"",O11/TrRail_act!O6*1000)</f>
        <v>54.992279338239982</v>
      </c>
      <c r="P40" s="76">
        <f>IF(TrRail_act!P6=0,"",P11/TrRail_act!P6*1000)</f>
        <v>69.94458154953017</v>
      </c>
      <c r="Q40" s="76">
        <f>IF(TrRail_act!Q6=0,"",Q11/TrRail_act!Q6*1000)</f>
        <v>75.725808561639226</v>
      </c>
    </row>
    <row r="41" spans="1:17" ht="11.45" customHeight="1" x14ac:dyDescent="0.25">
      <c r="A41" s="62" t="s">
        <v>17</v>
      </c>
      <c r="B41" s="77">
        <f>IF(TrRail_act!B7=0,"",B12/TrRail_act!B7*1000)</f>
        <v>152.96500764317946</v>
      </c>
      <c r="C41" s="77">
        <f>IF(TrRail_act!C7=0,"",C12/TrRail_act!C7*1000)</f>
        <v>188.8032936258887</v>
      </c>
      <c r="D41" s="77">
        <f>IF(TrRail_act!D7=0,"",D12/TrRail_act!D7*1000)</f>
        <v>213.63985374947413</v>
      </c>
      <c r="E41" s="77">
        <f>IF(TrRail_act!E7=0,"",E12/TrRail_act!E7*1000)</f>
        <v>143.08085353264514</v>
      </c>
      <c r="F41" s="77">
        <f>IF(TrRail_act!F7=0,"",F12/TrRail_act!F7*1000)</f>
        <v>172.86185452932506</v>
      </c>
      <c r="G41" s="77">
        <f>IF(TrRail_act!G7=0,"",G12/TrRail_act!G7*1000)</f>
        <v>154.39574097789662</v>
      </c>
      <c r="H41" s="77">
        <f>IF(TrRail_act!H7=0,"",H12/TrRail_act!H7*1000)</f>
        <v>153.18967227461059</v>
      </c>
      <c r="I41" s="77">
        <f>IF(TrRail_act!I7=0,"",I12/TrRail_act!I7*1000)</f>
        <v>169.44323799780534</v>
      </c>
      <c r="J41" s="77">
        <f>IF(TrRail_act!J7=0,"",J12/TrRail_act!J7*1000)</f>
        <v>71.20037925554098</v>
      </c>
      <c r="K41" s="77">
        <f>IF(TrRail_act!K7=0,"",K12/TrRail_act!K7*1000)</f>
        <v>169.9189169250231</v>
      </c>
      <c r="L41" s="77">
        <f>IF(TrRail_act!L7=0,"",L12/TrRail_act!L7*1000)</f>
        <v>220.00911362226287</v>
      </c>
      <c r="M41" s="77">
        <f>IF(TrRail_act!M7=0,"",M12/TrRail_act!M7*1000)</f>
        <v>148.70080328549696</v>
      </c>
      <c r="N41" s="77">
        <f>IF(TrRail_act!N7=0,"",N12/TrRail_act!N7*1000)</f>
        <v>120.05139322285272</v>
      </c>
      <c r="O41" s="77">
        <f>IF(TrRail_act!O7=0,"",O12/TrRail_act!O7*1000)</f>
        <v>97.030537357500265</v>
      </c>
      <c r="P41" s="77">
        <f>IF(TrRail_act!P7=0,"",P12/TrRail_act!P7*1000)</f>
        <v>100.33063008783201</v>
      </c>
      <c r="Q41" s="77">
        <f>IF(TrRail_act!Q7=0,"",Q12/TrRail_act!Q7*1000)</f>
        <v>100.65009302560101</v>
      </c>
    </row>
    <row r="42" spans="1:17" ht="11.45" customHeight="1" x14ac:dyDescent="0.25">
      <c r="A42" s="62" t="s">
        <v>16</v>
      </c>
      <c r="B42" s="77">
        <f>IF(TrRail_act!B8=0,"",B13/TrRail_act!B8*1000)</f>
        <v>0</v>
      </c>
      <c r="C42" s="77">
        <f>IF(TrRail_act!C8=0,"",C13/TrRail_act!C8*1000)</f>
        <v>0</v>
      </c>
      <c r="D42" s="77">
        <f>IF(TrRail_act!D8=0,"",D13/TrRail_act!D8*1000)</f>
        <v>0</v>
      </c>
      <c r="E42" s="77">
        <f>IF(TrRail_act!E8=0,"",E13/TrRail_act!E8*1000)</f>
        <v>0</v>
      </c>
      <c r="F42" s="77">
        <f>IF(TrRail_act!F8=0,"",F13/TrRail_act!F8*1000)</f>
        <v>0</v>
      </c>
      <c r="G42" s="77">
        <f>IF(TrRail_act!G8=0,"",G13/TrRail_act!G8*1000)</f>
        <v>0</v>
      </c>
      <c r="H42" s="77">
        <f>IF(TrRail_act!H8=0,"",H13/TrRail_act!H8*1000)</f>
        <v>0</v>
      </c>
      <c r="I42" s="77">
        <f>IF(TrRail_act!I8=0,"",I13/TrRail_act!I8*1000)</f>
        <v>0</v>
      </c>
      <c r="J42" s="77">
        <f>IF(TrRail_act!J8=0,"",J13/TrRail_act!J8*1000)</f>
        <v>0</v>
      </c>
      <c r="K42" s="77">
        <f>IF(TrRail_act!K8=0,"",K13/TrRail_act!K8*1000)</f>
        <v>0</v>
      </c>
      <c r="L42" s="77">
        <f>IF(TrRail_act!L8=0,"",L13/TrRail_act!L8*1000)</f>
        <v>0</v>
      </c>
      <c r="M42" s="77">
        <f>IF(TrRail_act!M8=0,"",M13/TrRail_act!M8*1000)</f>
        <v>0</v>
      </c>
      <c r="N42" s="77">
        <f>IF(TrRail_act!N8=0,"",N13/TrRail_act!N8*1000)</f>
        <v>0</v>
      </c>
      <c r="O42" s="77">
        <f>IF(TrRail_act!O8=0,"",O13/TrRail_act!O8*1000)</f>
        <v>0</v>
      </c>
      <c r="P42" s="77">
        <f>IF(TrRail_act!P8=0,"",P13/TrRail_act!P8*1000)</f>
        <v>0</v>
      </c>
      <c r="Q42" s="77">
        <f>IF(TrRail_act!Q8=0,"",Q13/TrRail_act!Q8*1000)</f>
        <v>0</v>
      </c>
    </row>
    <row r="43" spans="1:17" ht="11.45" customHeight="1" x14ac:dyDescent="0.25">
      <c r="A43" s="118" t="s">
        <v>19</v>
      </c>
      <c r="B43" s="122" t="str">
        <f>IF(TrRail_act!B9=0,"",B14/TrRail_act!B9*1000)</f>
        <v/>
      </c>
      <c r="C43" s="122" t="str">
        <f>IF(TrRail_act!C9=0,"",C14/TrRail_act!C9*1000)</f>
        <v/>
      </c>
      <c r="D43" s="122" t="str">
        <f>IF(TrRail_act!D9=0,"",D14/TrRail_act!D9*1000)</f>
        <v/>
      </c>
      <c r="E43" s="122" t="str">
        <f>IF(TrRail_act!E9=0,"",E14/TrRail_act!E9*1000)</f>
        <v/>
      </c>
      <c r="F43" s="122" t="str">
        <f>IF(TrRail_act!F9=0,"",F14/TrRail_act!F9*1000)</f>
        <v/>
      </c>
      <c r="G43" s="122" t="str">
        <f>IF(TrRail_act!G9=0,"",G14/TrRail_act!G9*1000)</f>
        <v/>
      </c>
      <c r="H43" s="122" t="str">
        <f>IF(TrRail_act!H9=0,"",H14/TrRail_act!H9*1000)</f>
        <v/>
      </c>
      <c r="I43" s="122" t="str">
        <f>IF(TrRail_act!I9=0,"",I14/TrRail_act!I9*1000)</f>
        <v/>
      </c>
      <c r="J43" s="122" t="str">
        <f>IF(TrRail_act!J9=0,"",J14/TrRail_act!J9*1000)</f>
        <v/>
      </c>
      <c r="K43" s="122" t="str">
        <f>IF(TrRail_act!K9=0,"",K14/TrRail_act!K9*1000)</f>
        <v/>
      </c>
      <c r="L43" s="122" t="str">
        <f>IF(TrRail_act!L9=0,"",L14/TrRail_act!L9*1000)</f>
        <v/>
      </c>
      <c r="M43" s="122" t="str">
        <f>IF(TrRail_act!M9=0,"",M14/TrRail_act!M9*1000)</f>
        <v/>
      </c>
      <c r="N43" s="122" t="str">
        <f>IF(TrRail_act!N9=0,"",N14/TrRail_act!N9*1000)</f>
        <v/>
      </c>
      <c r="O43" s="122" t="str">
        <f>IF(TrRail_act!O9=0,"",O14/TrRail_act!O9*1000)</f>
        <v/>
      </c>
      <c r="P43" s="122" t="str">
        <f>IF(TrRail_act!P9=0,"",P14/TrRail_act!P9*1000)</f>
        <v/>
      </c>
      <c r="Q43" s="122" t="str">
        <f>IF(TrRail_act!Q9=0,"",Q14/TrRail_act!Q9*1000)</f>
        <v/>
      </c>
    </row>
    <row r="44" spans="1:17" ht="11.45" customHeight="1" x14ac:dyDescent="0.25">
      <c r="A44" s="25" t="s">
        <v>33</v>
      </c>
      <c r="B44" s="79">
        <f>IF(TrRail_act!B10=0,"",B15/TrRail_act!B10*1000)</f>
        <v>16.102874999143637</v>
      </c>
      <c r="C44" s="79">
        <f>IF(TrRail_act!C10=0,"",C15/TrRail_act!C10*1000)</f>
        <v>12.857926611325963</v>
      </c>
      <c r="D44" s="79">
        <f>IF(TrRail_act!D10=0,"",D15/TrRail_act!D10*1000)</f>
        <v>14.840154111250964</v>
      </c>
      <c r="E44" s="79">
        <f>IF(TrRail_act!E10=0,"",E15/TrRail_act!E10*1000)</f>
        <v>14.386422243637453</v>
      </c>
      <c r="F44" s="79">
        <f>IF(TrRail_act!F10=0,"",F15/TrRail_act!F10*1000)</f>
        <v>10.535829308250847</v>
      </c>
      <c r="G44" s="79">
        <f>IF(TrRail_act!G10=0,"",G15/TrRail_act!G10*1000)</f>
        <v>11.279528279570705</v>
      </c>
      <c r="H44" s="79">
        <f>IF(TrRail_act!H10=0,"",H15/TrRail_act!H10*1000)</f>
        <v>11.720605787681404</v>
      </c>
      <c r="I44" s="79">
        <f>IF(TrRail_act!I10=0,"",I15/TrRail_act!I10*1000)</f>
        <v>11.170057824056277</v>
      </c>
      <c r="J44" s="79">
        <f>IF(TrRail_act!J10=0,"",J15/TrRail_act!J10*1000)</f>
        <v>12.722936744372872</v>
      </c>
      <c r="K44" s="79">
        <f>IF(TrRail_act!K10=0,"",K15/TrRail_act!K10*1000)</f>
        <v>15.109388568495167</v>
      </c>
      <c r="L44" s="79">
        <f>IF(TrRail_act!L10=0,"",L15/TrRail_act!L10*1000)</f>
        <v>18.440674889798814</v>
      </c>
      <c r="M44" s="79">
        <f>IF(TrRail_act!M10=0,"",M15/TrRail_act!M10*1000)</f>
        <v>13.760698865128845</v>
      </c>
      <c r="N44" s="79">
        <f>IF(TrRail_act!N10=0,"",N15/TrRail_act!N10*1000)</f>
        <v>14.698432718593084</v>
      </c>
      <c r="O44" s="79">
        <f>IF(TrRail_act!O10=0,"",O15/TrRail_act!O10*1000)</f>
        <v>14.650391152428899</v>
      </c>
      <c r="P44" s="79">
        <f>IF(TrRail_act!P10=0,"",P15/TrRail_act!P10*1000)</f>
        <v>13.237969543251582</v>
      </c>
      <c r="Q44" s="79">
        <f>IF(TrRail_act!Q10=0,"",Q15/TrRail_act!Q10*1000)</f>
        <v>12.143415871220665</v>
      </c>
    </row>
    <row r="45" spans="1:17" ht="11.45" customHeight="1" x14ac:dyDescent="0.25">
      <c r="A45" s="116" t="s">
        <v>17</v>
      </c>
      <c r="B45" s="77">
        <f>IF(TrRail_act!B11=0,"",B16/TrRail_act!B11*1000)</f>
        <v>16.102874999143637</v>
      </c>
      <c r="C45" s="77">
        <f>IF(TrRail_act!C11=0,"",C16/TrRail_act!C11*1000)</f>
        <v>12.857926611325963</v>
      </c>
      <c r="D45" s="77">
        <f>IF(TrRail_act!D11=0,"",D16/TrRail_act!D11*1000)</f>
        <v>14.840154111250964</v>
      </c>
      <c r="E45" s="77">
        <f>IF(TrRail_act!E11=0,"",E16/TrRail_act!E11*1000)</f>
        <v>14.386422243637453</v>
      </c>
      <c r="F45" s="77">
        <f>IF(TrRail_act!F11=0,"",F16/TrRail_act!F11*1000)</f>
        <v>10.535829308250847</v>
      </c>
      <c r="G45" s="77">
        <f>IF(TrRail_act!G11=0,"",G16/TrRail_act!G11*1000)</f>
        <v>11.279528279570705</v>
      </c>
      <c r="H45" s="77">
        <f>IF(TrRail_act!H11=0,"",H16/TrRail_act!H11*1000)</f>
        <v>11.720605787681404</v>
      </c>
      <c r="I45" s="77">
        <f>IF(TrRail_act!I11=0,"",I16/TrRail_act!I11*1000)</f>
        <v>11.170057824056277</v>
      </c>
      <c r="J45" s="77">
        <f>IF(TrRail_act!J11=0,"",J16/TrRail_act!J11*1000)</f>
        <v>12.722936744372872</v>
      </c>
      <c r="K45" s="77">
        <f>IF(TrRail_act!K11=0,"",K16/TrRail_act!K11*1000)</f>
        <v>15.109388568495167</v>
      </c>
      <c r="L45" s="77">
        <f>IF(TrRail_act!L11=0,"",L16/TrRail_act!L11*1000)</f>
        <v>18.440674889798814</v>
      </c>
      <c r="M45" s="77">
        <f>IF(TrRail_act!M11=0,"",M16/TrRail_act!M11*1000)</f>
        <v>13.760698865128845</v>
      </c>
      <c r="N45" s="77">
        <f>IF(TrRail_act!N11=0,"",N16/TrRail_act!N11*1000)</f>
        <v>14.698432718593084</v>
      </c>
      <c r="O45" s="77">
        <f>IF(TrRail_act!O11=0,"",O16/TrRail_act!O11*1000)</f>
        <v>14.650391152428899</v>
      </c>
      <c r="P45" s="77">
        <f>IF(TrRail_act!P11=0,"",P16/TrRail_act!P11*1000)</f>
        <v>13.237969543251582</v>
      </c>
      <c r="Q45" s="77">
        <f>IF(TrRail_act!Q11=0,"",Q16/TrRail_act!Q11*1000)</f>
        <v>12.143415871220665</v>
      </c>
    </row>
    <row r="46" spans="1:17" ht="11.45" customHeight="1" x14ac:dyDescent="0.25">
      <c r="A46" s="93" t="s">
        <v>16</v>
      </c>
      <c r="B46" s="74" t="str">
        <f>IF(TrRail_act!B12=0,"",B17/TrRail_act!B12*1000)</f>
        <v/>
      </c>
      <c r="C46" s="74" t="str">
        <f>IF(TrRail_act!C12=0,"",C17/TrRail_act!C12*1000)</f>
        <v/>
      </c>
      <c r="D46" s="74" t="str">
        <f>IF(TrRail_act!D12=0,"",D17/TrRail_act!D12*1000)</f>
        <v/>
      </c>
      <c r="E46" s="74" t="str">
        <f>IF(TrRail_act!E12=0,"",E17/TrRail_act!E12*1000)</f>
        <v/>
      </c>
      <c r="F46" s="74" t="str">
        <f>IF(TrRail_act!F12=0,"",F17/TrRail_act!F12*1000)</f>
        <v/>
      </c>
      <c r="G46" s="74" t="str">
        <f>IF(TrRail_act!G12=0,"",G17/TrRail_act!G12*1000)</f>
        <v/>
      </c>
      <c r="H46" s="74" t="str">
        <f>IF(TrRail_act!H12=0,"",H17/TrRail_act!H12*1000)</f>
        <v/>
      </c>
      <c r="I46" s="74" t="str">
        <f>IF(TrRail_act!I12=0,"",I17/TrRail_act!I12*1000)</f>
        <v/>
      </c>
      <c r="J46" s="74" t="str">
        <f>IF(TrRail_act!J12=0,"",J17/TrRail_act!J12*1000)</f>
        <v/>
      </c>
      <c r="K46" s="74" t="str">
        <f>IF(TrRail_act!K12=0,"",K17/TrRail_act!K12*1000)</f>
        <v/>
      </c>
      <c r="L46" s="74" t="str">
        <f>IF(TrRail_act!L12=0,"",L17/TrRail_act!L12*1000)</f>
        <v/>
      </c>
      <c r="M46" s="74" t="str">
        <f>IF(TrRail_act!M12=0,"",M17/TrRail_act!M12*1000)</f>
        <v/>
      </c>
      <c r="N46" s="74" t="str">
        <f>IF(TrRail_act!N12=0,"",N17/TrRail_act!N12*1000)</f>
        <v/>
      </c>
      <c r="O46" s="74" t="str">
        <f>IF(TrRail_act!O12=0,"",O17/TrRail_act!O12*1000)</f>
        <v/>
      </c>
      <c r="P46" s="74" t="str">
        <f>IF(TrRail_act!P12=0,"",P17/TrRail_act!P12*1000)</f>
        <v/>
      </c>
      <c r="Q46" s="74" t="str">
        <f>IF(TrRail_act!Q12=0,"",Q17/TrRail_act!Q12*1000)</f>
        <v/>
      </c>
    </row>
    <row r="48" spans="1:17" ht="11.45" customHeight="1" x14ac:dyDescent="0.25">
      <c r="A48" s="27" t="s">
        <v>122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</row>
    <row r="49" spans="1:17" ht="11.45" customHeight="1" x14ac:dyDescent="0.25">
      <c r="A49" s="25" t="s">
        <v>39</v>
      </c>
      <c r="B49" s="79">
        <f>IF(TrRail_act!B37=0,"",1000000*B9/TrRail_act!B37/1000)</f>
        <v>343.47909423616551</v>
      </c>
      <c r="C49" s="79">
        <f>IF(TrRail_act!C37=0,"",1000000*C9/TrRail_act!C37/1000)</f>
        <v>823.62048505013342</v>
      </c>
      <c r="D49" s="79">
        <f>IF(TrRail_act!D37=0,"",1000000*D9/TrRail_act!D37/1000)</f>
        <v>819.68056640070154</v>
      </c>
      <c r="E49" s="79">
        <f>IF(TrRail_act!E37=0,"",1000000*E9/TrRail_act!E37/1000)</f>
        <v>186.94498819899081</v>
      </c>
      <c r="F49" s="79">
        <f>IF(TrRail_act!F37=0,"",1000000*F9/TrRail_act!F37/1000)</f>
        <v>618.38272819023348</v>
      </c>
      <c r="G49" s="79">
        <f>IF(TrRail_act!G37=0,"",1000000*G9/TrRail_act!G37/1000)</f>
        <v>575.56446906159033</v>
      </c>
      <c r="H49" s="79">
        <f>IF(TrRail_act!H37=0,"",1000000*H9/TrRail_act!H37/1000)</f>
        <v>741.92049004679814</v>
      </c>
      <c r="I49" s="79">
        <f>IF(TrRail_act!I37=0,"",1000000*I9/TrRail_act!I37/1000)</f>
        <v>937.91224941238329</v>
      </c>
      <c r="J49" s="79">
        <f>IF(TrRail_act!J37=0,"",1000000*J9/TrRail_act!J37/1000)</f>
        <v>189.22677076305328</v>
      </c>
      <c r="K49" s="79">
        <f>IF(TrRail_act!K37=0,"",1000000*K9/TrRail_act!K37/1000)</f>
        <v>518.40069112912363</v>
      </c>
      <c r="L49" s="79">
        <f>IF(TrRail_act!L37=0,"",1000000*L9/TrRail_act!L37/1000)</f>
        <v>798.05880092657003</v>
      </c>
      <c r="M49" s="79">
        <f>IF(TrRail_act!M37=0,"",1000000*M9/TrRail_act!M37/1000)</f>
        <v>460.43239052157145</v>
      </c>
      <c r="N49" s="79">
        <f>IF(TrRail_act!N37=0,"",1000000*N9/TrRail_act!N37/1000)</f>
        <v>400.98121068060891</v>
      </c>
      <c r="O49" s="79">
        <f>IF(TrRail_act!O37=0,"",1000000*O9/TrRail_act!O37/1000)</f>
        <v>275.57928747028132</v>
      </c>
      <c r="P49" s="79">
        <f>IF(TrRail_act!P37=0,"",1000000*P9/TrRail_act!P37/1000)</f>
        <v>440.10073783974042</v>
      </c>
      <c r="Q49" s="79">
        <f>IF(TrRail_act!Q37=0,"",1000000*Q9/TrRail_act!Q37/1000)</f>
        <v>475.99079667316079</v>
      </c>
    </row>
    <row r="50" spans="1:17" ht="11.45" customHeight="1" x14ac:dyDescent="0.25">
      <c r="A50" s="91" t="s">
        <v>21</v>
      </c>
      <c r="B50" s="123">
        <f>IF(TrRail_act!B38=0,"",1000000*B10/TrRail_act!B38/1000)</f>
        <v>0</v>
      </c>
      <c r="C50" s="123">
        <f>IF(TrRail_act!C38=0,"",1000000*C10/TrRail_act!C38/1000)</f>
        <v>0</v>
      </c>
      <c r="D50" s="123">
        <f>IF(TrRail_act!D38=0,"",1000000*D10/TrRail_act!D38/1000)</f>
        <v>0</v>
      </c>
      <c r="E50" s="123">
        <f>IF(TrRail_act!E38=0,"",1000000*E10/TrRail_act!E38/1000)</f>
        <v>0</v>
      </c>
      <c r="F50" s="123">
        <f>IF(TrRail_act!F38=0,"",1000000*F10/TrRail_act!F38/1000)</f>
        <v>0</v>
      </c>
      <c r="G50" s="123">
        <f>IF(TrRail_act!G38=0,"",1000000*G10/TrRail_act!G38/1000)</f>
        <v>0</v>
      </c>
      <c r="H50" s="123">
        <f>IF(TrRail_act!H38=0,"",1000000*H10/TrRail_act!H38/1000)</f>
        <v>0</v>
      </c>
      <c r="I50" s="123">
        <f>IF(TrRail_act!I38=0,"",1000000*I10/TrRail_act!I38/1000)</f>
        <v>0</v>
      </c>
      <c r="J50" s="123">
        <f>IF(TrRail_act!J38=0,"",1000000*J10/TrRail_act!J38/1000)</f>
        <v>0</v>
      </c>
      <c r="K50" s="123">
        <f>IF(TrRail_act!K38=0,"",1000000*K10/TrRail_act!K38/1000)</f>
        <v>0</v>
      </c>
      <c r="L50" s="123">
        <f>IF(TrRail_act!L38=0,"",1000000*L10/TrRail_act!L38/1000)</f>
        <v>0</v>
      </c>
      <c r="M50" s="123">
        <f>IF(TrRail_act!M38=0,"",1000000*M10/TrRail_act!M38/1000)</f>
        <v>0</v>
      </c>
      <c r="N50" s="123">
        <f>IF(TrRail_act!N38=0,"",1000000*N10/TrRail_act!N38/1000)</f>
        <v>0</v>
      </c>
      <c r="O50" s="123">
        <f>IF(TrRail_act!O38=0,"",1000000*O10/TrRail_act!O38/1000)</f>
        <v>0</v>
      </c>
      <c r="P50" s="123">
        <f>IF(TrRail_act!P38=0,"",1000000*P10/TrRail_act!P38/1000)</f>
        <v>0</v>
      </c>
      <c r="Q50" s="123">
        <f>IF(TrRail_act!Q38=0,"",1000000*Q10/TrRail_act!Q38/1000)</f>
        <v>0</v>
      </c>
    </row>
    <row r="51" spans="1:17" ht="11.45" customHeight="1" x14ac:dyDescent="0.25">
      <c r="A51" s="19" t="s">
        <v>20</v>
      </c>
      <c r="B51" s="76">
        <f>IF(TrRail_act!B39=0,"",1000000*B11/TrRail_act!B39/1000)</f>
        <v>1124.1133993183601</v>
      </c>
      <c r="C51" s="76">
        <f>IF(TrRail_act!C39=0,"",1000000*C11/TrRail_act!C39/1000)</f>
        <v>2110.527492940967</v>
      </c>
      <c r="D51" s="76">
        <f>IF(TrRail_act!D39=0,"",1000000*D11/TrRail_act!D39/1000)</f>
        <v>1898.2076274542562</v>
      </c>
      <c r="E51" s="76">
        <f>IF(TrRail_act!E39=0,"",1000000*E11/TrRail_act!E39/1000)</f>
        <v>432.9252358292419</v>
      </c>
      <c r="F51" s="76">
        <f>IF(TrRail_act!F39=0,"",1000000*F11/TrRail_act!F39/1000)</f>
        <v>1432.0442126510673</v>
      </c>
      <c r="G51" s="76">
        <f>IF(TrRail_act!G39=0,"",1000000*G11/TrRail_act!G39/1000)</f>
        <v>1229.6150020861248</v>
      </c>
      <c r="H51" s="76">
        <f>IF(TrRail_act!H39=0,"",1000000*H11/TrRail_act!H39/1000)</f>
        <v>1548.3558053150568</v>
      </c>
      <c r="I51" s="76">
        <f>IF(TrRail_act!I39=0,"",1000000*I11/TrRail_act!I39/1000)</f>
        <v>1875.8244988247666</v>
      </c>
      <c r="J51" s="76">
        <f>IF(TrRail_act!J39=0,"",1000000*J11/TrRail_act!J39/1000)</f>
        <v>575.24938311968197</v>
      </c>
      <c r="K51" s="76">
        <f>IF(TrRail_act!K39=0,"",1000000*K11/TrRail_act!K39/1000)</f>
        <v>1596.6741286777005</v>
      </c>
      <c r="L51" s="76">
        <f>IF(TrRail_act!L39=0,"",1000000*L11/TrRail_act!L39/1000)</f>
        <v>2079.789602414698</v>
      </c>
      <c r="M51" s="76">
        <f>IF(TrRail_act!M39=0,"",1000000*M11/TrRail_act!M39/1000)</f>
        <v>1191.7073637028909</v>
      </c>
      <c r="N51" s="76">
        <f>IF(TrRail_act!N39=0,"",1000000*N11/TrRail_act!N39/1000)</f>
        <v>1096.8015468616657</v>
      </c>
      <c r="O51" s="76">
        <f>IF(TrRail_act!O39=0,"",1000000*O11/TrRail_act!O39/1000)</f>
        <v>662.87990769878468</v>
      </c>
      <c r="P51" s="76">
        <f>IF(TrRail_act!P39=0,"",1000000*P11/TrRail_act!P39/1000)</f>
        <v>1004.3324530188947</v>
      </c>
      <c r="Q51" s="76">
        <f>IF(TrRail_act!Q39=0,"",1000000*Q11/TrRail_act!Q39/1000)</f>
        <v>1031.3133927918484</v>
      </c>
    </row>
    <row r="52" spans="1:17" ht="11.45" customHeight="1" x14ac:dyDescent="0.25">
      <c r="A52" s="62" t="s">
        <v>17</v>
      </c>
      <c r="B52" s="77">
        <f>IF(TrRail_act!B40=0,"",1000000*B12/TrRail_act!B40/1000)</f>
        <v>3091.3118481254901</v>
      </c>
      <c r="C52" s="77">
        <f>IF(TrRail_act!C40=0,"",1000000*C12/TrRail_act!C40/1000)</f>
        <v>3752.0488763394969</v>
      </c>
      <c r="D52" s="77">
        <f>IF(TrRail_act!D40=0,"",1000000*D12/TrRail_act!D40/1000)</f>
        <v>3606.5944921630867</v>
      </c>
      <c r="E52" s="77">
        <f>IF(TrRail_act!E40=0,"",1000000*E12/TrRail_act!E40/1000)</f>
        <v>822.55794807555969</v>
      </c>
      <c r="F52" s="77">
        <f>IF(TrRail_act!F40=0,"",1000000*F12/TrRail_act!F40/1000)</f>
        <v>2720.8840040370274</v>
      </c>
      <c r="G52" s="77">
        <f>IF(TrRail_act!G40=0,"",1000000*G12/TrRail_act!G40/1000)</f>
        <v>2705.1530045894747</v>
      </c>
      <c r="H52" s="77">
        <f>IF(TrRail_act!H40=0,"",1000000*H12/TrRail_act!H40/1000)</f>
        <v>3237.471229295119</v>
      </c>
      <c r="I52" s="77">
        <f>IF(TrRail_act!I40=0,"",1000000*I12/TrRail_act!I40/1000)</f>
        <v>3607.3548054322432</v>
      </c>
      <c r="J52" s="77">
        <f>IF(TrRail_act!J40=0,"",1000000*J12/TrRail_act!J40/1000)</f>
        <v>1106.2488136916959</v>
      </c>
      <c r="K52" s="77">
        <f>IF(TrRail_act!K40=0,"",1000000*K12/TrRail_act!K40/1000)</f>
        <v>3070.5271705340397</v>
      </c>
      <c r="L52" s="77">
        <f>IF(TrRail_act!L40=0,"",1000000*L12/TrRail_act!L40/1000)</f>
        <v>3268.2408037945252</v>
      </c>
      <c r="M52" s="77">
        <f>IF(TrRail_act!M40=0,"",1000000*M12/TrRail_act!M40/1000)</f>
        <v>1841.7295620862858</v>
      </c>
      <c r="N52" s="77">
        <f>IF(TrRail_act!N40=0,"",1000000*N12/TrRail_act!N40/1000)</f>
        <v>1695.0569360589377</v>
      </c>
      <c r="O52" s="77">
        <f>IF(TrRail_act!O40=0,"",1000000*O12/TrRail_act!O40/1000)</f>
        <v>1021.9398577022931</v>
      </c>
      <c r="P52" s="77">
        <f>IF(TrRail_act!P40=0,"",1000000*P12/TrRail_act!P40/1000)</f>
        <v>1450.7024321384035</v>
      </c>
      <c r="Q52" s="77">
        <f>IF(TrRail_act!Q40=0,"",1000000*Q12/TrRail_act!Q40/1000)</f>
        <v>1443.8387499085879</v>
      </c>
    </row>
    <row r="53" spans="1:17" ht="11.45" customHeight="1" x14ac:dyDescent="0.25">
      <c r="A53" s="62" t="s">
        <v>16</v>
      </c>
      <c r="B53" s="77">
        <f>IF(TrRail_act!B41=0,"",1000000*B13/TrRail_act!B41/1000)</f>
        <v>0</v>
      </c>
      <c r="C53" s="77">
        <f>IF(TrRail_act!C41=0,"",1000000*C13/TrRail_act!C41/1000)</f>
        <v>0</v>
      </c>
      <c r="D53" s="77">
        <f>IF(TrRail_act!D41=0,"",1000000*D13/TrRail_act!D41/1000)</f>
        <v>0</v>
      </c>
      <c r="E53" s="77">
        <f>IF(TrRail_act!E41=0,"",1000000*E13/TrRail_act!E41/1000)</f>
        <v>0</v>
      </c>
      <c r="F53" s="77">
        <f>IF(TrRail_act!F41=0,"",1000000*F13/TrRail_act!F41/1000)</f>
        <v>0</v>
      </c>
      <c r="G53" s="77">
        <f>IF(TrRail_act!G41=0,"",1000000*G13/TrRail_act!G41/1000)</f>
        <v>0</v>
      </c>
      <c r="H53" s="77">
        <f>IF(TrRail_act!H41=0,"",1000000*H13/TrRail_act!H41/1000)</f>
        <v>0</v>
      </c>
      <c r="I53" s="77">
        <f>IF(TrRail_act!I41=0,"",1000000*I13/TrRail_act!I41/1000)</f>
        <v>0</v>
      </c>
      <c r="J53" s="77">
        <f>IF(TrRail_act!J41=0,"",1000000*J13/TrRail_act!J41/1000)</f>
        <v>0</v>
      </c>
      <c r="K53" s="77">
        <f>IF(TrRail_act!K41=0,"",1000000*K13/TrRail_act!K41/1000)</f>
        <v>0</v>
      </c>
      <c r="L53" s="77">
        <f>IF(TrRail_act!L41=0,"",1000000*L13/TrRail_act!L41/1000)</f>
        <v>0</v>
      </c>
      <c r="M53" s="77">
        <f>IF(TrRail_act!M41=0,"",1000000*M13/TrRail_act!M41/1000)</f>
        <v>0</v>
      </c>
      <c r="N53" s="77">
        <f>IF(TrRail_act!N41=0,"",1000000*N13/TrRail_act!N41/1000)</f>
        <v>0</v>
      </c>
      <c r="O53" s="77">
        <f>IF(TrRail_act!O41=0,"",1000000*O13/TrRail_act!O41/1000)</f>
        <v>0</v>
      </c>
      <c r="P53" s="77">
        <f>IF(TrRail_act!P41=0,"",1000000*P13/TrRail_act!P41/1000)</f>
        <v>0</v>
      </c>
      <c r="Q53" s="77">
        <f>IF(TrRail_act!Q41=0,"",1000000*Q13/TrRail_act!Q41/1000)</f>
        <v>0</v>
      </c>
    </row>
    <row r="54" spans="1:17" ht="11.45" customHeight="1" x14ac:dyDescent="0.25">
      <c r="A54" s="118" t="s">
        <v>19</v>
      </c>
      <c r="B54" s="122" t="str">
        <f>IF(TrRail_act!B42=0,"",1000000*B14/TrRail_act!B42/1000)</f>
        <v/>
      </c>
      <c r="C54" s="122" t="str">
        <f>IF(TrRail_act!C42=0,"",1000000*C14/TrRail_act!C42/1000)</f>
        <v/>
      </c>
      <c r="D54" s="122" t="str">
        <f>IF(TrRail_act!D42=0,"",1000000*D14/TrRail_act!D42/1000)</f>
        <v/>
      </c>
      <c r="E54" s="122" t="str">
        <f>IF(TrRail_act!E42=0,"",1000000*E14/TrRail_act!E42/1000)</f>
        <v/>
      </c>
      <c r="F54" s="122" t="str">
        <f>IF(TrRail_act!F42=0,"",1000000*F14/TrRail_act!F42/1000)</f>
        <v/>
      </c>
      <c r="G54" s="122" t="str">
        <f>IF(TrRail_act!G42=0,"",1000000*G14/TrRail_act!G42/1000)</f>
        <v/>
      </c>
      <c r="H54" s="122" t="str">
        <f>IF(TrRail_act!H42=0,"",1000000*H14/TrRail_act!H42/1000)</f>
        <v/>
      </c>
      <c r="I54" s="122" t="str">
        <f>IF(TrRail_act!I42=0,"",1000000*I14/TrRail_act!I42/1000)</f>
        <v/>
      </c>
      <c r="J54" s="122" t="str">
        <f>IF(TrRail_act!J42=0,"",1000000*J14/TrRail_act!J42/1000)</f>
        <v/>
      </c>
      <c r="K54" s="122" t="str">
        <f>IF(TrRail_act!K42=0,"",1000000*K14/TrRail_act!K42/1000)</f>
        <v/>
      </c>
      <c r="L54" s="122" t="str">
        <f>IF(TrRail_act!L42=0,"",1000000*L14/TrRail_act!L42/1000)</f>
        <v/>
      </c>
      <c r="M54" s="122" t="str">
        <f>IF(TrRail_act!M42=0,"",1000000*M14/TrRail_act!M42/1000)</f>
        <v/>
      </c>
      <c r="N54" s="122" t="str">
        <f>IF(TrRail_act!N42=0,"",1000000*N14/TrRail_act!N42/1000)</f>
        <v/>
      </c>
      <c r="O54" s="122" t="str">
        <f>IF(TrRail_act!O42=0,"",1000000*O14/TrRail_act!O42/1000)</f>
        <v/>
      </c>
      <c r="P54" s="122" t="str">
        <f>IF(TrRail_act!P42=0,"",1000000*P14/TrRail_act!P42/1000)</f>
        <v/>
      </c>
      <c r="Q54" s="122" t="str">
        <f>IF(TrRail_act!Q42=0,"",1000000*Q14/TrRail_act!Q42/1000)</f>
        <v/>
      </c>
    </row>
    <row r="55" spans="1:17" ht="11.45" customHeight="1" x14ac:dyDescent="0.25">
      <c r="A55" s="25" t="s">
        <v>18</v>
      </c>
      <c r="B55" s="79">
        <f>IF(TrRail_act!B43=0,"",1000000*B15/TrRail_act!B43/1000)</f>
        <v>1837.5421583529826</v>
      </c>
      <c r="C55" s="79">
        <f>IF(TrRail_act!C43=0,"",1000000*C15/TrRail_act!C43/1000)</f>
        <v>1549.6518030016375</v>
      </c>
      <c r="D55" s="79">
        <f>IF(TrRail_act!D43=0,"",1000000*D15/TrRail_act!D43/1000)</f>
        <v>1810.1254643622715</v>
      </c>
      <c r="E55" s="79">
        <f>IF(TrRail_act!E43=0,"",1000000*E15/TrRail_act!E43/1000)</f>
        <v>1728.1578024344619</v>
      </c>
      <c r="F55" s="79">
        <f>IF(TrRail_act!F43=0,"",1000000*F15/TrRail_act!F43/1000)</f>
        <v>1347.5582656699376</v>
      </c>
      <c r="G55" s="79">
        <f>IF(TrRail_act!G43=0,"",1000000*G15/TrRail_act!G43/1000)</f>
        <v>1463.4500166628382</v>
      </c>
      <c r="H55" s="79">
        <f>IF(TrRail_act!H43=0,"",1000000*H15/TrRail_act!H43/1000)</f>
        <v>1489.0886719032299</v>
      </c>
      <c r="I55" s="79">
        <f>IF(TrRail_act!I43=0,"",1000000*I15/TrRail_act!I43/1000)</f>
        <v>1141.3768176581141</v>
      </c>
      <c r="J55" s="79">
        <f>IF(TrRail_act!J43=0,"",1000000*J15/TrRail_act!J43/1000)</f>
        <v>910.99292857599983</v>
      </c>
      <c r="K55" s="79">
        <f>IF(TrRail_act!K43=0,"",1000000*K15/TrRail_act!K43/1000)</f>
        <v>1082.5967929739852</v>
      </c>
      <c r="L55" s="79">
        <f>IF(TrRail_act!L43=0,"",1000000*L15/TrRail_act!L43/1000)</f>
        <v>1474.8096375721029</v>
      </c>
      <c r="M55" s="79">
        <f>IF(TrRail_act!M43=0,"",1000000*M15/TrRail_act!M43/1000)</f>
        <v>1259.7568260324524</v>
      </c>
      <c r="N55" s="79">
        <f>IF(TrRail_act!N43=0,"",1000000*N15/TrRail_act!N43/1000)</f>
        <v>1133.658066370886</v>
      </c>
      <c r="O55" s="79">
        <f>IF(TrRail_act!O43=0,"",1000000*O15/TrRail_act!O43/1000)</f>
        <v>1089.4353861695945</v>
      </c>
      <c r="P55" s="79">
        <f>IF(TrRail_act!P43=0,"",1000000*P15/TrRail_act!P43/1000)</f>
        <v>907.42797542794017</v>
      </c>
      <c r="Q55" s="79">
        <f>IF(TrRail_act!Q43=0,"",1000000*Q15/TrRail_act!Q43/1000)</f>
        <v>850.58488248527669</v>
      </c>
    </row>
    <row r="56" spans="1:17" ht="11.45" customHeight="1" x14ac:dyDescent="0.25">
      <c r="A56" s="116" t="s">
        <v>17</v>
      </c>
      <c r="B56" s="77">
        <f>IF(TrRail_act!B44=0,"",1000000*B16/TrRail_act!B44/1000)</f>
        <v>1837.5421583529826</v>
      </c>
      <c r="C56" s="77">
        <f>IF(TrRail_act!C44=0,"",1000000*C16/TrRail_act!C44/1000)</f>
        <v>1549.6518030016375</v>
      </c>
      <c r="D56" s="77">
        <f>IF(TrRail_act!D44=0,"",1000000*D16/TrRail_act!D44/1000)</f>
        <v>1810.1254643622715</v>
      </c>
      <c r="E56" s="77">
        <f>IF(TrRail_act!E44=0,"",1000000*E16/TrRail_act!E44/1000)</f>
        <v>1728.1578024344619</v>
      </c>
      <c r="F56" s="77">
        <f>IF(TrRail_act!F44=0,"",1000000*F16/TrRail_act!F44/1000)</f>
        <v>1347.5582656699376</v>
      </c>
      <c r="G56" s="77">
        <f>IF(TrRail_act!G44=0,"",1000000*G16/TrRail_act!G44/1000)</f>
        <v>1463.4500166628382</v>
      </c>
      <c r="H56" s="77">
        <f>IF(TrRail_act!H44=0,"",1000000*H16/TrRail_act!H44/1000)</f>
        <v>1489.0886719032299</v>
      </c>
      <c r="I56" s="77">
        <f>IF(TrRail_act!I44=0,"",1000000*I16/TrRail_act!I44/1000)</f>
        <v>1141.3768176581141</v>
      </c>
      <c r="J56" s="77">
        <f>IF(TrRail_act!J44=0,"",1000000*J16/TrRail_act!J44/1000)</f>
        <v>910.99292857599983</v>
      </c>
      <c r="K56" s="77">
        <f>IF(TrRail_act!K44=0,"",1000000*K16/TrRail_act!K44/1000)</f>
        <v>1082.5967929739852</v>
      </c>
      <c r="L56" s="77">
        <f>IF(TrRail_act!L44=0,"",1000000*L16/TrRail_act!L44/1000)</f>
        <v>1474.8096375721029</v>
      </c>
      <c r="M56" s="77">
        <f>IF(TrRail_act!M44=0,"",1000000*M16/TrRail_act!M44/1000)</f>
        <v>1259.7568260324524</v>
      </c>
      <c r="N56" s="77">
        <f>IF(TrRail_act!N44=0,"",1000000*N16/TrRail_act!N44/1000)</f>
        <v>1133.658066370886</v>
      </c>
      <c r="O56" s="77">
        <f>IF(TrRail_act!O44=0,"",1000000*O16/TrRail_act!O44/1000)</f>
        <v>1089.4353861695945</v>
      </c>
      <c r="P56" s="77">
        <f>IF(TrRail_act!P44=0,"",1000000*P16/TrRail_act!P44/1000)</f>
        <v>907.42797542794017</v>
      </c>
      <c r="Q56" s="77">
        <f>IF(TrRail_act!Q44=0,"",1000000*Q16/TrRail_act!Q44/1000)</f>
        <v>850.58488248527669</v>
      </c>
    </row>
    <row r="57" spans="1:17" ht="11.45" customHeight="1" x14ac:dyDescent="0.25">
      <c r="A57" s="93" t="s">
        <v>16</v>
      </c>
      <c r="B57" s="74" t="str">
        <f>IF(TrRail_act!B45=0,"",1000000*B17/TrRail_act!B45/1000)</f>
        <v/>
      </c>
      <c r="C57" s="74" t="str">
        <f>IF(TrRail_act!C45=0,"",1000000*C17/TrRail_act!C45/1000)</f>
        <v/>
      </c>
      <c r="D57" s="74" t="str">
        <f>IF(TrRail_act!D45=0,"",1000000*D17/TrRail_act!D45/1000)</f>
        <v/>
      </c>
      <c r="E57" s="74" t="str">
        <f>IF(TrRail_act!E45=0,"",1000000*E17/TrRail_act!E45/1000)</f>
        <v/>
      </c>
      <c r="F57" s="74" t="str">
        <f>IF(TrRail_act!F45=0,"",1000000*F17/TrRail_act!F45/1000)</f>
        <v/>
      </c>
      <c r="G57" s="74" t="str">
        <f>IF(TrRail_act!G45=0,"",1000000*G17/TrRail_act!G45/1000)</f>
        <v/>
      </c>
      <c r="H57" s="74" t="str">
        <f>IF(TrRail_act!H45=0,"",1000000*H17/TrRail_act!H45/1000)</f>
        <v/>
      </c>
      <c r="I57" s="74" t="str">
        <f>IF(TrRail_act!I45=0,"",1000000*I17/TrRail_act!I45/1000)</f>
        <v/>
      </c>
      <c r="J57" s="74" t="str">
        <f>IF(TrRail_act!J45=0,"",1000000*J17/TrRail_act!J45/1000)</f>
        <v/>
      </c>
      <c r="K57" s="74" t="str">
        <f>IF(TrRail_act!K45=0,"",1000000*K17/TrRail_act!K45/1000)</f>
        <v/>
      </c>
      <c r="L57" s="74" t="str">
        <f>IF(TrRail_act!L45=0,"",1000000*L17/TrRail_act!L45/1000)</f>
        <v/>
      </c>
      <c r="M57" s="74" t="str">
        <f>IF(TrRail_act!M45=0,"",1000000*M17/TrRail_act!M45/1000)</f>
        <v/>
      </c>
      <c r="N57" s="74" t="str">
        <f>IF(TrRail_act!N45=0,"",1000000*N17/TrRail_act!N45/1000)</f>
        <v/>
      </c>
      <c r="O57" s="74" t="str">
        <f>IF(TrRail_act!O45=0,"",1000000*O17/TrRail_act!O45/1000)</f>
        <v/>
      </c>
      <c r="P57" s="74" t="str">
        <f>IF(TrRail_act!P45=0,"",1000000*P17/TrRail_act!P45/1000)</f>
        <v/>
      </c>
      <c r="Q57" s="74" t="str">
        <f>IF(TrRail_act!Q45=0,"",1000000*Q17/TrRail_act!Q45/1000)</f>
        <v/>
      </c>
    </row>
    <row r="59" spans="1:17" ht="11.45" customHeight="1" x14ac:dyDescent="0.25">
      <c r="A59" s="27" t="s">
        <v>40</v>
      </c>
      <c r="B59" s="33">
        <f t="shared" ref="B59:Q59" si="5">IF(B8=0,0,B8/B$8)</f>
        <v>1</v>
      </c>
      <c r="C59" s="33">
        <f t="shared" si="5"/>
        <v>1</v>
      </c>
      <c r="D59" s="33">
        <f t="shared" si="5"/>
        <v>1</v>
      </c>
      <c r="E59" s="33">
        <f t="shared" si="5"/>
        <v>1</v>
      </c>
      <c r="F59" s="33">
        <f t="shared" si="5"/>
        <v>1</v>
      </c>
      <c r="G59" s="33">
        <f t="shared" si="5"/>
        <v>1</v>
      </c>
      <c r="H59" s="33">
        <f t="shared" si="5"/>
        <v>1</v>
      </c>
      <c r="I59" s="33">
        <f t="shared" si="5"/>
        <v>1</v>
      </c>
      <c r="J59" s="33">
        <f t="shared" si="5"/>
        <v>1</v>
      </c>
      <c r="K59" s="33">
        <f t="shared" si="5"/>
        <v>1</v>
      </c>
      <c r="L59" s="33">
        <f t="shared" si="5"/>
        <v>1</v>
      </c>
      <c r="M59" s="33">
        <f t="shared" si="5"/>
        <v>1</v>
      </c>
      <c r="N59" s="33">
        <f t="shared" si="5"/>
        <v>1</v>
      </c>
      <c r="O59" s="33">
        <f t="shared" si="5"/>
        <v>1</v>
      </c>
      <c r="P59" s="33">
        <f t="shared" si="5"/>
        <v>1</v>
      </c>
      <c r="Q59" s="33">
        <f t="shared" si="5"/>
        <v>1</v>
      </c>
    </row>
    <row r="60" spans="1:17" ht="11.45" customHeight="1" x14ac:dyDescent="0.25">
      <c r="A60" s="25" t="s">
        <v>39</v>
      </c>
      <c r="B60" s="32">
        <f t="shared" ref="B60:Q60" si="6">IF(B9=0,0,B9/B$8)</f>
        <v>4.5244851043185368E-2</v>
      </c>
      <c r="C60" s="32">
        <f t="shared" si="6"/>
        <v>0.13304142097619737</v>
      </c>
      <c r="D60" s="32">
        <f t="shared" si="6"/>
        <v>0.11135729956144115</v>
      </c>
      <c r="E60" s="32">
        <f t="shared" si="6"/>
        <v>2.8714684796635425E-2</v>
      </c>
      <c r="F60" s="32">
        <f t="shared" si="6"/>
        <v>0.10962094965996289</v>
      </c>
      <c r="G60" s="32">
        <f t="shared" si="6"/>
        <v>0.10129484094084548</v>
      </c>
      <c r="H60" s="32">
        <f t="shared" si="6"/>
        <v>0.12726694528233851</v>
      </c>
      <c r="I60" s="32">
        <f t="shared" si="6"/>
        <v>0.19936679176418756</v>
      </c>
      <c r="J60" s="32">
        <f t="shared" si="6"/>
        <v>8.6840025753451233E-2</v>
      </c>
      <c r="K60" s="32">
        <f t="shared" si="6"/>
        <v>0.18174762599556388</v>
      </c>
      <c r="L60" s="32">
        <f t="shared" si="6"/>
        <v>0.21895912559668274</v>
      </c>
      <c r="M60" s="32">
        <f t="shared" si="6"/>
        <v>0.1901320975560799</v>
      </c>
      <c r="N60" s="32">
        <f t="shared" si="6"/>
        <v>0.1982862428711808</v>
      </c>
      <c r="O60" s="32">
        <f t="shared" si="6"/>
        <v>0.15057604491905796</v>
      </c>
      <c r="P60" s="32">
        <f t="shared" si="6"/>
        <v>0.31241542049207471</v>
      </c>
      <c r="Q60" s="32">
        <f t="shared" si="6"/>
        <v>0.36394030691597445</v>
      </c>
    </row>
    <row r="61" spans="1:17" ht="11.45" customHeight="1" x14ac:dyDescent="0.25">
      <c r="A61" s="91" t="s">
        <v>21</v>
      </c>
      <c r="B61" s="119">
        <f t="shared" ref="B61:Q61" si="7">IF(B10=0,0,B10/B$8)</f>
        <v>0</v>
      </c>
      <c r="C61" s="119">
        <f t="shared" si="7"/>
        <v>0</v>
      </c>
      <c r="D61" s="119">
        <f t="shared" si="7"/>
        <v>0</v>
      </c>
      <c r="E61" s="119">
        <f t="shared" si="7"/>
        <v>0</v>
      </c>
      <c r="F61" s="119">
        <f t="shared" si="7"/>
        <v>0</v>
      </c>
      <c r="G61" s="119">
        <f t="shared" si="7"/>
        <v>0</v>
      </c>
      <c r="H61" s="119">
        <f t="shared" si="7"/>
        <v>0</v>
      </c>
      <c r="I61" s="119">
        <f t="shared" si="7"/>
        <v>0</v>
      </c>
      <c r="J61" s="119">
        <f t="shared" si="7"/>
        <v>0</v>
      </c>
      <c r="K61" s="119">
        <f t="shared" si="7"/>
        <v>0</v>
      </c>
      <c r="L61" s="119">
        <f t="shared" si="7"/>
        <v>0</v>
      </c>
      <c r="M61" s="119">
        <f t="shared" si="7"/>
        <v>0</v>
      </c>
      <c r="N61" s="119">
        <f t="shared" si="7"/>
        <v>0</v>
      </c>
      <c r="O61" s="119">
        <f t="shared" si="7"/>
        <v>0</v>
      </c>
      <c r="P61" s="119">
        <f t="shared" si="7"/>
        <v>0</v>
      </c>
      <c r="Q61" s="119">
        <f t="shared" si="7"/>
        <v>0</v>
      </c>
    </row>
    <row r="62" spans="1:17" ht="11.45" customHeight="1" x14ac:dyDescent="0.25">
      <c r="A62" s="19" t="s">
        <v>20</v>
      </c>
      <c r="B62" s="30">
        <f t="shared" ref="B62:Q62" si="8">IF(B11=0,0,B11/B$8)</f>
        <v>4.5244851043185368E-2</v>
      </c>
      <c r="C62" s="30">
        <f t="shared" si="8"/>
        <v>0.13304142097619737</v>
      </c>
      <c r="D62" s="30">
        <f t="shared" si="8"/>
        <v>0.11135729956144115</v>
      </c>
      <c r="E62" s="30">
        <f t="shared" si="8"/>
        <v>2.8714684796635425E-2</v>
      </c>
      <c r="F62" s="30">
        <f t="shared" si="8"/>
        <v>0.10962094965996289</v>
      </c>
      <c r="G62" s="30">
        <f t="shared" si="8"/>
        <v>0.10129484094084548</v>
      </c>
      <c r="H62" s="30">
        <f t="shared" si="8"/>
        <v>0.12726694528233851</v>
      </c>
      <c r="I62" s="30">
        <f t="shared" si="8"/>
        <v>0.19936679176418756</v>
      </c>
      <c r="J62" s="30">
        <f t="shared" si="8"/>
        <v>8.6840025753451233E-2</v>
      </c>
      <c r="K62" s="30">
        <f t="shared" si="8"/>
        <v>0.18174762599556388</v>
      </c>
      <c r="L62" s="30">
        <f t="shared" si="8"/>
        <v>0.21895912559668274</v>
      </c>
      <c r="M62" s="30">
        <f t="shared" si="8"/>
        <v>0.1901320975560799</v>
      </c>
      <c r="N62" s="30">
        <f t="shared" si="8"/>
        <v>0.1982862428711808</v>
      </c>
      <c r="O62" s="30">
        <f t="shared" si="8"/>
        <v>0.15057604491905796</v>
      </c>
      <c r="P62" s="30">
        <f t="shared" si="8"/>
        <v>0.31241542049207471</v>
      </c>
      <c r="Q62" s="30">
        <f t="shared" si="8"/>
        <v>0.36394030691597445</v>
      </c>
    </row>
    <row r="63" spans="1:17" ht="11.45" customHeight="1" x14ac:dyDescent="0.25">
      <c r="A63" s="62" t="s">
        <v>17</v>
      </c>
      <c r="B63" s="115">
        <f t="shared" ref="B63:Q63" si="9">IF(B12=0,0,B12/B$8)</f>
        <v>4.5244851043185368E-2</v>
      </c>
      <c r="C63" s="115">
        <f t="shared" si="9"/>
        <v>0.13304142097619737</v>
      </c>
      <c r="D63" s="115">
        <f t="shared" si="9"/>
        <v>0.11135729956144115</v>
      </c>
      <c r="E63" s="115">
        <f t="shared" si="9"/>
        <v>2.8714684796635425E-2</v>
      </c>
      <c r="F63" s="115">
        <f t="shared" si="9"/>
        <v>0.10962094965996289</v>
      </c>
      <c r="G63" s="115">
        <f t="shared" si="9"/>
        <v>0.10129484094084548</v>
      </c>
      <c r="H63" s="115">
        <f t="shared" si="9"/>
        <v>0.12726694528233851</v>
      </c>
      <c r="I63" s="115">
        <f t="shared" si="9"/>
        <v>0.19936679176418756</v>
      </c>
      <c r="J63" s="115">
        <f t="shared" si="9"/>
        <v>8.6840025753451233E-2</v>
      </c>
      <c r="K63" s="115">
        <f t="shared" si="9"/>
        <v>0.18174762599556388</v>
      </c>
      <c r="L63" s="115">
        <f t="shared" si="9"/>
        <v>0.21895912559668274</v>
      </c>
      <c r="M63" s="115">
        <f t="shared" si="9"/>
        <v>0.1901320975560799</v>
      </c>
      <c r="N63" s="115">
        <f t="shared" si="9"/>
        <v>0.1982862428711808</v>
      </c>
      <c r="O63" s="115">
        <f t="shared" si="9"/>
        <v>0.15057604491905796</v>
      </c>
      <c r="P63" s="115">
        <f t="shared" si="9"/>
        <v>0.31241542049207471</v>
      </c>
      <c r="Q63" s="115">
        <f t="shared" si="9"/>
        <v>0.36394030691597445</v>
      </c>
    </row>
    <row r="64" spans="1:17" ht="11.45" customHeight="1" x14ac:dyDescent="0.25">
      <c r="A64" s="62" t="s">
        <v>16</v>
      </c>
      <c r="B64" s="115">
        <f t="shared" ref="B64:Q64" si="10">IF(B13=0,0,B13/B$8)</f>
        <v>0</v>
      </c>
      <c r="C64" s="115">
        <f t="shared" si="10"/>
        <v>0</v>
      </c>
      <c r="D64" s="115">
        <f t="shared" si="10"/>
        <v>0</v>
      </c>
      <c r="E64" s="115">
        <f t="shared" si="10"/>
        <v>0</v>
      </c>
      <c r="F64" s="115">
        <f t="shared" si="10"/>
        <v>0</v>
      </c>
      <c r="G64" s="115">
        <f t="shared" si="10"/>
        <v>0</v>
      </c>
      <c r="H64" s="115">
        <f t="shared" si="10"/>
        <v>0</v>
      </c>
      <c r="I64" s="115">
        <f t="shared" si="10"/>
        <v>0</v>
      </c>
      <c r="J64" s="115">
        <f t="shared" si="10"/>
        <v>0</v>
      </c>
      <c r="K64" s="115">
        <f t="shared" si="10"/>
        <v>0</v>
      </c>
      <c r="L64" s="115">
        <f t="shared" si="10"/>
        <v>0</v>
      </c>
      <c r="M64" s="115">
        <f t="shared" si="10"/>
        <v>0</v>
      </c>
      <c r="N64" s="115">
        <f t="shared" si="10"/>
        <v>0</v>
      </c>
      <c r="O64" s="115">
        <f t="shared" si="10"/>
        <v>0</v>
      </c>
      <c r="P64" s="115">
        <f t="shared" si="10"/>
        <v>0</v>
      </c>
      <c r="Q64" s="115">
        <f t="shared" si="10"/>
        <v>0</v>
      </c>
    </row>
    <row r="65" spans="1:17" ht="11.45" customHeight="1" x14ac:dyDescent="0.25">
      <c r="A65" s="118" t="s">
        <v>19</v>
      </c>
      <c r="B65" s="117">
        <f t="shared" ref="B65:Q65" si="11">IF(B14=0,0,B14/B$8)</f>
        <v>0</v>
      </c>
      <c r="C65" s="117">
        <f t="shared" si="11"/>
        <v>0</v>
      </c>
      <c r="D65" s="117">
        <f t="shared" si="11"/>
        <v>0</v>
      </c>
      <c r="E65" s="117">
        <f t="shared" si="11"/>
        <v>0</v>
      </c>
      <c r="F65" s="117">
        <f t="shared" si="11"/>
        <v>0</v>
      </c>
      <c r="G65" s="117">
        <f t="shared" si="11"/>
        <v>0</v>
      </c>
      <c r="H65" s="117">
        <f t="shared" si="11"/>
        <v>0</v>
      </c>
      <c r="I65" s="117">
        <f t="shared" si="11"/>
        <v>0</v>
      </c>
      <c r="J65" s="117">
        <f t="shared" si="11"/>
        <v>0</v>
      </c>
      <c r="K65" s="117">
        <f t="shared" si="11"/>
        <v>0</v>
      </c>
      <c r="L65" s="117">
        <f t="shared" si="11"/>
        <v>0</v>
      </c>
      <c r="M65" s="117">
        <f t="shared" si="11"/>
        <v>0</v>
      </c>
      <c r="N65" s="117">
        <f t="shared" si="11"/>
        <v>0</v>
      </c>
      <c r="O65" s="117">
        <f t="shared" si="11"/>
        <v>0</v>
      </c>
      <c r="P65" s="117">
        <f t="shared" si="11"/>
        <v>0</v>
      </c>
      <c r="Q65" s="117">
        <f t="shared" si="11"/>
        <v>0</v>
      </c>
    </row>
    <row r="66" spans="1:17" ht="11.45" customHeight="1" x14ac:dyDescent="0.25">
      <c r="A66" s="25" t="s">
        <v>18</v>
      </c>
      <c r="B66" s="32">
        <f t="shared" ref="B66:Q66" si="12">IF(B15=0,0,B15/B$8)</f>
        <v>0.95475514895681468</v>
      </c>
      <c r="C66" s="32">
        <f t="shared" si="12"/>
        <v>0.86695857902380258</v>
      </c>
      <c r="D66" s="32">
        <f t="shared" si="12"/>
        <v>0.88864270043855875</v>
      </c>
      <c r="E66" s="32">
        <f t="shared" si="12"/>
        <v>0.97128531520336459</v>
      </c>
      <c r="F66" s="32">
        <f t="shared" si="12"/>
        <v>0.89037905034003717</v>
      </c>
      <c r="G66" s="32">
        <f t="shared" si="12"/>
        <v>0.8987051590591546</v>
      </c>
      <c r="H66" s="32">
        <f t="shared" si="12"/>
        <v>0.87273305471766149</v>
      </c>
      <c r="I66" s="32">
        <f t="shared" si="12"/>
        <v>0.80063320823581241</v>
      </c>
      <c r="J66" s="32">
        <f t="shared" si="12"/>
        <v>0.91315997424654882</v>
      </c>
      <c r="K66" s="32">
        <f t="shared" si="12"/>
        <v>0.81825237400443618</v>
      </c>
      <c r="L66" s="32">
        <f t="shared" si="12"/>
        <v>0.78104087440331738</v>
      </c>
      <c r="M66" s="32">
        <f t="shared" si="12"/>
        <v>0.80986790244392004</v>
      </c>
      <c r="N66" s="32">
        <f t="shared" si="12"/>
        <v>0.8017137571288192</v>
      </c>
      <c r="O66" s="32">
        <f t="shared" si="12"/>
        <v>0.84942395508094204</v>
      </c>
      <c r="P66" s="32">
        <f t="shared" si="12"/>
        <v>0.68758457950792529</v>
      </c>
      <c r="Q66" s="32">
        <f t="shared" si="12"/>
        <v>0.63605969308402566</v>
      </c>
    </row>
    <row r="67" spans="1:17" ht="11.45" customHeight="1" x14ac:dyDescent="0.25">
      <c r="A67" s="116" t="s">
        <v>17</v>
      </c>
      <c r="B67" s="115">
        <f t="shared" ref="B67:Q67" si="13">IF(B16=0,0,B16/B$8)</f>
        <v>0.95475514895681468</v>
      </c>
      <c r="C67" s="115">
        <f t="shared" si="13"/>
        <v>0.86695857902380258</v>
      </c>
      <c r="D67" s="115">
        <f t="shared" si="13"/>
        <v>0.88864270043855875</v>
      </c>
      <c r="E67" s="115">
        <f t="shared" si="13"/>
        <v>0.97128531520336459</v>
      </c>
      <c r="F67" s="115">
        <f t="shared" si="13"/>
        <v>0.89037905034003717</v>
      </c>
      <c r="G67" s="115">
        <f t="shared" si="13"/>
        <v>0.8987051590591546</v>
      </c>
      <c r="H67" s="115">
        <f t="shared" si="13"/>
        <v>0.87273305471766149</v>
      </c>
      <c r="I67" s="115">
        <f t="shared" si="13"/>
        <v>0.80063320823581241</v>
      </c>
      <c r="J67" s="115">
        <f t="shared" si="13"/>
        <v>0.91315997424654882</v>
      </c>
      <c r="K67" s="115">
        <f t="shared" si="13"/>
        <v>0.81825237400443618</v>
      </c>
      <c r="L67" s="115">
        <f t="shared" si="13"/>
        <v>0.78104087440331738</v>
      </c>
      <c r="M67" s="115">
        <f t="shared" si="13"/>
        <v>0.80986790244392004</v>
      </c>
      <c r="N67" s="115">
        <f t="shared" si="13"/>
        <v>0.8017137571288192</v>
      </c>
      <c r="O67" s="115">
        <f t="shared" si="13"/>
        <v>0.84942395508094204</v>
      </c>
      <c r="P67" s="115">
        <f t="shared" si="13"/>
        <v>0.68758457950792529</v>
      </c>
      <c r="Q67" s="115">
        <f t="shared" si="13"/>
        <v>0.63605969308402566</v>
      </c>
    </row>
    <row r="68" spans="1:17" ht="11.45" customHeight="1" x14ac:dyDescent="0.25">
      <c r="A68" s="93" t="s">
        <v>16</v>
      </c>
      <c r="B68" s="28">
        <f t="shared" ref="B68:Q68" si="14">IF(B17=0,0,B17/B$8)</f>
        <v>0</v>
      </c>
      <c r="C68" s="28">
        <f t="shared" si="14"/>
        <v>0</v>
      </c>
      <c r="D68" s="28">
        <f t="shared" si="14"/>
        <v>0</v>
      </c>
      <c r="E68" s="28">
        <f t="shared" si="14"/>
        <v>0</v>
      </c>
      <c r="F68" s="28">
        <f t="shared" si="14"/>
        <v>0</v>
      </c>
      <c r="G68" s="28">
        <f t="shared" si="14"/>
        <v>0</v>
      </c>
      <c r="H68" s="28">
        <f t="shared" si="14"/>
        <v>0</v>
      </c>
      <c r="I68" s="28">
        <f t="shared" si="14"/>
        <v>0</v>
      </c>
      <c r="J68" s="28">
        <f t="shared" si="14"/>
        <v>0</v>
      </c>
      <c r="K68" s="28">
        <f t="shared" si="14"/>
        <v>0</v>
      </c>
      <c r="L68" s="28">
        <f t="shared" si="14"/>
        <v>0</v>
      </c>
      <c r="M68" s="28">
        <f t="shared" si="14"/>
        <v>0</v>
      </c>
      <c r="N68" s="28">
        <f t="shared" si="14"/>
        <v>0</v>
      </c>
      <c r="O68" s="28">
        <f t="shared" si="14"/>
        <v>0</v>
      </c>
      <c r="P68" s="28">
        <f t="shared" si="14"/>
        <v>0</v>
      </c>
      <c r="Q68" s="28">
        <f t="shared" si="14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122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179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130" t="s">
        <v>53</v>
      </c>
      <c r="B4" s="132">
        <f t="shared" ref="B4:Q4" si="0">SUM(B5:B7)</f>
        <v>220.11406621520734</v>
      </c>
      <c r="C4" s="132">
        <f t="shared" si="0"/>
        <v>219.26078220218398</v>
      </c>
      <c r="D4" s="132">
        <f t="shared" si="0"/>
        <v>265.31748567751663</v>
      </c>
      <c r="E4" s="132">
        <f t="shared" si="0"/>
        <v>335.68127797619701</v>
      </c>
      <c r="F4" s="132">
        <f t="shared" si="0"/>
        <v>534.30625268166932</v>
      </c>
      <c r="G4" s="132">
        <f t="shared" si="0"/>
        <v>819.46790220747243</v>
      </c>
      <c r="H4" s="132">
        <f t="shared" si="0"/>
        <v>849.3286661020594</v>
      </c>
      <c r="I4" s="132">
        <f t="shared" si="0"/>
        <v>1027.1908635360587</v>
      </c>
      <c r="J4" s="132">
        <f t="shared" si="0"/>
        <v>1043.0774871882338</v>
      </c>
      <c r="K4" s="132">
        <f t="shared" si="0"/>
        <v>723.50602446691789</v>
      </c>
      <c r="L4" s="132">
        <f t="shared" si="0"/>
        <v>716.8277369771954</v>
      </c>
      <c r="M4" s="132">
        <f t="shared" si="0"/>
        <v>1003.8955512782703</v>
      </c>
      <c r="N4" s="132">
        <f t="shared" si="0"/>
        <v>1152.3474256842576</v>
      </c>
      <c r="O4" s="132">
        <f t="shared" si="0"/>
        <v>1062.5267373578954</v>
      </c>
      <c r="P4" s="132">
        <f t="shared" si="0"/>
        <v>1080.1152468908213</v>
      </c>
      <c r="Q4" s="132">
        <f t="shared" si="0"/>
        <v>1137.6433558721228</v>
      </c>
    </row>
    <row r="5" spans="1:17" ht="11.45" customHeight="1" x14ac:dyDescent="0.25">
      <c r="A5" s="116" t="s">
        <v>23</v>
      </c>
      <c r="B5" s="42">
        <v>0</v>
      </c>
      <c r="C5" s="42">
        <v>0</v>
      </c>
      <c r="D5" s="42">
        <v>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</row>
    <row r="6" spans="1:17" ht="11.45" customHeight="1" x14ac:dyDescent="0.25">
      <c r="A6" s="116" t="s">
        <v>127</v>
      </c>
      <c r="B6" s="42">
        <v>180.10339321719704</v>
      </c>
      <c r="C6" s="42">
        <v>194.19140281450706</v>
      </c>
      <c r="D6" s="42">
        <v>236.55620853024377</v>
      </c>
      <c r="E6" s="42">
        <v>297.63485511763844</v>
      </c>
      <c r="F6" s="42">
        <v>461.79393095200692</v>
      </c>
      <c r="G6" s="42">
        <v>718.72718399416692</v>
      </c>
      <c r="H6" s="42">
        <v>721.93306290382475</v>
      </c>
      <c r="I6" s="42">
        <v>858.42418759396105</v>
      </c>
      <c r="J6" s="42">
        <v>853.05269945588873</v>
      </c>
      <c r="K6" s="42">
        <v>564.88921162596182</v>
      </c>
      <c r="L6" s="42">
        <v>582.74563492013169</v>
      </c>
      <c r="M6" s="42">
        <v>833.40805896744939</v>
      </c>
      <c r="N6" s="42">
        <v>905.41040213664257</v>
      </c>
      <c r="O6" s="42">
        <v>788.2451723047941</v>
      </c>
      <c r="P6" s="42">
        <v>807.62937738861547</v>
      </c>
      <c r="Q6" s="42">
        <v>852.9552152336305</v>
      </c>
    </row>
    <row r="7" spans="1:17" ht="11.45" customHeight="1" x14ac:dyDescent="0.25">
      <c r="A7" s="116" t="s">
        <v>125</v>
      </c>
      <c r="B7" s="42">
        <v>40.010672998010293</v>
      </c>
      <c r="C7" s="42">
        <v>25.069379387676925</v>
      </c>
      <c r="D7" s="42">
        <v>28.761277147272839</v>
      </c>
      <c r="E7" s="42">
        <v>38.04642285855855</v>
      </c>
      <c r="F7" s="42">
        <v>72.51232172966246</v>
      </c>
      <c r="G7" s="42">
        <v>100.7407182133055</v>
      </c>
      <c r="H7" s="42">
        <v>127.39560319823465</v>
      </c>
      <c r="I7" s="42">
        <v>168.76667594209763</v>
      </c>
      <c r="J7" s="42">
        <v>190.02478773234517</v>
      </c>
      <c r="K7" s="42">
        <v>158.61681284095607</v>
      </c>
      <c r="L7" s="42">
        <v>134.08210205706371</v>
      </c>
      <c r="M7" s="42">
        <v>170.4874923108209</v>
      </c>
      <c r="N7" s="42">
        <v>246.93702354761496</v>
      </c>
      <c r="O7" s="42">
        <v>274.28156505310136</v>
      </c>
      <c r="P7" s="42">
        <v>272.48586950220579</v>
      </c>
      <c r="Q7" s="42">
        <v>284.68814063849231</v>
      </c>
    </row>
    <row r="8" spans="1:17" ht="11.45" customHeight="1" x14ac:dyDescent="0.25">
      <c r="A8" s="128" t="s">
        <v>51</v>
      </c>
      <c r="B8" s="131">
        <f t="shared" ref="B8:Q8" si="1">SUM(B9:B10)</f>
        <v>1.1660374296392875</v>
      </c>
      <c r="C8" s="131">
        <f t="shared" si="1"/>
        <v>1.0800604535476888</v>
      </c>
      <c r="D8" s="131">
        <f t="shared" si="1"/>
        <v>0.99087832230044703</v>
      </c>
      <c r="E8" s="131">
        <f t="shared" si="1"/>
        <v>1.2387712313525363</v>
      </c>
      <c r="F8" s="131">
        <f t="shared" si="1"/>
        <v>1.3503735457652704</v>
      </c>
      <c r="G8" s="131">
        <f t="shared" si="1"/>
        <v>4.2210133527425917</v>
      </c>
      <c r="H8" s="131">
        <f t="shared" si="1"/>
        <v>4.0070496932140083</v>
      </c>
      <c r="I8" s="131">
        <f t="shared" si="1"/>
        <v>5.1646236981532603</v>
      </c>
      <c r="J8" s="131">
        <f t="shared" si="1"/>
        <v>7.790785043130354</v>
      </c>
      <c r="K8" s="131">
        <f t="shared" si="1"/>
        <v>6.106266963988654</v>
      </c>
      <c r="L8" s="131">
        <f t="shared" si="1"/>
        <v>5.9410606713610692</v>
      </c>
      <c r="M8" s="131">
        <f t="shared" si="1"/>
        <v>6.6002037703023939</v>
      </c>
      <c r="N8" s="131">
        <f t="shared" si="1"/>
        <v>7.0584476347527376</v>
      </c>
      <c r="O8" s="131">
        <f t="shared" si="1"/>
        <v>7.1023913608295732</v>
      </c>
      <c r="P8" s="131">
        <f t="shared" si="1"/>
        <v>7.1837850615404149</v>
      </c>
      <c r="Q8" s="131">
        <f t="shared" si="1"/>
        <v>7.4784396351685496</v>
      </c>
    </row>
    <row r="9" spans="1:17" ht="11.45" customHeight="1" x14ac:dyDescent="0.25">
      <c r="A9" s="95" t="s">
        <v>126</v>
      </c>
      <c r="B9" s="37">
        <v>0.90001277206149743</v>
      </c>
      <c r="C9" s="37">
        <v>0.82171392700355295</v>
      </c>
      <c r="D9" s="37">
        <v>0.79847339169240195</v>
      </c>
      <c r="E9" s="37">
        <v>0.95016383544046856</v>
      </c>
      <c r="F9" s="37">
        <v>1.1612490768707004</v>
      </c>
      <c r="G9" s="37">
        <v>2.2078696754936193</v>
      </c>
      <c r="H9" s="37">
        <v>1.9263890131420438</v>
      </c>
      <c r="I9" s="37">
        <v>2.0766389475715017</v>
      </c>
      <c r="J9" s="37">
        <v>3.773996881722804</v>
      </c>
      <c r="K9" s="37">
        <v>1.6483485976140104</v>
      </c>
      <c r="L9" s="37">
        <v>1.3075393427221371</v>
      </c>
      <c r="M9" s="37">
        <v>1.4203721239121112</v>
      </c>
      <c r="N9" s="37">
        <v>1.7108261626057966</v>
      </c>
      <c r="O9" s="37">
        <v>1.7048038459907544</v>
      </c>
      <c r="P9" s="37">
        <v>1.8671461440492143</v>
      </c>
      <c r="Q9" s="37">
        <v>1.7221751541064514</v>
      </c>
    </row>
    <row r="10" spans="1:17" ht="11.45" customHeight="1" x14ac:dyDescent="0.25">
      <c r="A10" s="93" t="s">
        <v>125</v>
      </c>
      <c r="B10" s="36">
        <v>0.26602465757779009</v>
      </c>
      <c r="C10" s="36">
        <v>0.2583465265441357</v>
      </c>
      <c r="D10" s="36">
        <v>0.19240493060804512</v>
      </c>
      <c r="E10" s="36">
        <v>0.28860739591206769</v>
      </c>
      <c r="F10" s="36">
        <v>0.18912446889456999</v>
      </c>
      <c r="G10" s="36">
        <v>2.0131436772489719</v>
      </c>
      <c r="H10" s="36">
        <v>2.0806606800719645</v>
      </c>
      <c r="I10" s="36">
        <v>3.0879847505817581</v>
      </c>
      <c r="J10" s="36">
        <v>4.0167881614075496</v>
      </c>
      <c r="K10" s="36">
        <v>4.4579183663746438</v>
      </c>
      <c r="L10" s="36">
        <v>4.6335213286389321</v>
      </c>
      <c r="M10" s="36">
        <v>5.1798316463902827</v>
      </c>
      <c r="N10" s="36">
        <v>5.3476214721469413</v>
      </c>
      <c r="O10" s="36">
        <v>5.3975875148388193</v>
      </c>
      <c r="P10" s="36">
        <v>5.3166389174912005</v>
      </c>
      <c r="Q10" s="36">
        <v>5.7562644810620984</v>
      </c>
    </row>
    <row r="11" spans="1:17" ht="11.45" customHeight="1" x14ac:dyDescent="0.25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1.45" customHeight="1" x14ac:dyDescent="0.25">
      <c r="A12" s="27" t="s">
        <v>115</v>
      </c>
      <c r="B12" s="41">
        <f t="shared" ref="B12" si="2">SUM(B13,B17)</f>
        <v>3.2467148347351205</v>
      </c>
      <c r="C12" s="41">
        <f t="shared" ref="C12:Q12" si="3">SUM(C13,C17)</f>
        <v>3.2757812918163025</v>
      </c>
      <c r="D12" s="41">
        <f t="shared" si="3"/>
        <v>3.5858255204192155</v>
      </c>
      <c r="E12" s="41">
        <f t="shared" si="3"/>
        <v>4.358517497880313</v>
      </c>
      <c r="F12" s="41">
        <f t="shared" si="3"/>
        <v>6.6431454546576871</v>
      </c>
      <c r="G12" s="41">
        <f t="shared" si="3"/>
        <v>9.5949510998146135</v>
      </c>
      <c r="H12" s="41">
        <f t="shared" si="3"/>
        <v>9.226345344157993</v>
      </c>
      <c r="I12" s="41">
        <f t="shared" si="3"/>
        <v>11.345361346916453</v>
      </c>
      <c r="J12" s="41">
        <f t="shared" si="3"/>
        <v>8.8970312404947656</v>
      </c>
      <c r="K12" s="41">
        <f t="shared" si="3"/>
        <v>7.9425169539357334</v>
      </c>
      <c r="L12" s="41">
        <f t="shared" si="3"/>
        <v>7.9563293184661976</v>
      </c>
      <c r="M12" s="41">
        <f t="shared" si="3"/>
        <v>10.556693789120416</v>
      </c>
      <c r="N12" s="41">
        <f t="shared" si="3"/>
        <v>11.221369279008941</v>
      </c>
      <c r="O12" s="41">
        <f t="shared" si="3"/>
        <v>9.2495651815936224</v>
      </c>
      <c r="P12" s="41">
        <f t="shared" si="3"/>
        <v>9.7480845187687084</v>
      </c>
      <c r="Q12" s="41">
        <f t="shared" si="3"/>
        <v>10.29946423035654</v>
      </c>
    </row>
    <row r="13" spans="1:17" ht="11.45" customHeight="1" x14ac:dyDescent="0.25">
      <c r="A13" s="130" t="s">
        <v>39</v>
      </c>
      <c r="B13" s="132">
        <f t="shared" ref="B13" si="4">SUM(B14:B16)</f>
        <v>3.1977349868563212</v>
      </c>
      <c r="C13" s="132">
        <f t="shared" ref="C13:Q13" si="5">SUM(C14:C16)</f>
        <v>3.2317551669606521</v>
      </c>
      <c r="D13" s="132">
        <f t="shared" si="5"/>
        <v>3.5447625312785034</v>
      </c>
      <c r="E13" s="132">
        <f t="shared" si="5"/>
        <v>4.3091335543338225</v>
      </c>
      <c r="F13" s="132">
        <f t="shared" si="5"/>
        <v>6.5865693728822565</v>
      </c>
      <c r="G13" s="132">
        <f t="shared" si="5"/>
        <v>9.4563401715351922</v>
      </c>
      <c r="H13" s="132">
        <f t="shared" si="5"/>
        <v>9.0954799868614984</v>
      </c>
      <c r="I13" s="132">
        <f t="shared" si="5"/>
        <v>11.187712804107104</v>
      </c>
      <c r="J13" s="132">
        <f t="shared" si="5"/>
        <v>8.6349867186270668</v>
      </c>
      <c r="K13" s="132">
        <f t="shared" si="5"/>
        <v>7.7785474167786486</v>
      </c>
      <c r="L13" s="132">
        <f t="shared" si="5"/>
        <v>7.8103447155905386</v>
      </c>
      <c r="M13" s="132">
        <f t="shared" si="5"/>
        <v>10.39621375502313</v>
      </c>
      <c r="N13" s="132">
        <f t="shared" si="5"/>
        <v>11.041449649603896</v>
      </c>
      <c r="O13" s="132">
        <f t="shared" si="5"/>
        <v>9.0651354882199886</v>
      </c>
      <c r="P13" s="132">
        <f t="shared" si="5"/>
        <v>9.5690565409527935</v>
      </c>
      <c r="Q13" s="132">
        <f t="shared" si="5"/>
        <v>10.112740234530118</v>
      </c>
    </row>
    <row r="14" spans="1:17" ht="11.45" customHeight="1" x14ac:dyDescent="0.25">
      <c r="A14" s="116" t="s">
        <v>23</v>
      </c>
      <c r="B14" s="42">
        <f>B23*B79/1000000</f>
        <v>0</v>
      </c>
      <c r="C14" s="42">
        <f t="shared" ref="C14:Q14" si="6">C23*C79/1000000</f>
        <v>0</v>
      </c>
      <c r="D14" s="42">
        <f t="shared" si="6"/>
        <v>0</v>
      </c>
      <c r="E14" s="42">
        <f t="shared" si="6"/>
        <v>0</v>
      </c>
      <c r="F14" s="42">
        <f t="shared" si="6"/>
        <v>0</v>
      </c>
      <c r="G14" s="42">
        <f t="shared" si="6"/>
        <v>0</v>
      </c>
      <c r="H14" s="42">
        <f t="shared" si="6"/>
        <v>0</v>
      </c>
      <c r="I14" s="42">
        <f t="shared" si="6"/>
        <v>0</v>
      </c>
      <c r="J14" s="42">
        <f t="shared" si="6"/>
        <v>0</v>
      </c>
      <c r="K14" s="42">
        <f t="shared" si="6"/>
        <v>0</v>
      </c>
      <c r="L14" s="42">
        <f t="shared" si="6"/>
        <v>0</v>
      </c>
      <c r="M14" s="42">
        <f t="shared" si="6"/>
        <v>0</v>
      </c>
      <c r="N14" s="42">
        <f t="shared" si="6"/>
        <v>0</v>
      </c>
      <c r="O14" s="42">
        <f t="shared" si="6"/>
        <v>0</v>
      </c>
      <c r="P14" s="42">
        <f t="shared" si="6"/>
        <v>0</v>
      </c>
      <c r="Q14" s="42">
        <f t="shared" si="6"/>
        <v>0</v>
      </c>
    </row>
    <row r="15" spans="1:17" ht="11.45" customHeight="1" x14ac:dyDescent="0.25">
      <c r="A15" s="116" t="s">
        <v>127</v>
      </c>
      <c r="B15" s="42">
        <f>B24*B80/1000000</f>
        <v>2.7271085390188201</v>
      </c>
      <c r="C15" s="42">
        <f t="shared" ref="C15:Q15" si="7">C24*C80/1000000</f>
        <v>2.9381853265472393</v>
      </c>
      <c r="D15" s="42">
        <f t="shared" si="7"/>
        <v>3.242625477623454</v>
      </c>
      <c r="E15" s="42">
        <f t="shared" si="7"/>
        <v>3.9687296148661297</v>
      </c>
      <c r="F15" s="42">
        <f t="shared" si="7"/>
        <v>5.9965739543082179</v>
      </c>
      <c r="G15" s="42">
        <f t="shared" si="7"/>
        <v>8.6498798317224708</v>
      </c>
      <c r="H15" s="42">
        <f t="shared" si="7"/>
        <v>8.0485665287335095</v>
      </c>
      <c r="I15" s="42">
        <f t="shared" si="7"/>
        <v>9.8883521291255576</v>
      </c>
      <c r="J15" s="42">
        <f t="shared" si="7"/>
        <v>7.2105447303176273</v>
      </c>
      <c r="K15" s="42">
        <f t="shared" si="7"/>
        <v>6.5751395301034323</v>
      </c>
      <c r="L15" s="42">
        <f t="shared" si="7"/>
        <v>6.7748293759492491</v>
      </c>
      <c r="M15" s="42">
        <f t="shared" si="7"/>
        <v>9.1037513764046398</v>
      </c>
      <c r="N15" s="42">
        <f t="shared" si="7"/>
        <v>9.3001267264155256</v>
      </c>
      <c r="O15" s="42">
        <f t="shared" si="7"/>
        <v>7.321842459440723</v>
      </c>
      <c r="P15" s="42">
        <f t="shared" si="7"/>
        <v>7.7699989216611769</v>
      </c>
      <c r="Q15" s="42">
        <f t="shared" si="7"/>
        <v>8.2359183386770489</v>
      </c>
    </row>
    <row r="16" spans="1:17" ht="11.45" customHeight="1" x14ac:dyDescent="0.25">
      <c r="A16" s="116" t="s">
        <v>125</v>
      </c>
      <c r="B16" s="42">
        <f>B25*B81/1000000</f>
        <v>0.47062644783750124</v>
      </c>
      <c r="C16" s="42">
        <f t="shared" ref="C16:Q16" si="8">C25*C81/1000000</f>
        <v>0.29356984041341305</v>
      </c>
      <c r="D16" s="42">
        <f t="shared" si="8"/>
        <v>0.30213705365504961</v>
      </c>
      <c r="E16" s="42">
        <f t="shared" si="8"/>
        <v>0.34040393946769293</v>
      </c>
      <c r="F16" s="42">
        <f t="shared" si="8"/>
        <v>0.58999541857403837</v>
      </c>
      <c r="G16" s="42">
        <f t="shared" si="8"/>
        <v>0.80646033981272214</v>
      </c>
      <c r="H16" s="42">
        <f t="shared" si="8"/>
        <v>1.0469134581279884</v>
      </c>
      <c r="I16" s="42">
        <f t="shared" si="8"/>
        <v>1.2993606749815461</v>
      </c>
      <c r="J16" s="42">
        <f t="shared" si="8"/>
        <v>1.4244419883094399</v>
      </c>
      <c r="K16" s="42">
        <f t="shared" si="8"/>
        <v>1.2034078866752167</v>
      </c>
      <c r="L16" s="42">
        <f t="shared" si="8"/>
        <v>1.0355153396412895</v>
      </c>
      <c r="M16" s="42">
        <f t="shared" si="8"/>
        <v>1.2924623786184906</v>
      </c>
      <c r="N16" s="42">
        <f t="shared" si="8"/>
        <v>1.7413229231883702</v>
      </c>
      <c r="O16" s="42">
        <f t="shared" si="8"/>
        <v>1.7432930287792656</v>
      </c>
      <c r="P16" s="42">
        <f t="shared" si="8"/>
        <v>1.7990576192916168</v>
      </c>
      <c r="Q16" s="42">
        <f t="shared" si="8"/>
        <v>1.8768218958530687</v>
      </c>
    </row>
    <row r="17" spans="1:17" ht="11.45" customHeight="1" x14ac:dyDescent="0.25">
      <c r="A17" s="128" t="s">
        <v>18</v>
      </c>
      <c r="B17" s="131">
        <f t="shared" ref="B17" si="9">SUM(B18:B19)</f>
        <v>4.897984787879911E-2</v>
      </c>
      <c r="C17" s="131">
        <f t="shared" ref="C17:Q17" si="10">SUM(C18:C19)</f>
        <v>4.4026124855650182E-2</v>
      </c>
      <c r="D17" s="131">
        <f t="shared" si="10"/>
        <v>4.1062989140712151E-2</v>
      </c>
      <c r="E17" s="131">
        <f t="shared" si="10"/>
        <v>4.9383943546490318E-2</v>
      </c>
      <c r="F17" s="131">
        <f t="shared" si="10"/>
        <v>5.657608177543088E-2</v>
      </c>
      <c r="G17" s="131">
        <f t="shared" si="10"/>
        <v>0.13861092827942123</v>
      </c>
      <c r="H17" s="131">
        <f t="shared" si="10"/>
        <v>0.13086535729649465</v>
      </c>
      <c r="I17" s="131">
        <f t="shared" si="10"/>
        <v>0.15764854280934978</v>
      </c>
      <c r="J17" s="131">
        <f t="shared" si="10"/>
        <v>0.26204452186769867</v>
      </c>
      <c r="K17" s="131">
        <f t="shared" si="10"/>
        <v>0.16396953715708473</v>
      </c>
      <c r="L17" s="131">
        <f t="shared" si="10"/>
        <v>0.14598460287565904</v>
      </c>
      <c r="M17" s="131">
        <f t="shared" si="10"/>
        <v>0.16048003409728612</v>
      </c>
      <c r="N17" s="131">
        <f t="shared" si="10"/>
        <v>0.1799196294050458</v>
      </c>
      <c r="O17" s="131">
        <f t="shared" si="10"/>
        <v>0.18442969337363418</v>
      </c>
      <c r="P17" s="131">
        <f t="shared" si="10"/>
        <v>0.1790279778159144</v>
      </c>
      <c r="Q17" s="131">
        <f t="shared" si="10"/>
        <v>0.18672399582642138</v>
      </c>
    </row>
    <row r="18" spans="1:17" ht="11.45" customHeight="1" x14ac:dyDescent="0.25">
      <c r="A18" s="95" t="s">
        <v>126</v>
      </c>
      <c r="B18" s="37">
        <f>B27*B83/1000000</f>
        <v>4.4024477923139967E-2</v>
      </c>
      <c r="C18" s="37">
        <f t="shared" ref="C18:Q18" si="11">C27*C83/1000000</f>
        <v>3.9195948386941383E-2</v>
      </c>
      <c r="D18" s="37">
        <f t="shared" si="11"/>
        <v>3.7506788734038635E-2</v>
      </c>
      <c r="E18" s="37">
        <f t="shared" si="11"/>
        <v>4.40086724973116E-2</v>
      </c>
      <c r="F18" s="37">
        <f t="shared" si="11"/>
        <v>5.3102856818930511E-2</v>
      </c>
      <c r="G18" s="37">
        <f t="shared" si="11"/>
        <v>0.10202611427438024</v>
      </c>
      <c r="H18" s="37">
        <f t="shared" si="11"/>
        <v>9.2702513550668386E-2</v>
      </c>
      <c r="I18" s="37">
        <f t="shared" si="11"/>
        <v>0.10106239508381623</v>
      </c>
      <c r="J18" s="37">
        <f t="shared" si="11"/>
        <v>0.18798304027080365</v>
      </c>
      <c r="K18" s="37">
        <f t="shared" si="11"/>
        <v>8.0881046117660046E-2</v>
      </c>
      <c r="L18" s="37">
        <f t="shared" si="11"/>
        <v>6.1794082969165991E-2</v>
      </c>
      <c r="M18" s="37">
        <f t="shared" si="11"/>
        <v>6.4746228408173095E-2</v>
      </c>
      <c r="N18" s="37">
        <f t="shared" si="11"/>
        <v>7.8662927882711495E-2</v>
      </c>
      <c r="O18" s="37">
        <f t="shared" si="11"/>
        <v>7.7494577105530746E-2</v>
      </c>
      <c r="P18" s="37">
        <f t="shared" si="11"/>
        <v>7.8605808592524848E-2</v>
      </c>
      <c r="Q18" s="37">
        <f t="shared" si="11"/>
        <v>7.3461443106258906E-2</v>
      </c>
    </row>
    <row r="19" spans="1:17" ht="11.45" customHeight="1" x14ac:dyDescent="0.25">
      <c r="A19" s="93" t="s">
        <v>125</v>
      </c>
      <c r="B19" s="36">
        <f>B28*B84/1000000</f>
        <v>4.9553699556591415E-3</v>
      </c>
      <c r="C19" s="36">
        <f t="shared" ref="C19:Q19" si="12">C28*C84/1000000</f>
        <v>4.8301764687088003E-3</v>
      </c>
      <c r="D19" s="36">
        <f t="shared" si="12"/>
        <v>3.5562004066735167E-3</v>
      </c>
      <c r="E19" s="36">
        <f t="shared" si="12"/>
        <v>5.3752710491787184E-3</v>
      </c>
      <c r="F19" s="36">
        <f t="shared" si="12"/>
        <v>3.4732249565003694E-3</v>
      </c>
      <c r="G19" s="36">
        <f t="shared" si="12"/>
        <v>3.6584814005040982E-2</v>
      </c>
      <c r="H19" s="36">
        <f t="shared" si="12"/>
        <v>3.8162843745826264E-2</v>
      </c>
      <c r="I19" s="36">
        <f t="shared" si="12"/>
        <v>5.6586147725533546E-2</v>
      </c>
      <c r="J19" s="36">
        <f t="shared" si="12"/>
        <v>7.4061481596895004E-2</v>
      </c>
      <c r="K19" s="36">
        <f t="shared" si="12"/>
        <v>8.30884910394247E-2</v>
      </c>
      <c r="L19" s="36">
        <f t="shared" si="12"/>
        <v>8.4190519906493039E-2</v>
      </c>
      <c r="M19" s="36">
        <f t="shared" si="12"/>
        <v>9.5733805689113008E-2</v>
      </c>
      <c r="N19" s="36">
        <f t="shared" si="12"/>
        <v>0.10125670152233432</v>
      </c>
      <c r="O19" s="36">
        <f t="shared" si="12"/>
        <v>0.10693511626810345</v>
      </c>
      <c r="P19" s="36">
        <f t="shared" si="12"/>
        <v>0.10042216922338956</v>
      </c>
      <c r="Q19" s="36">
        <f t="shared" si="12"/>
        <v>0.11326255272016247</v>
      </c>
    </row>
    <row r="20" spans="1:17" ht="11.45" customHeight="1" x14ac:dyDescent="0.25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ht="11.45" customHeight="1" x14ac:dyDescent="0.25">
      <c r="A21" s="27" t="s">
        <v>140</v>
      </c>
      <c r="B21" s="41">
        <f t="shared" ref="B21" si="13">SUM(B22,B26)</f>
        <v>6516</v>
      </c>
      <c r="C21" s="41">
        <f t="shared" ref="C21:Q21" si="14">SUM(C22,C26)</f>
        <v>6610</v>
      </c>
      <c r="D21" s="41">
        <f t="shared" si="14"/>
        <v>7228</v>
      </c>
      <c r="E21" s="41">
        <f t="shared" si="14"/>
        <v>8789</v>
      </c>
      <c r="F21" s="41">
        <f t="shared" si="14"/>
        <v>12467</v>
      </c>
      <c r="G21" s="41">
        <f t="shared" si="14"/>
        <v>16386</v>
      </c>
      <c r="H21" s="41">
        <f t="shared" si="14"/>
        <v>16794</v>
      </c>
      <c r="I21" s="41">
        <f t="shared" si="14"/>
        <v>19128</v>
      </c>
      <c r="J21" s="41">
        <f t="shared" si="14"/>
        <v>15628</v>
      </c>
      <c r="K21" s="41">
        <f t="shared" si="14"/>
        <v>14918.999999999998</v>
      </c>
      <c r="L21" s="41">
        <f t="shared" si="14"/>
        <v>15384</v>
      </c>
      <c r="M21" s="41">
        <f t="shared" si="14"/>
        <v>20345</v>
      </c>
      <c r="N21" s="41">
        <f t="shared" si="14"/>
        <v>21777</v>
      </c>
      <c r="O21" s="41">
        <f t="shared" si="14"/>
        <v>17895</v>
      </c>
      <c r="P21" s="41">
        <f t="shared" si="14"/>
        <v>18931</v>
      </c>
      <c r="Q21" s="41">
        <f t="shared" si="14"/>
        <v>20100</v>
      </c>
    </row>
    <row r="22" spans="1:17" ht="11.45" customHeight="1" x14ac:dyDescent="0.25">
      <c r="A22" s="130" t="s">
        <v>39</v>
      </c>
      <c r="B22" s="132">
        <f t="shared" ref="B22" si="15">SUM(B23:B25)</f>
        <v>6315</v>
      </c>
      <c r="C22" s="132">
        <f t="shared" ref="C22:Q22" si="16">SUM(C23:C25)</f>
        <v>6430</v>
      </c>
      <c r="D22" s="132">
        <f t="shared" si="16"/>
        <v>7058</v>
      </c>
      <c r="E22" s="132">
        <f t="shared" si="16"/>
        <v>8587</v>
      </c>
      <c r="F22" s="132">
        <f t="shared" si="16"/>
        <v>12250</v>
      </c>
      <c r="G22" s="132">
        <f t="shared" si="16"/>
        <v>16060</v>
      </c>
      <c r="H22" s="132">
        <f t="shared" si="16"/>
        <v>16445</v>
      </c>
      <c r="I22" s="132">
        <f t="shared" si="16"/>
        <v>18718</v>
      </c>
      <c r="J22" s="132">
        <f t="shared" si="16"/>
        <v>14937</v>
      </c>
      <c r="K22" s="132">
        <f t="shared" si="16"/>
        <v>14515.999999999998</v>
      </c>
      <c r="L22" s="132">
        <f t="shared" si="16"/>
        <v>15044</v>
      </c>
      <c r="M22" s="132">
        <f t="shared" si="16"/>
        <v>19966</v>
      </c>
      <c r="N22" s="132">
        <f t="shared" si="16"/>
        <v>21343</v>
      </c>
      <c r="O22" s="132">
        <f t="shared" si="16"/>
        <v>17462</v>
      </c>
      <c r="P22" s="132">
        <f t="shared" si="16"/>
        <v>18510</v>
      </c>
      <c r="Q22" s="132">
        <f t="shared" si="16"/>
        <v>19660</v>
      </c>
    </row>
    <row r="23" spans="1:17" ht="11.45" customHeight="1" x14ac:dyDescent="0.25">
      <c r="A23" s="116" t="s">
        <v>23</v>
      </c>
      <c r="B23" s="42">
        <f>IF(B32=0,0,B32/B70)</f>
        <v>0</v>
      </c>
      <c r="C23" s="42">
        <f t="shared" ref="C23:Q23" si="17">IF(C32=0,0,C32/C70)</f>
        <v>0</v>
      </c>
      <c r="D23" s="42">
        <f t="shared" si="17"/>
        <v>0</v>
      </c>
      <c r="E23" s="42">
        <f t="shared" si="17"/>
        <v>0</v>
      </c>
      <c r="F23" s="42">
        <f t="shared" si="17"/>
        <v>0</v>
      </c>
      <c r="G23" s="42">
        <f t="shared" si="17"/>
        <v>0</v>
      </c>
      <c r="H23" s="42">
        <f t="shared" si="17"/>
        <v>0</v>
      </c>
      <c r="I23" s="42">
        <f t="shared" si="17"/>
        <v>0</v>
      </c>
      <c r="J23" s="42">
        <f t="shared" si="17"/>
        <v>0</v>
      </c>
      <c r="K23" s="42">
        <f t="shared" si="17"/>
        <v>0</v>
      </c>
      <c r="L23" s="42">
        <f t="shared" si="17"/>
        <v>0</v>
      </c>
      <c r="M23" s="42">
        <f t="shared" si="17"/>
        <v>0</v>
      </c>
      <c r="N23" s="42">
        <f t="shared" si="17"/>
        <v>0</v>
      </c>
      <c r="O23" s="42">
        <f t="shared" si="17"/>
        <v>0</v>
      </c>
      <c r="P23" s="42">
        <f t="shared" si="17"/>
        <v>0</v>
      </c>
      <c r="Q23" s="42">
        <f t="shared" si="17"/>
        <v>0</v>
      </c>
    </row>
    <row r="24" spans="1:17" ht="11.45" customHeight="1" x14ac:dyDescent="0.25">
      <c r="A24" s="116" t="s">
        <v>127</v>
      </c>
      <c r="B24" s="42">
        <f t="shared" ref="B24:Q25" si="18">IF(B33=0,0,B33/B71)</f>
        <v>5491</v>
      </c>
      <c r="C24" s="42">
        <f t="shared" si="18"/>
        <v>5916</v>
      </c>
      <c r="D24" s="42">
        <f t="shared" si="18"/>
        <v>6529</v>
      </c>
      <c r="E24" s="42">
        <f t="shared" si="18"/>
        <v>7991</v>
      </c>
      <c r="F24" s="42">
        <f t="shared" si="18"/>
        <v>11217</v>
      </c>
      <c r="G24" s="42">
        <f t="shared" si="18"/>
        <v>14648</v>
      </c>
      <c r="H24" s="42">
        <f t="shared" si="18"/>
        <v>14612</v>
      </c>
      <c r="I24" s="42">
        <f t="shared" si="18"/>
        <v>16443</v>
      </c>
      <c r="J24" s="42">
        <f t="shared" si="18"/>
        <v>12443</v>
      </c>
      <c r="K24" s="42">
        <f t="shared" si="18"/>
        <v>12408.999999999998</v>
      </c>
      <c r="L24" s="42">
        <f t="shared" si="18"/>
        <v>12959</v>
      </c>
      <c r="M24" s="42">
        <f t="shared" si="18"/>
        <v>17360</v>
      </c>
      <c r="N24" s="42">
        <f t="shared" si="18"/>
        <v>17827</v>
      </c>
      <c r="O24" s="42">
        <f t="shared" si="18"/>
        <v>13937</v>
      </c>
      <c r="P24" s="42">
        <f t="shared" si="18"/>
        <v>14867</v>
      </c>
      <c r="Q24" s="42">
        <f t="shared" si="18"/>
        <v>15853.999999999998</v>
      </c>
    </row>
    <row r="25" spans="1:17" ht="11.45" customHeight="1" x14ac:dyDescent="0.25">
      <c r="A25" s="116" t="s">
        <v>125</v>
      </c>
      <c r="B25" s="42">
        <f t="shared" si="18"/>
        <v>823.99999999999989</v>
      </c>
      <c r="C25" s="42">
        <f t="shared" si="18"/>
        <v>514</v>
      </c>
      <c r="D25" s="42">
        <f t="shared" si="18"/>
        <v>529</v>
      </c>
      <c r="E25" s="42">
        <f t="shared" si="18"/>
        <v>596</v>
      </c>
      <c r="F25" s="42">
        <f t="shared" si="18"/>
        <v>1033</v>
      </c>
      <c r="G25" s="42">
        <f t="shared" si="18"/>
        <v>1412</v>
      </c>
      <c r="H25" s="42">
        <f t="shared" si="18"/>
        <v>1833</v>
      </c>
      <c r="I25" s="42">
        <f t="shared" si="18"/>
        <v>2275</v>
      </c>
      <c r="J25" s="42">
        <f t="shared" si="18"/>
        <v>2494</v>
      </c>
      <c r="K25" s="42">
        <f t="shared" si="18"/>
        <v>2107</v>
      </c>
      <c r="L25" s="42">
        <f t="shared" si="18"/>
        <v>2085</v>
      </c>
      <c r="M25" s="42">
        <f t="shared" si="18"/>
        <v>2606</v>
      </c>
      <c r="N25" s="42">
        <f t="shared" si="18"/>
        <v>3516</v>
      </c>
      <c r="O25" s="42">
        <f t="shared" si="18"/>
        <v>3525</v>
      </c>
      <c r="P25" s="42">
        <f t="shared" si="18"/>
        <v>3642.9999999999995</v>
      </c>
      <c r="Q25" s="42">
        <f t="shared" si="18"/>
        <v>3806.0000000000005</v>
      </c>
    </row>
    <row r="26" spans="1:17" ht="11.45" customHeight="1" x14ac:dyDescent="0.25">
      <c r="A26" s="128" t="s">
        <v>18</v>
      </c>
      <c r="B26" s="131">
        <f t="shared" ref="B26" si="19">SUM(B27:B28)</f>
        <v>201</v>
      </c>
      <c r="C26" s="131">
        <f t="shared" ref="C26:Q26" si="20">SUM(C27:C28)</f>
        <v>180</v>
      </c>
      <c r="D26" s="131">
        <f t="shared" si="20"/>
        <v>170</v>
      </c>
      <c r="E26" s="131">
        <f t="shared" si="20"/>
        <v>202</v>
      </c>
      <c r="F26" s="131">
        <f t="shared" si="20"/>
        <v>217</v>
      </c>
      <c r="G26" s="131">
        <f t="shared" si="20"/>
        <v>326</v>
      </c>
      <c r="H26" s="131">
        <f t="shared" si="20"/>
        <v>349</v>
      </c>
      <c r="I26" s="131">
        <f t="shared" si="20"/>
        <v>410</v>
      </c>
      <c r="J26" s="131">
        <f t="shared" si="20"/>
        <v>691</v>
      </c>
      <c r="K26" s="131">
        <f t="shared" si="20"/>
        <v>403</v>
      </c>
      <c r="L26" s="131">
        <f t="shared" si="20"/>
        <v>340</v>
      </c>
      <c r="M26" s="131">
        <f t="shared" si="20"/>
        <v>379</v>
      </c>
      <c r="N26" s="131">
        <f t="shared" si="20"/>
        <v>434</v>
      </c>
      <c r="O26" s="131">
        <f t="shared" si="20"/>
        <v>433</v>
      </c>
      <c r="P26" s="131">
        <f t="shared" si="20"/>
        <v>421</v>
      </c>
      <c r="Q26" s="131">
        <f t="shared" si="20"/>
        <v>440</v>
      </c>
    </row>
    <row r="27" spans="1:17" ht="11.45" customHeight="1" x14ac:dyDescent="0.25">
      <c r="A27" s="95" t="s">
        <v>126</v>
      </c>
      <c r="B27" s="37">
        <f t="shared" ref="B27:Q28" si="21">IF(B36=0,0,B36/B74)</f>
        <v>190</v>
      </c>
      <c r="C27" s="37">
        <f t="shared" si="21"/>
        <v>169</v>
      </c>
      <c r="D27" s="37">
        <f t="shared" si="21"/>
        <v>162</v>
      </c>
      <c r="E27" s="37">
        <f t="shared" si="21"/>
        <v>190</v>
      </c>
      <c r="F27" s="37">
        <f t="shared" si="21"/>
        <v>209</v>
      </c>
      <c r="G27" s="37">
        <f t="shared" si="21"/>
        <v>246</v>
      </c>
      <c r="H27" s="37">
        <f t="shared" si="21"/>
        <v>266</v>
      </c>
      <c r="I27" s="37">
        <f t="shared" si="21"/>
        <v>287</v>
      </c>
      <c r="J27" s="37">
        <f t="shared" si="21"/>
        <v>531</v>
      </c>
      <c r="K27" s="37">
        <f t="shared" si="21"/>
        <v>225</v>
      </c>
      <c r="L27" s="37">
        <f t="shared" si="21"/>
        <v>160</v>
      </c>
      <c r="M27" s="37">
        <f t="shared" si="21"/>
        <v>172</v>
      </c>
      <c r="N27" s="37">
        <f t="shared" si="21"/>
        <v>208.99999999999997</v>
      </c>
      <c r="O27" s="37">
        <f t="shared" si="21"/>
        <v>206</v>
      </c>
      <c r="P27" s="37">
        <f t="shared" si="21"/>
        <v>211</v>
      </c>
      <c r="Q27" s="37">
        <f t="shared" si="21"/>
        <v>199</v>
      </c>
    </row>
    <row r="28" spans="1:17" ht="11.45" customHeight="1" x14ac:dyDescent="0.25">
      <c r="A28" s="93" t="s">
        <v>125</v>
      </c>
      <c r="B28" s="36">
        <f t="shared" si="21"/>
        <v>11</v>
      </c>
      <c r="C28" s="36">
        <f t="shared" si="21"/>
        <v>11</v>
      </c>
      <c r="D28" s="36">
        <f t="shared" si="21"/>
        <v>8</v>
      </c>
      <c r="E28" s="36">
        <f t="shared" si="21"/>
        <v>12</v>
      </c>
      <c r="F28" s="36">
        <f t="shared" si="21"/>
        <v>8</v>
      </c>
      <c r="G28" s="36">
        <f t="shared" si="21"/>
        <v>80</v>
      </c>
      <c r="H28" s="36">
        <f t="shared" si="21"/>
        <v>83</v>
      </c>
      <c r="I28" s="36">
        <f t="shared" si="21"/>
        <v>123</v>
      </c>
      <c r="J28" s="36">
        <f t="shared" si="21"/>
        <v>160</v>
      </c>
      <c r="K28" s="36">
        <f t="shared" si="21"/>
        <v>178</v>
      </c>
      <c r="L28" s="36">
        <f t="shared" si="21"/>
        <v>180</v>
      </c>
      <c r="M28" s="36">
        <f t="shared" si="21"/>
        <v>207</v>
      </c>
      <c r="N28" s="36">
        <f t="shared" si="21"/>
        <v>225</v>
      </c>
      <c r="O28" s="36">
        <f t="shared" si="21"/>
        <v>227</v>
      </c>
      <c r="P28" s="36">
        <f t="shared" si="21"/>
        <v>209.99999999999997</v>
      </c>
      <c r="Q28" s="36">
        <f t="shared" si="21"/>
        <v>241</v>
      </c>
    </row>
    <row r="30" spans="1:17" ht="11.45" customHeight="1" x14ac:dyDescent="0.25">
      <c r="A30" s="27" t="s">
        <v>139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spans="1:17" ht="11.45" customHeight="1" x14ac:dyDescent="0.25">
      <c r="A31" s="130" t="s">
        <v>138</v>
      </c>
      <c r="B31" s="132">
        <f t="shared" ref="B31:Q31" si="22">SUM(B32:B34)</f>
        <v>432689.00000000006</v>
      </c>
      <c r="C31" s="132">
        <f t="shared" si="22"/>
        <v>434895</v>
      </c>
      <c r="D31" s="132">
        <f t="shared" si="22"/>
        <v>526661</v>
      </c>
      <c r="E31" s="132">
        <f t="shared" si="22"/>
        <v>665899</v>
      </c>
      <c r="F31" s="132">
        <f t="shared" si="22"/>
        <v>990776</v>
      </c>
      <c r="G31" s="132">
        <f t="shared" si="22"/>
        <v>1393500</v>
      </c>
      <c r="H31" s="132">
        <f t="shared" si="22"/>
        <v>1533706</v>
      </c>
      <c r="I31" s="132">
        <f t="shared" si="22"/>
        <v>1722931</v>
      </c>
      <c r="J31" s="132">
        <f t="shared" si="22"/>
        <v>1804792</v>
      </c>
      <c r="K31" s="132">
        <f t="shared" si="22"/>
        <v>1343809</v>
      </c>
      <c r="L31" s="132">
        <f t="shared" si="22"/>
        <v>1384658</v>
      </c>
      <c r="M31" s="132">
        <f t="shared" si="22"/>
        <v>1932986</v>
      </c>
      <c r="N31" s="132">
        <f t="shared" si="22"/>
        <v>2234145</v>
      </c>
      <c r="O31" s="132">
        <f t="shared" si="22"/>
        <v>2055018</v>
      </c>
      <c r="P31" s="132">
        <f t="shared" si="22"/>
        <v>2097076</v>
      </c>
      <c r="Q31" s="132">
        <f t="shared" si="22"/>
        <v>2219242</v>
      </c>
    </row>
    <row r="32" spans="1:17" ht="11.45" customHeight="1" x14ac:dyDescent="0.25">
      <c r="A32" s="116" t="s">
        <v>23</v>
      </c>
      <c r="B32" s="42">
        <v>0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</row>
    <row r="33" spans="1:17" ht="11.45" customHeight="1" x14ac:dyDescent="0.25">
      <c r="A33" s="116" t="s">
        <v>127</v>
      </c>
      <c r="B33" s="42">
        <v>362636.00000000006</v>
      </c>
      <c r="C33" s="42">
        <v>391002</v>
      </c>
      <c r="D33" s="42">
        <v>476304</v>
      </c>
      <c r="E33" s="42">
        <v>599285</v>
      </c>
      <c r="F33" s="42">
        <v>863817</v>
      </c>
      <c r="G33" s="42">
        <v>1217117</v>
      </c>
      <c r="H33" s="42">
        <v>1310654</v>
      </c>
      <c r="I33" s="42">
        <v>1427444</v>
      </c>
      <c r="J33" s="42">
        <v>1472085</v>
      </c>
      <c r="K33" s="42">
        <v>1066093</v>
      </c>
      <c r="L33" s="42">
        <v>1114685</v>
      </c>
      <c r="M33" s="42">
        <v>1589231</v>
      </c>
      <c r="N33" s="42">
        <v>1735541</v>
      </c>
      <c r="O33" s="42">
        <v>1500411</v>
      </c>
      <c r="P33" s="42">
        <v>1545306</v>
      </c>
      <c r="Q33" s="42">
        <v>1641924</v>
      </c>
    </row>
    <row r="34" spans="1:17" ht="11.45" customHeight="1" x14ac:dyDescent="0.25">
      <c r="A34" s="116" t="s">
        <v>125</v>
      </c>
      <c r="B34" s="42">
        <v>70053</v>
      </c>
      <c r="C34" s="42">
        <v>43893</v>
      </c>
      <c r="D34" s="42">
        <v>50357</v>
      </c>
      <c r="E34" s="42">
        <v>66614</v>
      </c>
      <c r="F34" s="42">
        <v>126959</v>
      </c>
      <c r="G34" s="42">
        <v>176383</v>
      </c>
      <c r="H34" s="42">
        <v>223052</v>
      </c>
      <c r="I34" s="42">
        <v>295487</v>
      </c>
      <c r="J34" s="42">
        <v>332707</v>
      </c>
      <c r="K34" s="42">
        <v>277716</v>
      </c>
      <c r="L34" s="42">
        <v>269973</v>
      </c>
      <c r="M34" s="42">
        <v>343755</v>
      </c>
      <c r="N34" s="42">
        <v>498604.00000000006</v>
      </c>
      <c r="O34" s="42">
        <v>554607</v>
      </c>
      <c r="P34" s="42">
        <v>551770</v>
      </c>
      <c r="Q34" s="42">
        <v>577318</v>
      </c>
    </row>
    <row r="35" spans="1:17" ht="11.45" customHeight="1" x14ac:dyDescent="0.25">
      <c r="A35" s="128" t="s">
        <v>137</v>
      </c>
      <c r="B35" s="131">
        <f t="shared" ref="B35:Q35" si="23">SUM(B36:B37)</f>
        <v>4474.783192495508</v>
      </c>
      <c r="C35" s="131">
        <f t="shared" si="23"/>
        <v>4131.3047319194065</v>
      </c>
      <c r="D35" s="131">
        <f t="shared" si="23"/>
        <v>3881.6133027658361</v>
      </c>
      <c r="E35" s="131">
        <f t="shared" si="23"/>
        <v>4746.4719516442628</v>
      </c>
      <c r="F35" s="131">
        <f t="shared" si="23"/>
        <v>5006.0124609870654</v>
      </c>
      <c r="G35" s="131">
        <f t="shared" si="23"/>
        <v>9725.6397995724874</v>
      </c>
      <c r="H35" s="131">
        <f t="shared" si="23"/>
        <v>10052.777126881047</v>
      </c>
      <c r="I35" s="131">
        <f t="shared" si="23"/>
        <v>12609.582143536947</v>
      </c>
      <c r="J35" s="131">
        <f t="shared" si="23"/>
        <v>19338.233073658477</v>
      </c>
      <c r="K35" s="131">
        <f t="shared" si="23"/>
        <v>14135.653252781183</v>
      </c>
      <c r="L35" s="131">
        <f t="shared" si="23"/>
        <v>13292.044663673285</v>
      </c>
      <c r="M35" s="131">
        <f t="shared" si="23"/>
        <v>14973.322797111143</v>
      </c>
      <c r="N35" s="131">
        <f t="shared" si="23"/>
        <v>16428.32095918394</v>
      </c>
      <c r="O35" s="131">
        <f t="shared" si="23"/>
        <v>15989.700361930159</v>
      </c>
      <c r="P35" s="131">
        <f t="shared" si="23"/>
        <v>16129.947985846291</v>
      </c>
      <c r="Q35" s="131">
        <f t="shared" si="23"/>
        <v>16913.383762032325</v>
      </c>
    </row>
    <row r="36" spans="1:17" ht="11.45" customHeight="1" x14ac:dyDescent="0.25">
      <c r="A36" s="95" t="s">
        <v>126</v>
      </c>
      <c r="B36" s="37">
        <v>3884.2579119331908</v>
      </c>
      <c r="C36" s="37">
        <v>3542.9593970448891</v>
      </c>
      <c r="D36" s="37">
        <v>3448.7807093113602</v>
      </c>
      <c r="E36" s="37">
        <v>4102.1716513879692</v>
      </c>
      <c r="F36" s="37">
        <v>4570.3954853791683</v>
      </c>
      <c r="G36" s="37">
        <v>5323.4992240395168</v>
      </c>
      <c r="H36" s="37">
        <v>5527.5683244091388</v>
      </c>
      <c r="I36" s="37">
        <v>5897.3011421185047</v>
      </c>
      <c r="J36" s="37">
        <v>10660.495443141612</v>
      </c>
      <c r="K36" s="37">
        <v>4585.4801868366603</v>
      </c>
      <c r="L36" s="37">
        <v>3385.5392746896446</v>
      </c>
      <c r="M36" s="37">
        <v>3773.2546175931998</v>
      </c>
      <c r="N36" s="37">
        <v>4545.504186136407</v>
      </c>
      <c r="O36" s="37">
        <v>4531.7957125677531</v>
      </c>
      <c r="P36" s="37">
        <v>5011.9430541911543</v>
      </c>
      <c r="Q36" s="37">
        <v>4665.2072322002186</v>
      </c>
    </row>
    <row r="37" spans="1:17" ht="11.45" customHeight="1" x14ac:dyDescent="0.25">
      <c r="A37" s="93" t="s">
        <v>125</v>
      </c>
      <c r="B37" s="36">
        <v>590.52528056231699</v>
      </c>
      <c r="C37" s="36">
        <v>588.34533487451733</v>
      </c>
      <c r="D37" s="36">
        <v>432.83259345447613</v>
      </c>
      <c r="E37" s="36">
        <v>644.30030025629389</v>
      </c>
      <c r="F37" s="36">
        <v>435.61697560789685</v>
      </c>
      <c r="G37" s="36">
        <v>4402.1405755329697</v>
      </c>
      <c r="H37" s="36">
        <v>4525.2088024719087</v>
      </c>
      <c r="I37" s="36">
        <v>6712.2810014184424</v>
      </c>
      <c r="J37" s="36">
        <v>8677.7376305168636</v>
      </c>
      <c r="K37" s="36">
        <v>9550.1730659445238</v>
      </c>
      <c r="L37" s="36">
        <v>9906.5053889836399</v>
      </c>
      <c r="M37" s="36">
        <v>11200.068179517943</v>
      </c>
      <c r="N37" s="36">
        <v>11882.816773047532</v>
      </c>
      <c r="O37" s="36">
        <v>11457.904649362406</v>
      </c>
      <c r="P37" s="36">
        <v>11118.004931655138</v>
      </c>
      <c r="Q37" s="36">
        <v>12248.176529832108</v>
      </c>
    </row>
    <row r="39" spans="1:17" ht="11.45" customHeight="1" x14ac:dyDescent="0.25">
      <c r="A39" s="27" t="s">
        <v>136</v>
      </c>
      <c r="B39" s="41">
        <f t="shared" ref="B39:Q39" si="24">SUM(B40,B44)</f>
        <v>5.810133060389</v>
      </c>
      <c r="C39" s="41">
        <f t="shared" si="24"/>
        <v>6.0276356192430001</v>
      </c>
      <c r="D39" s="41">
        <f t="shared" si="24"/>
        <v>6.3413510747190003</v>
      </c>
      <c r="E39" s="41">
        <f t="shared" si="24"/>
        <v>7.0895598771749997</v>
      </c>
      <c r="F39" s="41">
        <f t="shared" si="24"/>
        <v>8.8666317991629988</v>
      </c>
      <c r="G39" s="41">
        <f t="shared" si="24"/>
        <v>10.900755124056001</v>
      </c>
      <c r="H39" s="41">
        <f t="shared" si="24"/>
        <v>10.944886629119001</v>
      </c>
      <c r="I39" s="41">
        <f t="shared" si="24"/>
        <v>12.334032878275</v>
      </c>
      <c r="J39" s="41">
        <f t="shared" si="24"/>
        <v>12.376302185946001</v>
      </c>
      <c r="K39" s="41">
        <f t="shared" si="24"/>
        <v>12.2492977506</v>
      </c>
      <c r="L39" s="41">
        <f t="shared" si="24"/>
        <v>12.122293315254</v>
      </c>
      <c r="M39" s="41">
        <f t="shared" si="24"/>
        <v>12.565024229287999</v>
      </c>
      <c r="N39" s="41">
        <f t="shared" si="24"/>
        <v>13.329084131741999</v>
      </c>
      <c r="O39" s="41">
        <f t="shared" si="24"/>
        <v>13.239494872270001</v>
      </c>
      <c r="P39" s="41">
        <f t="shared" si="24"/>
        <v>13.214093973408001</v>
      </c>
      <c r="Q39" s="41">
        <f t="shared" si="24"/>
        <v>13.215098877719999</v>
      </c>
    </row>
    <row r="40" spans="1:17" ht="11.45" customHeight="1" x14ac:dyDescent="0.25">
      <c r="A40" s="130" t="s">
        <v>39</v>
      </c>
      <c r="B40" s="132">
        <f t="shared" ref="B40:Q40" si="25">SUM(B41:B43)</f>
        <v>3.810133060389</v>
      </c>
      <c r="C40" s="132">
        <f t="shared" si="25"/>
        <v>4.0276356192430001</v>
      </c>
      <c r="D40" s="132">
        <f t="shared" si="25"/>
        <v>4.3413510747190003</v>
      </c>
      <c r="E40" s="132">
        <f t="shared" si="25"/>
        <v>5.0895598771749997</v>
      </c>
      <c r="F40" s="132">
        <f t="shared" si="25"/>
        <v>6.8666317991629997</v>
      </c>
      <c r="G40" s="132">
        <f t="shared" si="25"/>
        <v>8.9007551240560012</v>
      </c>
      <c r="H40" s="132">
        <f t="shared" si="25"/>
        <v>8.9448866291190008</v>
      </c>
      <c r="I40" s="132">
        <f t="shared" si="25"/>
        <v>10.334032878275</v>
      </c>
      <c r="J40" s="132">
        <f t="shared" si="25"/>
        <v>10.376302185946001</v>
      </c>
      <c r="K40" s="132">
        <f t="shared" si="25"/>
        <v>10.2492977506</v>
      </c>
      <c r="L40" s="132">
        <f t="shared" si="25"/>
        <v>10.122293315254</v>
      </c>
      <c r="M40" s="132">
        <f t="shared" si="25"/>
        <v>10.565024229287999</v>
      </c>
      <c r="N40" s="132">
        <f t="shared" si="25"/>
        <v>11.329084131741999</v>
      </c>
      <c r="O40" s="132">
        <f t="shared" si="25"/>
        <v>11.239494872270001</v>
      </c>
      <c r="P40" s="132">
        <f t="shared" si="25"/>
        <v>11.214093973408001</v>
      </c>
      <c r="Q40" s="132">
        <f t="shared" si="25"/>
        <v>11.215098877719999</v>
      </c>
    </row>
    <row r="41" spans="1:17" ht="11.45" customHeight="1" x14ac:dyDescent="0.25">
      <c r="A41" s="116" t="s">
        <v>23</v>
      </c>
      <c r="B41" s="42">
        <v>0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</row>
    <row r="42" spans="1:17" ht="11.45" customHeight="1" x14ac:dyDescent="0.25">
      <c r="A42" s="116" t="s">
        <v>127</v>
      </c>
      <c r="B42" s="42">
        <v>2.810133060389</v>
      </c>
      <c r="C42" s="42">
        <v>3.0276356192430001</v>
      </c>
      <c r="D42" s="42">
        <v>3.3413510747189998</v>
      </c>
      <c r="E42" s="42">
        <v>4.0895598771749997</v>
      </c>
      <c r="F42" s="42">
        <v>5.8666317991629997</v>
      </c>
      <c r="G42" s="42">
        <v>7.9007551240560003</v>
      </c>
      <c r="H42" s="42">
        <v>7.807084022043</v>
      </c>
      <c r="I42" s="42">
        <v>8.9218665219749997</v>
      </c>
      <c r="J42" s="42">
        <v>8.8281954199620003</v>
      </c>
      <c r="K42" s="42">
        <v>8.7345243179490009</v>
      </c>
      <c r="L42" s="42">
        <v>8.6408532159359996</v>
      </c>
      <c r="M42" s="42">
        <v>9.0275611024440003</v>
      </c>
      <c r="N42" s="42">
        <v>9.2559709241949992</v>
      </c>
      <c r="O42" s="42">
        <v>9.1622998221819998</v>
      </c>
      <c r="P42" s="42">
        <v>9.0686287201690003</v>
      </c>
      <c r="Q42" s="42">
        <v>8.9749576181559991</v>
      </c>
    </row>
    <row r="43" spans="1:17" ht="11.45" customHeight="1" x14ac:dyDescent="0.25">
      <c r="A43" s="116" t="s">
        <v>125</v>
      </c>
      <c r="B43" s="42">
        <v>1</v>
      </c>
      <c r="C43" s="42">
        <v>1</v>
      </c>
      <c r="D43" s="42">
        <v>1</v>
      </c>
      <c r="E43" s="42">
        <v>1</v>
      </c>
      <c r="F43" s="42">
        <v>1</v>
      </c>
      <c r="G43" s="42">
        <v>1</v>
      </c>
      <c r="H43" s="42">
        <v>1.1378026070759999</v>
      </c>
      <c r="I43" s="42">
        <v>1.4121663563</v>
      </c>
      <c r="J43" s="42">
        <v>1.548106765984</v>
      </c>
      <c r="K43" s="42">
        <v>1.5147734326510001</v>
      </c>
      <c r="L43" s="42">
        <v>1.4814400993179999</v>
      </c>
      <c r="M43" s="42">
        <v>1.537463126844</v>
      </c>
      <c r="N43" s="42">
        <v>2.0731132075469998</v>
      </c>
      <c r="O43" s="42">
        <v>2.0771950500880001</v>
      </c>
      <c r="P43" s="42">
        <v>2.1454652532390002</v>
      </c>
      <c r="Q43" s="42">
        <v>2.240141259564</v>
      </c>
    </row>
    <row r="44" spans="1:17" ht="11.45" customHeight="1" x14ac:dyDescent="0.25">
      <c r="A44" s="128" t="s">
        <v>18</v>
      </c>
      <c r="B44" s="131">
        <f t="shared" ref="B44:Q44" si="26">SUM(B45:B46)</f>
        <v>2</v>
      </c>
      <c r="C44" s="131">
        <f t="shared" si="26"/>
        <v>2</v>
      </c>
      <c r="D44" s="131">
        <f t="shared" si="26"/>
        <v>2</v>
      </c>
      <c r="E44" s="131">
        <f t="shared" si="26"/>
        <v>2</v>
      </c>
      <c r="F44" s="131">
        <f t="shared" si="26"/>
        <v>2</v>
      </c>
      <c r="G44" s="131">
        <f t="shared" si="26"/>
        <v>2</v>
      </c>
      <c r="H44" s="131">
        <f t="shared" si="26"/>
        <v>2</v>
      </c>
      <c r="I44" s="131">
        <f t="shared" si="26"/>
        <v>2</v>
      </c>
      <c r="J44" s="131">
        <f t="shared" si="26"/>
        <v>2</v>
      </c>
      <c r="K44" s="131">
        <f t="shared" si="26"/>
        <v>2</v>
      </c>
      <c r="L44" s="131">
        <f t="shared" si="26"/>
        <v>2</v>
      </c>
      <c r="M44" s="131">
        <f t="shared" si="26"/>
        <v>2</v>
      </c>
      <c r="N44" s="131">
        <f t="shared" si="26"/>
        <v>2</v>
      </c>
      <c r="O44" s="131">
        <f t="shared" si="26"/>
        <v>2</v>
      </c>
      <c r="P44" s="131">
        <f t="shared" si="26"/>
        <v>2</v>
      </c>
      <c r="Q44" s="131">
        <f t="shared" si="26"/>
        <v>2</v>
      </c>
    </row>
    <row r="45" spans="1:17" ht="11.45" customHeight="1" x14ac:dyDescent="0.25">
      <c r="A45" s="95" t="s">
        <v>126</v>
      </c>
      <c r="B45" s="37">
        <v>1</v>
      </c>
      <c r="C45" s="37">
        <v>1</v>
      </c>
      <c r="D45" s="37">
        <v>1</v>
      </c>
      <c r="E45" s="37">
        <v>1</v>
      </c>
      <c r="F45" s="37">
        <v>1</v>
      </c>
      <c r="G45" s="37">
        <v>1</v>
      </c>
      <c r="H45" s="37">
        <v>1</v>
      </c>
      <c r="I45" s="37">
        <v>1</v>
      </c>
      <c r="J45" s="37">
        <v>1</v>
      </c>
      <c r="K45" s="37">
        <v>1</v>
      </c>
      <c r="L45" s="37">
        <v>1</v>
      </c>
      <c r="M45" s="37">
        <v>1</v>
      </c>
      <c r="N45" s="37">
        <v>1</v>
      </c>
      <c r="O45" s="37">
        <v>1</v>
      </c>
      <c r="P45" s="37">
        <v>1</v>
      </c>
      <c r="Q45" s="37">
        <v>1</v>
      </c>
    </row>
    <row r="46" spans="1:17" ht="11.45" customHeight="1" x14ac:dyDescent="0.25">
      <c r="A46" s="93" t="s">
        <v>125</v>
      </c>
      <c r="B46" s="36">
        <v>1</v>
      </c>
      <c r="C46" s="36">
        <v>1</v>
      </c>
      <c r="D46" s="36">
        <v>1</v>
      </c>
      <c r="E46" s="36">
        <v>1</v>
      </c>
      <c r="F46" s="36">
        <v>1</v>
      </c>
      <c r="G46" s="36">
        <v>1</v>
      </c>
      <c r="H46" s="36">
        <v>1</v>
      </c>
      <c r="I46" s="36">
        <v>1</v>
      </c>
      <c r="J46" s="36">
        <v>1</v>
      </c>
      <c r="K46" s="36">
        <v>1</v>
      </c>
      <c r="L46" s="36">
        <v>1</v>
      </c>
      <c r="M46" s="36">
        <v>1</v>
      </c>
      <c r="N46" s="36">
        <v>1</v>
      </c>
      <c r="O46" s="36">
        <v>1</v>
      </c>
      <c r="P46" s="36">
        <v>1</v>
      </c>
      <c r="Q46" s="36">
        <v>1</v>
      </c>
    </row>
    <row r="48" spans="1:17" ht="11.45" customHeight="1" x14ac:dyDescent="0.25">
      <c r="A48" s="27" t="s">
        <v>135</v>
      </c>
      <c r="B48" s="41">
        <f t="shared" ref="B48:Q48" si="27">SUM(B49,B53)</f>
        <v>5.810133060389</v>
      </c>
      <c r="C48" s="41">
        <f t="shared" si="27"/>
        <v>6.0276356192430001</v>
      </c>
      <c r="D48" s="41">
        <f t="shared" si="27"/>
        <v>6.3413510747190003</v>
      </c>
      <c r="E48" s="41">
        <f t="shared" si="27"/>
        <v>7.0895598771749997</v>
      </c>
      <c r="F48" s="41">
        <f t="shared" si="27"/>
        <v>8.8666317991629988</v>
      </c>
      <c r="G48" s="41">
        <f t="shared" si="27"/>
        <v>10.900755124056001</v>
      </c>
      <c r="H48" s="41">
        <f t="shared" si="27"/>
        <v>10.848620549029</v>
      </c>
      <c r="I48" s="41">
        <f t="shared" si="27"/>
        <v>12.334032878275</v>
      </c>
      <c r="J48" s="41">
        <f t="shared" si="27"/>
        <v>10.219956631936</v>
      </c>
      <c r="K48" s="41">
        <f t="shared" si="27"/>
        <v>9.7810184092349992</v>
      </c>
      <c r="L48" s="41">
        <f t="shared" si="27"/>
        <v>9.9627626918539995</v>
      </c>
      <c r="M48" s="41">
        <f t="shared" si="27"/>
        <v>12.565024229287999</v>
      </c>
      <c r="N48" s="41">
        <f t="shared" si="27"/>
        <v>13.329084131741999</v>
      </c>
      <c r="O48" s="41">
        <f t="shared" si="27"/>
        <v>11.328495778496</v>
      </c>
      <c r="P48" s="41">
        <f t="shared" si="27"/>
        <v>11.868582136356</v>
      </c>
      <c r="Q48" s="41">
        <f t="shared" si="27"/>
        <v>12.458907459668</v>
      </c>
    </row>
    <row r="49" spans="1:17" ht="11.45" customHeight="1" x14ac:dyDescent="0.25">
      <c r="A49" s="130" t="s">
        <v>39</v>
      </c>
      <c r="B49" s="132">
        <f t="shared" ref="B49:Q49" si="28">SUM(B50:B52)</f>
        <v>3.810133060389</v>
      </c>
      <c r="C49" s="132">
        <f t="shared" si="28"/>
        <v>4.0276356192430001</v>
      </c>
      <c r="D49" s="132">
        <f t="shared" si="28"/>
        <v>4.3413510747190003</v>
      </c>
      <c r="E49" s="132">
        <f t="shared" si="28"/>
        <v>5.0895598771749997</v>
      </c>
      <c r="F49" s="132">
        <f t="shared" si="28"/>
        <v>6.8666317991629997</v>
      </c>
      <c r="G49" s="132">
        <f t="shared" si="28"/>
        <v>8.9007551240560012</v>
      </c>
      <c r="H49" s="132">
        <f t="shared" si="28"/>
        <v>8.8486205490290004</v>
      </c>
      <c r="I49" s="132">
        <f t="shared" si="28"/>
        <v>10.334032878275</v>
      </c>
      <c r="J49" s="132">
        <f t="shared" si="28"/>
        <v>8.2199566319360002</v>
      </c>
      <c r="K49" s="132">
        <f t="shared" si="28"/>
        <v>7.7810184092350001</v>
      </c>
      <c r="L49" s="132">
        <f t="shared" si="28"/>
        <v>7.9627626918539995</v>
      </c>
      <c r="M49" s="132">
        <f t="shared" si="28"/>
        <v>10.565024229287999</v>
      </c>
      <c r="N49" s="132">
        <f t="shared" si="28"/>
        <v>11.329084131741999</v>
      </c>
      <c r="O49" s="132">
        <f t="shared" si="28"/>
        <v>9.3284957784960003</v>
      </c>
      <c r="P49" s="132">
        <f t="shared" si="28"/>
        <v>9.8685821363560002</v>
      </c>
      <c r="Q49" s="132">
        <f t="shared" si="28"/>
        <v>10.458907459668</v>
      </c>
    </row>
    <row r="50" spans="1:17" ht="11.45" customHeight="1" x14ac:dyDescent="0.25">
      <c r="A50" s="116" t="s">
        <v>23</v>
      </c>
      <c r="B50" s="42">
        <v>0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</row>
    <row r="51" spans="1:17" ht="11.45" customHeight="1" x14ac:dyDescent="0.25">
      <c r="A51" s="116" t="s">
        <v>127</v>
      </c>
      <c r="B51" s="42">
        <v>2.810133060389</v>
      </c>
      <c r="C51" s="42">
        <v>3.0276356192430001</v>
      </c>
      <c r="D51" s="42">
        <v>3.3413510747189998</v>
      </c>
      <c r="E51" s="42">
        <v>4.0895598771749997</v>
      </c>
      <c r="F51" s="42">
        <v>5.8666317991629997</v>
      </c>
      <c r="G51" s="42">
        <v>7.9007551240560003</v>
      </c>
      <c r="H51" s="42">
        <v>7.7108179419529996</v>
      </c>
      <c r="I51" s="42">
        <v>8.9218665219749997</v>
      </c>
      <c r="J51" s="42">
        <v>6.6718498659519998</v>
      </c>
      <c r="K51" s="42">
        <v>6.4731351069379999</v>
      </c>
      <c r="L51" s="42">
        <v>6.7319480519479997</v>
      </c>
      <c r="M51" s="42">
        <v>9.0275611024440003</v>
      </c>
      <c r="N51" s="42">
        <v>9.2559709241949992</v>
      </c>
      <c r="O51" s="42">
        <v>7.2513007284080002</v>
      </c>
      <c r="P51" s="42">
        <v>7.7231168831170001</v>
      </c>
      <c r="Q51" s="42">
        <v>8.2187662001039996</v>
      </c>
    </row>
    <row r="52" spans="1:17" ht="11.45" customHeight="1" x14ac:dyDescent="0.25">
      <c r="A52" s="116" t="s">
        <v>125</v>
      </c>
      <c r="B52" s="42">
        <v>1</v>
      </c>
      <c r="C52" s="42">
        <v>1</v>
      </c>
      <c r="D52" s="42">
        <v>1</v>
      </c>
      <c r="E52" s="42">
        <v>1</v>
      </c>
      <c r="F52" s="42">
        <v>1</v>
      </c>
      <c r="G52" s="42">
        <v>1</v>
      </c>
      <c r="H52" s="42">
        <v>1.1378026070759999</v>
      </c>
      <c r="I52" s="42">
        <v>1.4121663563</v>
      </c>
      <c r="J52" s="42">
        <v>1.548106765984</v>
      </c>
      <c r="K52" s="42">
        <v>1.307883302297</v>
      </c>
      <c r="L52" s="42">
        <v>1.230814639906</v>
      </c>
      <c r="M52" s="42">
        <v>1.537463126844</v>
      </c>
      <c r="N52" s="42">
        <v>2.0731132075469998</v>
      </c>
      <c r="O52" s="42">
        <v>2.0771950500880001</v>
      </c>
      <c r="P52" s="42">
        <v>2.1454652532390002</v>
      </c>
      <c r="Q52" s="42">
        <v>2.240141259564</v>
      </c>
    </row>
    <row r="53" spans="1:17" ht="11.45" customHeight="1" x14ac:dyDescent="0.25">
      <c r="A53" s="128" t="s">
        <v>18</v>
      </c>
      <c r="B53" s="131">
        <f t="shared" ref="B53:Q53" si="29">SUM(B54:B55)</f>
        <v>2</v>
      </c>
      <c r="C53" s="131">
        <f t="shared" si="29"/>
        <v>2</v>
      </c>
      <c r="D53" s="131">
        <f t="shared" si="29"/>
        <v>2</v>
      </c>
      <c r="E53" s="131">
        <f t="shared" si="29"/>
        <v>2</v>
      </c>
      <c r="F53" s="131">
        <f t="shared" si="29"/>
        <v>2</v>
      </c>
      <c r="G53" s="131">
        <f t="shared" si="29"/>
        <v>2</v>
      </c>
      <c r="H53" s="131">
        <f t="shared" si="29"/>
        <v>2</v>
      </c>
      <c r="I53" s="131">
        <f t="shared" si="29"/>
        <v>2</v>
      </c>
      <c r="J53" s="131">
        <f t="shared" si="29"/>
        <v>2</v>
      </c>
      <c r="K53" s="131">
        <f t="shared" si="29"/>
        <v>2</v>
      </c>
      <c r="L53" s="131">
        <f t="shared" si="29"/>
        <v>2</v>
      </c>
      <c r="M53" s="131">
        <f t="shared" si="29"/>
        <v>2</v>
      </c>
      <c r="N53" s="131">
        <f t="shared" si="29"/>
        <v>2</v>
      </c>
      <c r="O53" s="131">
        <f t="shared" si="29"/>
        <v>2</v>
      </c>
      <c r="P53" s="131">
        <f t="shared" si="29"/>
        <v>2</v>
      </c>
      <c r="Q53" s="131">
        <f t="shared" si="29"/>
        <v>2</v>
      </c>
    </row>
    <row r="54" spans="1:17" ht="11.45" customHeight="1" x14ac:dyDescent="0.25">
      <c r="A54" s="95" t="s">
        <v>126</v>
      </c>
      <c r="B54" s="37">
        <v>1</v>
      </c>
      <c r="C54" s="37">
        <v>1</v>
      </c>
      <c r="D54" s="37">
        <v>1</v>
      </c>
      <c r="E54" s="37">
        <v>1</v>
      </c>
      <c r="F54" s="37">
        <v>1</v>
      </c>
      <c r="G54" s="37">
        <v>1</v>
      </c>
      <c r="H54" s="37">
        <v>1</v>
      </c>
      <c r="I54" s="37">
        <v>1</v>
      </c>
      <c r="J54" s="37">
        <v>1</v>
      </c>
      <c r="K54" s="37">
        <v>1</v>
      </c>
      <c r="L54" s="37">
        <v>1</v>
      </c>
      <c r="M54" s="37">
        <v>1</v>
      </c>
      <c r="N54" s="37">
        <v>1</v>
      </c>
      <c r="O54" s="37">
        <v>1</v>
      </c>
      <c r="P54" s="37">
        <v>1</v>
      </c>
      <c r="Q54" s="37">
        <v>1</v>
      </c>
    </row>
    <row r="55" spans="1:17" ht="11.45" customHeight="1" x14ac:dyDescent="0.25">
      <c r="A55" s="93" t="s">
        <v>125</v>
      </c>
      <c r="B55" s="36">
        <v>1</v>
      </c>
      <c r="C55" s="36">
        <v>1</v>
      </c>
      <c r="D55" s="36">
        <v>1</v>
      </c>
      <c r="E55" s="36">
        <v>1</v>
      </c>
      <c r="F55" s="36">
        <v>1</v>
      </c>
      <c r="G55" s="36">
        <v>1</v>
      </c>
      <c r="H55" s="36">
        <v>1</v>
      </c>
      <c r="I55" s="36">
        <v>1</v>
      </c>
      <c r="J55" s="36">
        <v>1</v>
      </c>
      <c r="K55" s="36">
        <v>1</v>
      </c>
      <c r="L55" s="36">
        <v>1</v>
      </c>
      <c r="M55" s="36">
        <v>1</v>
      </c>
      <c r="N55" s="36">
        <v>1</v>
      </c>
      <c r="O55" s="36">
        <v>1</v>
      </c>
      <c r="P55" s="36">
        <v>1</v>
      </c>
      <c r="Q55" s="36">
        <v>1</v>
      </c>
    </row>
    <row r="57" spans="1:17" ht="11.45" customHeight="1" x14ac:dyDescent="0.25">
      <c r="A57" s="27" t="s">
        <v>134</v>
      </c>
      <c r="B57" s="41"/>
      <c r="C57" s="41">
        <f t="shared" ref="C57:Q57" si="30">SUM(C58,C62)</f>
        <v>0.41117366086599971</v>
      </c>
      <c r="D57" s="41">
        <f t="shared" si="30"/>
        <v>0.50738655748799943</v>
      </c>
      <c r="E57" s="41">
        <f t="shared" si="30"/>
        <v>0.94187990446799996</v>
      </c>
      <c r="F57" s="41">
        <f t="shared" si="30"/>
        <v>1.9707430240000001</v>
      </c>
      <c r="G57" s="41">
        <f t="shared" si="30"/>
        <v>2.227794426905001</v>
      </c>
      <c r="H57" s="41">
        <f t="shared" si="30"/>
        <v>0.23780260707499967</v>
      </c>
      <c r="I57" s="41">
        <f t="shared" si="30"/>
        <v>1.582817351167999</v>
      </c>
      <c r="J57" s="41">
        <f t="shared" si="30"/>
        <v>0.23594040968299979</v>
      </c>
      <c r="K57" s="41">
        <f t="shared" si="30"/>
        <v>6.6666666665999852E-2</v>
      </c>
      <c r="L57" s="41">
        <f t="shared" si="30"/>
        <v>6.6666666665999852E-2</v>
      </c>
      <c r="M57" s="41">
        <f t="shared" si="30"/>
        <v>0.636402016046</v>
      </c>
      <c r="N57" s="41">
        <f t="shared" si="30"/>
        <v>0.95773100446599813</v>
      </c>
      <c r="O57" s="41">
        <f t="shared" si="30"/>
        <v>0.1040818425400003</v>
      </c>
      <c r="P57" s="41">
        <f t="shared" si="30"/>
        <v>0.16827020315000007</v>
      </c>
      <c r="Q57" s="41">
        <f t="shared" si="30"/>
        <v>0.19467600632399984</v>
      </c>
    </row>
    <row r="58" spans="1:17" ht="11.45" customHeight="1" x14ac:dyDescent="0.25">
      <c r="A58" s="130" t="s">
        <v>39</v>
      </c>
      <c r="B58" s="132"/>
      <c r="C58" s="132">
        <f t="shared" ref="C58:Q58" si="31">SUM(C59:C61)</f>
        <v>0.34450699419999986</v>
      </c>
      <c r="D58" s="132">
        <f t="shared" si="31"/>
        <v>0.44071989082199958</v>
      </c>
      <c r="E58" s="132">
        <f t="shared" si="31"/>
        <v>0.87521323780200011</v>
      </c>
      <c r="F58" s="132">
        <f t="shared" si="31"/>
        <v>1.9040763573340003</v>
      </c>
      <c r="G58" s="132">
        <f t="shared" si="31"/>
        <v>2.1611277602390011</v>
      </c>
      <c r="H58" s="132">
        <f t="shared" si="31"/>
        <v>0.17113594040899982</v>
      </c>
      <c r="I58" s="132">
        <f t="shared" si="31"/>
        <v>1.5161506845019992</v>
      </c>
      <c r="J58" s="132">
        <f t="shared" si="31"/>
        <v>0.16927374301699993</v>
      </c>
      <c r="K58" s="132">
        <f t="shared" si="31"/>
        <v>0</v>
      </c>
      <c r="L58" s="132">
        <f t="shared" si="31"/>
        <v>0</v>
      </c>
      <c r="M58" s="132">
        <f t="shared" si="31"/>
        <v>0.56973534938000014</v>
      </c>
      <c r="N58" s="132">
        <f t="shared" si="31"/>
        <v>0.89106433779999827</v>
      </c>
      <c r="O58" s="132">
        <f t="shared" si="31"/>
        <v>3.741517587400045E-2</v>
      </c>
      <c r="P58" s="132">
        <f t="shared" si="31"/>
        <v>0.10160353648400022</v>
      </c>
      <c r="Q58" s="132">
        <f t="shared" si="31"/>
        <v>0.12800933965799999</v>
      </c>
    </row>
    <row r="59" spans="1:17" ht="11.45" customHeight="1" x14ac:dyDescent="0.25">
      <c r="A59" s="116" t="s">
        <v>23</v>
      </c>
      <c r="B59" s="42"/>
      <c r="C59" s="42">
        <v>0</v>
      </c>
      <c r="D59" s="42">
        <v>0</v>
      </c>
      <c r="E59" s="42">
        <v>0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</row>
    <row r="60" spans="1:17" ht="11.45" customHeight="1" x14ac:dyDescent="0.25">
      <c r="A60" s="116" t="s">
        <v>127</v>
      </c>
      <c r="B60" s="42"/>
      <c r="C60" s="42">
        <v>0.31117366086699993</v>
      </c>
      <c r="D60" s="42">
        <v>0.40738655748899966</v>
      </c>
      <c r="E60" s="42">
        <v>0.84187990446900018</v>
      </c>
      <c r="F60" s="42">
        <v>1.8707430240010003</v>
      </c>
      <c r="G60" s="42">
        <v>2.127794426906001</v>
      </c>
      <c r="H60" s="42">
        <v>0</v>
      </c>
      <c r="I60" s="42">
        <v>1.2084536019449992</v>
      </c>
      <c r="J60" s="42">
        <v>0</v>
      </c>
      <c r="K60" s="42">
        <v>0</v>
      </c>
      <c r="L60" s="42">
        <v>0</v>
      </c>
      <c r="M60" s="42">
        <v>0.48037898852100014</v>
      </c>
      <c r="N60" s="42">
        <v>0.32208092376399833</v>
      </c>
      <c r="O60" s="42">
        <v>0</v>
      </c>
      <c r="P60" s="42">
        <v>0</v>
      </c>
      <c r="Q60" s="42">
        <v>0</v>
      </c>
    </row>
    <row r="61" spans="1:17" ht="11.45" customHeight="1" x14ac:dyDescent="0.25">
      <c r="A61" s="116" t="s">
        <v>125</v>
      </c>
      <c r="B61" s="42"/>
      <c r="C61" s="42">
        <v>3.3333333332999926E-2</v>
      </c>
      <c r="D61" s="42">
        <v>3.3333333332999926E-2</v>
      </c>
      <c r="E61" s="42">
        <v>3.3333333332999926E-2</v>
      </c>
      <c r="F61" s="42">
        <v>3.3333333332999926E-2</v>
      </c>
      <c r="G61" s="42">
        <v>3.3333333332999926E-2</v>
      </c>
      <c r="H61" s="42">
        <v>0.17113594040899982</v>
      </c>
      <c r="I61" s="42">
        <v>0.30769708255700001</v>
      </c>
      <c r="J61" s="42">
        <v>0.16927374301699993</v>
      </c>
      <c r="K61" s="42">
        <v>0</v>
      </c>
      <c r="L61" s="42">
        <v>0</v>
      </c>
      <c r="M61" s="42">
        <v>8.9356360859000006E-2</v>
      </c>
      <c r="N61" s="42">
        <v>0.56898341403599995</v>
      </c>
      <c r="O61" s="42">
        <v>3.741517587400045E-2</v>
      </c>
      <c r="P61" s="42">
        <v>0.10160353648400022</v>
      </c>
      <c r="Q61" s="42">
        <v>0.12800933965799999</v>
      </c>
    </row>
    <row r="62" spans="1:17" ht="11.45" customHeight="1" x14ac:dyDescent="0.25">
      <c r="A62" s="128" t="s">
        <v>18</v>
      </c>
      <c r="B62" s="131"/>
      <c r="C62" s="131">
        <f t="shared" ref="C62:Q62" si="32">SUM(C63:C64)</f>
        <v>6.6666666665999852E-2</v>
      </c>
      <c r="D62" s="131">
        <f t="shared" si="32"/>
        <v>6.6666666665999852E-2</v>
      </c>
      <c r="E62" s="131">
        <f t="shared" si="32"/>
        <v>6.6666666665999852E-2</v>
      </c>
      <c r="F62" s="131">
        <f t="shared" si="32"/>
        <v>6.6666666665999852E-2</v>
      </c>
      <c r="G62" s="131">
        <f t="shared" si="32"/>
        <v>6.6666666665999852E-2</v>
      </c>
      <c r="H62" s="131">
        <f t="shared" si="32"/>
        <v>6.6666666665999852E-2</v>
      </c>
      <c r="I62" s="131">
        <f t="shared" si="32"/>
        <v>6.6666666665999852E-2</v>
      </c>
      <c r="J62" s="131">
        <f t="shared" si="32"/>
        <v>6.6666666665999852E-2</v>
      </c>
      <c r="K62" s="131">
        <f t="shared" si="32"/>
        <v>6.6666666665999852E-2</v>
      </c>
      <c r="L62" s="131">
        <f t="shared" si="32"/>
        <v>6.6666666665999852E-2</v>
      </c>
      <c r="M62" s="131">
        <f t="shared" si="32"/>
        <v>6.6666666665999852E-2</v>
      </c>
      <c r="N62" s="131">
        <f t="shared" si="32"/>
        <v>6.6666666665999852E-2</v>
      </c>
      <c r="O62" s="131">
        <f t="shared" si="32"/>
        <v>6.6666666665999852E-2</v>
      </c>
      <c r="P62" s="131">
        <f t="shared" si="32"/>
        <v>6.6666666665999852E-2</v>
      </c>
      <c r="Q62" s="131">
        <f t="shared" si="32"/>
        <v>6.6666666665999852E-2</v>
      </c>
    </row>
    <row r="63" spans="1:17" ht="11.45" customHeight="1" x14ac:dyDescent="0.25">
      <c r="A63" s="95" t="s">
        <v>126</v>
      </c>
      <c r="B63" s="37"/>
      <c r="C63" s="37">
        <v>3.3333333332999926E-2</v>
      </c>
      <c r="D63" s="37">
        <v>3.3333333332999926E-2</v>
      </c>
      <c r="E63" s="37">
        <v>3.3333333332999926E-2</v>
      </c>
      <c r="F63" s="37">
        <v>3.3333333332999926E-2</v>
      </c>
      <c r="G63" s="37">
        <v>3.3333333332999926E-2</v>
      </c>
      <c r="H63" s="37">
        <v>3.3333333332999926E-2</v>
      </c>
      <c r="I63" s="37">
        <v>3.3333333332999926E-2</v>
      </c>
      <c r="J63" s="37">
        <v>3.3333333332999926E-2</v>
      </c>
      <c r="K63" s="37">
        <v>3.3333333332999926E-2</v>
      </c>
      <c r="L63" s="37">
        <v>3.3333333332999926E-2</v>
      </c>
      <c r="M63" s="37">
        <v>3.3333333332999926E-2</v>
      </c>
      <c r="N63" s="37">
        <v>3.3333333332999926E-2</v>
      </c>
      <c r="O63" s="37">
        <v>3.3333333332999926E-2</v>
      </c>
      <c r="P63" s="37">
        <v>3.3333333332999926E-2</v>
      </c>
      <c r="Q63" s="37">
        <v>3.3333333332999926E-2</v>
      </c>
    </row>
    <row r="64" spans="1:17" ht="11.45" customHeight="1" x14ac:dyDescent="0.25">
      <c r="A64" s="93" t="s">
        <v>125</v>
      </c>
      <c r="B64" s="36"/>
      <c r="C64" s="36">
        <v>3.3333333332999926E-2</v>
      </c>
      <c r="D64" s="36">
        <v>3.3333333332999926E-2</v>
      </c>
      <c r="E64" s="36">
        <v>3.3333333332999926E-2</v>
      </c>
      <c r="F64" s="36">
        <v>3.3333333332999926E-2</v>
      </c>
      <c r="G64" s="36">
        <v>3.3333333332999926E-2</v>
      </c>
      <c r="H64" s="36">
        <v>3.3333333332999926E-2</v>
      </c>
      <c r="I64" s="36">
        <v>3.3333333332999926E-2</v>
      </c>
      <c r="J64" s="36">
        <v>3.3333333332999926E-2</v>
      </c>
      <c r="K64" s="36">
        <v>3.3333333332999926E-2</v>
      </c>
      <c r="L64" s="36">
        <v>3.3333333332999926E-2</v>
      </c>
      <c r="M64" s="36">
        <v>3.3333333332999926E-2</v>
      </c>
      <c r="N64" s="36">
        <v>3.3333333332999926E-2</v>
      </c>
      <c r="O64" s="36">
        <v>3.3333333332999926E-2</v>
      </c>
      <c r="P64" s="36">
        <v>3.3333333332999926E-2</v>
      </c>
      <c r="Q64" s="36">
        <v>3.3333333332999926E-2</v>
      </c>
    </row>
    <row r="66" spans="1:17" ht="11.45" customHeight="1" x14ac:dyDescent="0.25">
      <c r="A66" s="35" t="s">
        <v>45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8" spans="1:17" ht="11.45" customHeight="1" x14ac:dyDescent="0.25">
      <c r="A68" s="27" t="s">
        <v>15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</row>
    <row r="69" spans="1:17" ht="11.45" customHeight="1" x14ac:dyDescent="0.25">
      <c r="A69" s="130" t="s">
        <v>133</v>
      </c>
      <c r="B69" s="134">
        <f t="shared" ref="B69:Q69" si="33">IF(B31=0,"",B31/B22)</f>
        <v>68.517656373713393</v>
      </c>
      <c r="C69" s="134">
        <f t="shared" si="33"/>
        <v>67.635303265940905</v>
      </c>
      <c r="D69" s="134">
        <f t="shared" si="33"/>
        <v>74.619013884953247</v>
      </c>
      <c r="E69" s="134">
        <f t="shared" si="33"/>
        <v>77.547339000815185</v>
      </c>
      <c r="F69" s="134">
        <f t="shared" si="33"/>
        <v>80.879673469387754</v>
      </c>
      <c r="G69" s="134">
        <f t="shared" si="33"/>
        <v>86.768368617683691</v>
      </c>
      <c r="H69" s="134">
        <f t="shared" si="33"/>
        <v>93.26275463666768</v>
      </c>
      <c r="I69" s="134">
        <f t="shared" si="33"/>
        <v>92.04674644727001</v>
      </c>
      <c r="J69" s="134">
        <f t="shared" si="33"/>
        <v>120.82693981388498</v>
      </c>
      <c r="K69" s="134">
        <f t="shared" si="33"/>
        <v>92.57433177183799</v>
      </c>
      <c r="L69" s="134">
        <f t="shared" si="33"/>
        <v>92.040547726668436</v>
      </c>
      <c r="M69" s="134">
        <f t="shared" si="33"/>
        <v>96.81388360212361</v>
      </c>
      <c r="N69" s="134">
        <f t="shared" si="33"/>
        <v>104.67811460431992</v>
      </c>
      <c r="O69" s="134">
        <f t="shared" si="33"/>
        <v>117.68514488603826</v>
      </c>
      <c r="P69" s="134">
        <f t="shared" si="33"/>
        <v>113.29421934089682</v>
      </c>
      <c r="Q69" s="134">
        <f t="shared" si="33"/>
        <v>112.88107833163784</v>
      </c>
    </row>
    <row r="70" spans="1:17" ht="11.45" customHeight="1" x14ac:dyDescent="0.25">
      <c r="A70" s="116" t="s">
        <v>23</v>
      </c>
      <c r="B70" s="77">
        <f>TrAvia_png!B13*TrAvia_png!B19</f>
        <v>0</v>
      </c>
      <c r="C70" s="77">
        <f>TrAvia_png!C13*TrAvia_png!C19</f>
        <v>0</v>
      </c>
      <c r="D70" s="77">
        <f>TrAvia_png!D13*TrAvia_png!D19</f>
        <v>0</v>
      </c>
      <c r="E70" s="77">
        <f>TrAvia_png!E13*TrAvia_png!E19</f>
        <v>0</v>
      </c>
      <c r="F70" s="77">
        <f>TrAvia_png!F13*TrAvia_png!F19</f>
        <v>0</v>
      </c>
      <c r="G70" s="77">
        <f>TrAvia_png!G13*TrAvia_png!G19</f>
        <v>0</v>
      </c>
      <c r="H70" s="77">
        <f>TrAvia_png!H13*TrAvia_png!H19</f>
        <v>0</v>
      </c>
      <c r="I70" s="77">
        <f>TrAvia_png!I13*TrAvia_png!I19</f>
        <v>0</v>
      </c>
      <c r="J70" s="77">
        <f>TrAvia_png!J13*TrAvia_png!J19</f>
        <v>0</v>
      </c>
      <c r="K70" s="77">
        <f>TrAvia_png!K13*TrAvia_png!K19</f>
        <v>0</v>
      </c>
      <c r="L70" s="77">
        <f>TrAvia_png!L13*TrAvia_png!L19</f>
        <v>0</v>
      </c>
      <c r="M70" s="77">
        <f>TrAvia_png!M13*TrAvia_png!M19</f>
        <v>0</v>
      </c>
      <c r="N70" s="77">
        <f>TrAvia_png!N13*TrAvia_png!N19</f>
        <v>0</v>
      </c>
      <c r="O70" s="77">
        <f>TrAvia_png!O13*TrAvia_png!O19</f>
        <v>0</v>
      </c>
      <c r="P70" s="77">
        <f>TrAvia_png!P13*TrAvia_png!P19</f>
        <v>0</v>
      </c>
      <c r="Q70" s="77">
        <f>TrAvia_png!Q13*TrAvia_png!Q19</f>
        <v>0</v>
      </c>
    </row>
    <row r="71" spans="1:17" ht="11.45" customHeight="1" x14ac:dyDescent="0.25">
      <c r="A71" s="116" t="s">
        <v>127</v>
      </c>
      <c r="B71" s="77">
        <f>TrAvia_png!B14*TrAvia_png!B20</f>
        <v>66.041886723729746</v>
      </c>
      <c r="C71" s="77">
        <f>TrAvia_png!C14*TrAvia_png!C20</f>
        <v>66.092292089249497</v>
      </c>
      <c r="D71" s="77">
        <f>TrAvia_png!D14*TrAvia_png!D20</f>
        <v>72.952060039822328</v>
      </c>
      <c r="E71" s="77">
        <f>TrAvia_png!E14*TrAvia_png!E20</f>
        <v>74.994994368664749</v>
      </c>
      <c r="F71" s="77">
        <f>TrAvia_png!F14*TrAvia_png!F20</f>
        <v>77.009628242845679</v>
      </c>
      <c r="G71" s="77">
        <f>TrAvia_png!G14*TrAvia_png!G20</f>
        <v>83.09100218459858</v>
      </c>
      <c r="H71" s="77">
        <f>TrAvia_png!H14*TrAvia_png!H20</f>
        <v>89.69709827539009</v>
      </c>
      <c r="I71" s="77">
        <f>TrAvia_png!I14*TrAvia_png!I20</f>
        <v>86.811652374870761</v>
      </c>
      <c r="J71" s="77">
        <f>TrAvia_png!J14*TrAvia_png!J20</f>
        <v>118.30627662139355</v>
      </c>
      <c r="K71" s="77">
        <f>TrAvia_png!K14*TrAvia_png!K20</f>
        <v>85.91288580868725</v>
      </c>
      <c r="L71" s="77">
        <f>TrAvia_png!L14*TrAvia_png!L20</f>
        <v>86.016282120533987</v>
      </c>
      <c r="M71" s="77">
        <f>TrAvia_png!M14*TrAvia_png!M20</f>
        <v>91.545564516129033</v>
      </c>
      <c r="N71" s="77">
        <f>TrAvia_png!N14*TrAvia_png!N20</f>
        <v>97.35463061648062</v>
      </c>
      <c r="O71" s="77">
        <f>TrAvia_png!O14*TrAvia_png!O20</f>
        <v>107.65666929755328</v>
      </c>
      <c r="P71" s="77">
        <f>TrAvia_png!P14*TrAvia_png!P20</f>
        <v>103.94201923723683</v>
      </c>
      <c r="Q71" s="77">
        <f>TrAvia_png!Q14*TrAvia_png!Q20</f>
        <v>103.56528320928473</v>
      </c>
    </row>
    <row r="72" spans="1:17" ht="11.45" customHeight="1" x14ac:dyDescent="0.25">
      <c r="A72" s="116" t="s">
        <v>125</v>
      </c>
      <c r="B72" s="135">
        <f>TrAvia_png!B15*TrAvia_png!B21</f>
        <v>85.015776699029132</v>
      </c>
      <c r="C72" s="135">
        <f>TrAvia_png!C15*TrAvia_png!C21</f>
        <v>85.394941634241249</v>
      </c>
      <c r="D72" s="135">
        <f>TrAvia_png!D15*TrAvia_png!D21</f>
        <v>95.192816635160682</v>
      </c>
      <c r="E72" s="135">
        <f>TrAvia_png!E15*TrAvia_png!E21</f>
        <v>111.76845637583892</v>
      </c>
      <c r="F72" s="135">
        <f>TrAvia_png!F15*TrAvia_png!F21</f>
        <v>122.90319457889642</v>
      </c>
      <c r="G72" s="135">
        <f>TrAvia_png!G15*TrAvia_png!G21</f>
        <v>124.9171388101983</v>
      </c>
      <c r="H72" s="135">
        <f>TrAvia_png!H15*TrAvia_png!H21</f>
        <v>121.68685215493726</v>
      </c>
      <c r="I72" s="135">
        <f>TrAvia_png!I15*TrAvia_png!I21</f>
        <v>129.88439560439559</v>
      </c>
      <c r="J72" s="135">
        <f>TrAvia_png!J15*TrAvia_png!J21</f>
        <v>133.40296712109063</v>
      </c>
      <c r="K72" s="135">
        <f>TrAvia_png!K15*TrAvia_png!K21</f>
        <v>131.80635975320359</v>
      </c>
      <c r="L72" s="135">
        <f>TrAvia_png!L15*TrAvia_png!L21</f>
        <v>129.48345323741006</v>
      </c>
      <c r="M72" s="135">
        <f>TrAvia_png!M15*TrAvia_png!M21</f>
        <v>131.90905602455871</v>
      </c>
      <c r="N72" s="135">
        <f>TrAvia_png!N15*TrAvia_png!N21</f>
        <v>141.81001137656429</v>
      </c>
      <c r="O72" s="135">
        <f>TrAvia_png!O15*TrAvia_png!O21</f>
        <v>157.33531914893618</v>
      </c>
      <c r="P72" s="135">
        <f>TrAvia_png!P15*TrAvia_png!P21</f>
        <v>151.4603348888279</v>
      </c>
      <c r="Q72" s="135">
        <f>TrAvia_png!Q15*TrAvia_png!Q21</f>
        <v>151.68628481345243</v>
      </c>
    </row>
    <row r="73" spans="1:17" ht="11.45" customHeight="1" x14ac:dyDescent="0.25">
      <c r="A73" s="128" t="s">
        <v>132</v>
      </c>
      <c r="B73" s="133">
        <f t="shared" ref="B73:Q73" si="34">IF(B35=0,"",B35/B26)</f>
        <v>22.262602947738845</v>
      </c>
      <c r="C73" s="133">
        <f t="shared" si="34"/>
        <v>22.951692955107813</v>
      </c>
      <c r="D73" s="133">
        <f t="shared" si="34"/>
        <v>22.83301942803433</v>
      </c>
      <c r="E73" s="133">
        <f t="shared" si="34"/>
        <v>23.497385899229023</v>
      </c>
      <c r="F73" s="133">
        <f t="shared" si="34"/>
        <v>23.069181847866663</v>
      </c>
      <c r="G73" s="133">
        <f t="shared" si="34"/>
        <v>29.833250918934009</v>
      </c>
      <c r="H73" s="133">
        <f t="shared" si="34"/>
        <v>28.804518988197842</v>
      </c>
      <c r="I73" s="133">
        <f t="shared" si="34"/>
        <v>30.755078398870602</v>
      </c>
      <c r="J73" s="133">
        <f t="shared" si="34"/>
        <v>27.985865519042658</v>
      </c>
      <c r="K73" s="133">
        <f t="shared" si="34"/>
        <v>35.076062661988047</v>
      </c>
      <c r="L73" s="133">
        <f t="shared" si="34"/>
        <v>39.094249010803779</v>
      </c>
      <c r="M73" s="133">
        <f t="shared" si="34"/>
        <v>39.507448013485863</v>
      </c>
      <c r="N73" s="133">
        <f t="shared" si="34"/>
        <v>37.853274099502165</v>
      </c>
      <c r="O73" s="133">
        <f t="shared" si="34"/>
        <v>36.927714461732471</v>
      </c>
      <c r="P73" s="133">
        <f t="shared" si="34"/>
        <v>38.313415643340356</v>
      </c>
      <c r="Q73" s="133">
        <f t="shared" si="34"/>
        <v>38.439508550073462</v>
      </c>
    </row>
    <row r="74" spans="1:17" ht="11.45" customHeight="1" x14ac:dyDescent="0.25">
      <c r="A74" s="95" t="s">
        <v>126</v>
      </c>
      <c r="B74" s="75">
        <v>20.443462694385214</v>
      </c>
      <c r="C74" s="75">
        <v>20.964256787247866</v>
      </c>
      <c r="D74" s="75">
        <v>21.288769810563952</v>
      </c>
      <c r="E74" s="75">
        <v>21.590377112568259</v>
      </c>
      <c r="F74" s="75">
        <v>21.867920982675447</v>
      </c>
      <c r="G74" s="75">
        <v>21.640240748128118</v>
      </c>
      <c r="H74" s="75">
        <v>20.780332046650898</v>
      </c>
      <c r="I74" s="75">
        <v>20.548087603200365</v>
      </c>
      <c r="J74" s="75">
        <v>20.076262604786464</v>
      </c>
      <c r="K74" s="75">
        <v>20.379911941496268</v>
      </c>
      <c r="L74" s="75">
        <v>21.159620466810278</v>
      </c>
      <c r="M74" s="75">
        <v>21.937526846472093</v>
      </c>
      <c r="N74" s="75">
        <v>21.748823857111997</v>
      </c>
      <c r="O74" s="75">
        <v>21.999008313435695</v>
      </c>
      <c r="P74" s="75">
        <v>23.753284617019688</v>
      </c>
      <c r="Q74" s="75">
        <v>23.443252423116675</v>
      </c>
    </row>
    <row r="75" spans="1:17" ht="11.45" customHeight="1" x14ac:dyDescent="0.25">
      <c r="A75" s="93" t="s">
        <v>125</v>
      </c>
      <c r="B75" s="74">
        <v>53.68411641475609</v>
      </c>
      <c r="C75" s="74">
        <v>53.485939534047027</v>
      </c>
      <c r="D75" s="74">
        <v>54.104074181809516</v>
      </c>
      <c r="E75" s="74">
        <v>53.691691688024491</v>
      </c>
      <c r="F75" s="74">
        <v>54.452121950987106</v>
      </c>
      <c r="G75" s="74">
        <v>55.026757194162123</v>
      </c>
      <c r="H75" s="74">
        <v>54.520587981589266</v>
      </c>
      <c r="I75" s="74">
        <v>54.571390255434494</v>
      </c>
      <c r="J75" s="74">
        <v>54.235860190730399</v>
      </c>
      <c r="K75" s="74">
        <v>53.652657673845638</v>
      </c>
      <c r="L75" s="74">
        <v>55.036141049909112</v>
      </c>
      <c r="M75" s="74">
        <v>54.106609562888615</v>
      </c>
      <c r="N75" s="74">
        <v>52.812518991322364</v>
      </c>
      <c r="O75" s="74">
        <v>50.475350878248484</v>
      </c>
      <c r="P75" s="74">
        <v>52.942880626929231</v>
      </c>
      <c r="Q75" s="74">
        <v>50.822309252415387</v>
      </c>
    </row>
    <row r="77" spans="1:17" ht="11.45" customHeight="1" x14ac:dyDescent="0.25">
      <c r="A77" s="27" t="s">
        <v>131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</row>
    <row r="78" spans="1:17" ht="11.45" customHeight="1" x14ac:dyDescent="0.25">
      <c r="A78" s="130" t="s">
        <v>39</v>
      </c>
      <c r="B78" s="134">
        <f>IF(B13=0,0,B13*1000000/B22)</f>
        <v>506.37133600258454</v>
      </c>
      <c r="C78" s="134">
        <f t="shared" ref="C78:Q78" si="35">IF(C13=0,0,C13*1000000/C22)</f>
        <v>502.60578024271416</v>
      </c>
      <c r="D78" s="134">
        <f t="shared" si="35"/>
        <v>502.23328581446634</v>
      </c>
      <c r="E78" s="134">
        <f t="shared" si="35"/>
        <v>501.82060723580094</v>
      </c>
      <c r="F78" s="134">
        <f t="shared" si="35"/>
        <v>537.67913248018419</v>
      </c>
      <c r="G78" s="134">
        <f t="shared" si="35"/>
        <v>588.81321117902814</v>
      </c>
      <c r="H78" s="134">
        <f t="shared" si="35"/>
        <v>553.08482741632713</v>
      </c>
      <c r="I78" s="134">
        <f t="shared" si="35"/>
        <v>597.69808762192031</v>
      </c>
      <c r="J78" s="134">
        <f t="shared" si="35"/>
        <v>578.09377509721276</v>
      </c>
      <c r="K78" s="134">
        <f t="shared" si="35"/>
        <v>535.86025191365729</v>
      </c>
      <c r="L78" s="134">
        <f t="shared" si="35"/>
        <v>519.16675854762957</v>
      </c>
      <c r="M78" s="134">
        <f t="shared" si="35"/>
        <v>520.69587073139985</v>
      </c>
      <c r="N78" s="134">
        <f t="shared" si="35"/>
        <v>517.33353556687882</v>
      </c>
      <c r="O78" s="134">
        <f t="shared" si="35"/>
        <v>519.13500677012883</v>
      </c>
      <c r="P78" s="134">
        <f t="shared" si="35"/>
        <v>516.9668579661153</v>
      </c>
      <c r="Q78" s="134">
        <f t="shared" si="35"/>
        <v>514.38149717854117</v>
      </c>
    </row>
    <row r="79" spans="1:17" ht="11.45" customHeight="1" x14ac:dyDescent="0.25">
      <c r="A79" s="116" t="s">
        <v>23</v>
      </c>
      <c r="B79" s="77">
        <v>0</v>
      </c>
      <c r="C79" s="77">
        <v>0</v>
      </c>
      <c r="D79" s="77">
        <v>0</v>
      </c>
      <c r="E79" s="77">
        <v>0</v>
      </c>
      <c r="F79" s="77">
        <v>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</row>
    <row r="80" spans="1:17" ht="11.45" customHeight="1" x14ac:dyDescent="0.25">
      <c r="A80" s="116" t="s">
        <v>127</v>
      </c>
      <c r="B80" s="77">
        <v>496.65061719519576</v>
      </c>
      <c r="C80" s="77">
        <v>496.6506637165719</v>
      </c>
      <c r="D80" s="77">
        <v>496.64963664013692</v>
      </c>
      <c r="E80" s="77">
        <v>496.64993303292823</v>
      </c>
      <c r="F80" s="77">
        <v>534.59694698299177</v>
      </c>
      <c r="G80" s="77">
        <v>590.51609992643841</v>
      </c>
      <c r="H80" s="77">
        <v>550.81895214436827</v>
      </c>
      <c r="I80" s="77">
        <v>601.37153373019271</v>
      </c>
      <c r="J80" s="77">
        <v>579.48603474384208</v>
      </c>
      <c r="K80" s="77">
        <v>529.86860585892759</v>
      </c>
      <c r="L80" s="77">
        <v>522.78951894044667</v>
      </c>
      <c r="M80" s="77">
        <v>524.40964149796309</v>
      </c>
      <c r="N80" s="77">
        <v>521.68770552619765</v>
      </c>
      <c r="O80" s="77">
        <v>525.35283485977777</v>
      </c>
      <c r="P80" s="77">
        <v>522.63394912633191</v>
      </c>
      <c r="Q80" s="77">
        <v>519.48519860458248</v>
      </c>
    </row>
    <row r="81" spans="1:17" ht="11.45" customHeight="1" x14ac:dyDescent="0.25">
      <c r="A81" s="116" t="s">
        <v>125</v>
      </c>
      <c r="B81" s="77">
        <v>571.14860174454043</v>
      </c>
      <c r="C81" s="77">
        <v>571.14754944243782</v>
      </c>
      <c r="D81" s="77">
        <v>571.14754944243782</v>
      </c>
      <c r="E81" s="77">
        <v>571.14754944243782</v>
      </c>
      <c r="F81" s="77">
        <v>571.14754944243782</v>
      </c>
      <c r="G81" s="77">
        <v>571.14754944243782</v>
      </c>
      <c r="H81" s="77">
        <v>571.14754944243782</v>
      </c>
      <c r="I81" s="77">
        <v>571.14754944243782</v>
      </c>
      <c r="J81" s="77">
        <v>571.14754944243782</v>
      </c>
      <c r="K81" s="77">
        <v>571.14754944243793</v>
      </c>
      <c r="L81" s="77">
        <v>496.65004299342422</v>
      </c>
      <c r="M81" s="77">
        <v>495.9564000838414</v>
      </c>
      <c r="N81" s="77">
        <v>495.25680409225544</v>
      </c>
      <c r="O81" s="77">
        <v>494.55121383808955</v>
      </c>
      <c r="P81" s="77">
        <v>493.83958805699069</v>
      </c>
      <c r="Q81" s="77">
        <v>493.12188540543048</v>
      </c>
    </row>
    <row r="82" spans="1:17" ht="11.45" customHeight="1" x14ac:dyDescent="0.25">
      <c r="A82" s="128" t="s">
        <v>18</v>
      </c>
      <c r="B82" s="133">
        <f>IF(B17=0,0,B17*1000000/B26)</f>
        <v>243.68083521790604</v>
      </c>
      <c r="C82" s="133">
        <f t="shared" ref="C82:Q82" si="36">IF(C17=0,0,C17*1000000/C26)</f>
        <v>244.58958253138991</v>
      </c>
      <c r="D82" s="133">
        <f t="shared" si="36"/>
        <v>241.54699494536561</v>
      </c>
      <c r="E82" s="133">
        <f t="shared" si="36"/>
        <v>244.47496805193225</v>
      </c>
      <c r="F82" s="133">
        <f t="shared" si="36"/>
        <v>260.71927085452018</v>
      </c>
      <c r="G82" s="133">
        <f t="shared" si="36"/>
        <v>425.18689656264183</v>
      </c>
      <c r="H82" s="133">
        <f t="shared" si="36"/>
        <v>374.97237047706204</v>
      </c>
      <c r="I82" s="133">
        <f t="shared" si="36"/>
        <v>384.50864099841408</v>
      </c>
      <c r="J82" s="133">
        <f t="shared" si="36"/>
        <v>379.22506782590256</v>
      </c>
      <c r="K82" s="133">
        <f t="shared" si="36"/>
        <v>406.87230063792737</v>
      </c>
      <c r="L82" s="133">
        <f t="shared" si="36"/>
        <v>429.36647904605599</v>
      </c>
      <c r="M82" s="133">
        <f t="shared" si="36"/>
        <v>423.43016912212693</v>
      </c>
      <c r="N82" s="133">
        <f t="shared" si="36"/>
        <v>414.56135807614237</v>
      </c>
      <c r="O82" s="133">
        <f t="shared" si="36"/>
        <v>425.93462672894731</v>
      </c>
      <c r="P82" s="133">
        <f t="shared" si="36"/>
        <v>425.24460288815771</v>
      </c>
      <c r="Q82" s="133">
        <f t="shared" si="36"/>
        <v>424.37271778732133</v>
      </c>
    </row>
    <row r="83" spans="1:17" ht="11.45" customHeight="1" x14ac:dyDescent="0.25">
      <c r="A83" s="95" t="s">
        <v>126</v>
      </c>
      <c r="B83" s="75">
        <v>231.70777854284194</v>
      </c>
      <c r="C83" s="75">
        <v>231.92868868012653</v>
      </c>
      <c r="D83" s="75">
        <v>231.5233872471521</v>
      </c>
      <c r="E83" s="75">
        <v>231.62459209111367</v>
      </c>
      <c r="F83" s="75">
        <v>254.08065463603114</v>
      </c>
      <c r="G83" s="75">
        <v>414.740301928375</v>
      </c>
      <c r="H83" s="75">
        <v>348.50569004010674</v>
      </c>
      <c r="I83" s="75">
        <v>352.13378077984748</v>
      </c>
      <c r="J83" s="75">
        <v>354.01702499209728</v>
      </c>
      <c r="K83" s="75">
        <v>359.47131607848911</v>
      </c>
      <c r="L83" s="75">
        <v>386.21301855728746</v>
      </c>
      <c r="M83" s="75">
        <v>376.43156051263429</v>
      </c>
      <c r="N83" s="75">
        <v>376.37764537182539</v>
      </c>
      <c r="O83" s="75">
        <v>376.18726750257645</v>
      </c>
      <c r="P83" s="75">
        <v>372.53937721575755</v>
      </c>
      <c r="Q83" s="75">
        <v>369.15298043346178</v>
      </c>
    </row>
    <row r="84" spans="1:17" ht="11.45" customHeight="1" x14ac:dyDescent="0.25">
      <c r="A84" s="93" t="s">
        <v>125</v>
      </c>
      <c r="B84" s="74">
        <v>450.48817778719467</v>
      </c>
      <c r="C84" s="74">
        <v>439.10695170080004</v>
      </c>
      <c r="D84" s="74">
        <v>444.52505083418959</v>
      </c>
      <c r="E84" s="74">
        <v>447.93925409822651</v>
      </c>
      <c r="F84" s="74">
        <v>434.15311956254618</v>
      </c>
      <c r="G84" s="74">
        <v>457.31017506301225</v>
      </c>
      <c r="H84" s="74">
        <v>459.79329814248513</v>
      </c>
      <c r="I84" s="74">
        <v>460.04998150840282</v>
      </c>
      <c r="J84" s="74">
        <v>462.88425998059375</v>
      </c>
      <c r="K84" s="74">
        <v>466.78927550238592</v>
      </c>
      <c r="L84" s="74">
        <v>467.72511059162798</v>
      </c>
      <c r="M84" s="74">
        <v>462.48215308750247</v>
      </c>
      <c r="N84" s="74">
        <v>450.0297845437081</v>
      </c>
      <c r="O84" s="74">
        <v>471.07980734847337</v>
      </c>
      <c r="P84" s="74">
        <v>478.20080582566464</v>
      </c>
      <c r="Q84" s="74">
        <v>469.96909842391068</v>
      </c>
    </row>
    <row r="86" spans="1:17" ht="11.45" customHeight="1" x14ac:dyDescent="0.25">
      <c r="A86" s="27" t="s">
        <v>130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</row>
    <row r="87" spans="1:17" ht="11.45" customHeight="1" x14ac:dyDescent="0.25">
      <c r="A87" s="130" t="s">
        <v>129</v>
      </c>
      <c r="B87" s="132">
        <f t="shared" ref="B87:Q87" si="37">IF(B4=0,"",B4*1000000/B22)</f>
        <v>34855.750786256111</v>
      </c>
      <c r="C87" s="132">
        <f t="shared" si="37"/>
        <v>34099.655085876198</v>
      </c>
      <c r="D87" s="132">
        <f t="shared" si="37"/>
        <v>37591.029424414373</v>
      </c>
      <c r="E87" s="132">
        <f t="shared" si="37"/>
        <v>39091.798995714104</v>
      </c>
      <c r="F87" s="132">
        <f t="shared" si="37"/>
        <v>43616.836953605656</v>
      </c>
      <c r="G87" s="132">
        <f t="shared" si="37"/>
        <v>51025.398643055567</v>
      </c>
      <c r="H87" s="132">
        <f t="shared" si="37"/>
        <v>51646.620012286978</v>
      </c>
      <c r="I87" s="132">
        <f t="shared" si="37"/>
        <v>54877.169758310643</v>
      </c>
      <c r="J87" s="132">
        <f t="shared" si="37"/>
        <v>69831.792675117758</v>
      </c>
      <c r="K87" s="132">
        <f t="shared" si="37"/>
        <v>49841.969169669188</v>
      </c>
      <c r="L87" s="132">
        <f t="shared" si="37"/>
        <v>47648.746143126518</v>
      </c>
      <c r="M87" s="132">
        <f t="shared" si="37"/>
        <v>50280.253995706218</v>
      </c>
      <c r="N87" s="132">
        <f t="shared" si="37"/>
        <v>53991.82053526953</v>
      </c>
      <c r="O87" s="132">
        <f t="shared" si="37"/>
        <v>60847.940519865733</v>
      </c>
      <c r="P87" s="132">
        <f t="shared" si="37"/>
        <v>58353.065742345825</v>
      </c>
      <c r="Q87" s="132">
        <f t="shared" si="37"/>
        <v>57865.88788769699</v>
      </c>
    </row>
    <row r="88" spans="1:17" ht="11.45" customHeight="1" x14ac:dyDescent="0.25">
      <c r="A88" s="116" t="s">
        <v>23</v>
      </c>
      <c r="B88" s="42" t="str">
        <f t="shared" ref="B88:Q88" si="38">IF(B5=0,"",B5*1000000/B23)</f>
        <v/>
      </c>
      <c r="C88" s="42" t="str">
        <f t="shared" si="38"/>
        <v/>
      </c>
      <c r="D88" s="42" t="str">
        <f t="shared" si="38"/>
        <v/>
      </c>
      <c r="E88" s="42" t="str">
        <f t="shared" si="38"/>
        <v/>
      </c>
      <c r="F88" s="42" t="str">
        <f t="shared" si="38"/>
        <v/>
      </c>
      <c r="G88" s="42" t="str">
        <f t="shared" si="38"/>
        <v/>
      </c>
      <c r="H88" s="42" t="str">
        <f t="shared" si="38"/>
        <v/>
      </c>
      <c r="I88" s="42" t="str">
        <f t="shared" si="38"/>
        <v/>
      </c>
      <c r="J88" s="42" t="str">
        <f t="shared" si="38"/>
        <v/>
      </c>
      <c r="K88" s="42" t="str">
        <f t="shared" si="38"/>
        <v/>
      </c>
      <c r="L88" s="42" t="str">
        <f t="shared" si="38"/>
        <v/>
      </c>
      <c r="M88" s="42" t="str">
        <f t="shared" si="38"/>
        <v/>
      </c>
      <c r="N88" s="42" t="str">
        <f t="shared" si="38"/>
        <v/>
      </c>
      <c r="O88" s="42" t="str">
        <f t="shared" si="38"/>
        <v/>
      </c>
      <c r="P88" s="42" t="str">
        <f t="shared" si="38"/>
        <v/>
      </c>
      <c r="Q88" s="42" t="str">
        <f t="shared" si="38"/>
        <v/>
      </c>
    </row>
    <row r="89" spans="1:17" ht="11.45" customHeight="1" x14ac:dyDescent="0.25">
      <c r="A89" s="116" t="s">
        <v>127</v>
      </c>
      <c r="B89" s="42">
        <f t="shared" ref="B89:Q89" si="39">IF(B6=0,"",B6*1000000/B24)</f>
        <v>32799.743802075587</v>
      </c>
      <c r="C89" s="42">
        <f t="shared" si="39"/>
        <v>32824.780732675295</v>
      </c>
      <c r="D89" s="42">
        <f t="shared" si="39"/>
        <v>36231.614110927207</v>
      </c>
      <c r="E89" s="42">
        <f t="shared" si="39"/>
        <v>37246.258931002179</v>
      </c>
      <c r="F89" s="42">
        <f t="shared" si="39"/>
        <v>41169.112146920474</v>
      </c>
      <c r="G89" s="42">
        <f t="shared" si="39"/>
        <v>49066.57454902833</v>
      </c>
      <c r="H89" s="42">
        <f t="shared" si="39"/>
        <v>49406.861682440787</v>
      </c>
      <c r="I89" s="42">
        <f t="shared" si="39"/>
        <v>52206.056534328345</v>
      </c>
      <c r="J89" s="42">
        <f t="shared" si="39"/>
        <v>68556.83512463946</v>
      </c>
      <c r="K89" s="42">
        <f t="shared" si="39"/>
        <v>45522.541028766369</v>
      </c>
      <c r="L89" s="42">
        <f t="shared" si="39"/>
        <v>44968.410750839699</v>
      </c>
      <c r="M89" s="42">
        <f t="shared" si="39"/>
        <v>48007.376668631878</v>
      </c>
      <c r="N89" s="42">
        <f t="shared" si="39"/>
        <v>50788.713868662286</v>
      </c>
      <c r="O89" s="42">
        <f t="shared" si="39"/>
        <v>56557.736407031218</v>
      </c>
      <c r="P89" s="42">
        <f t="shared" si="39"/>
        <v>54323.627994122253</v>
      </c>
      <c r="Q89" s="42">
        <f t="shared" si="39"/>
        <v>53800.631716515112</v>
      </c>
    </row>
    <row r="90" spans="1:17" ht="11.45" customHeight="1" x14ac:dyDescent="0.25">
      <c r="A90" s="116" t="s">
        <v>125</v>
      </c>
      <c r="B90" s="42">
        <f t="shared" ref="B90:Q90" si="40">IF(B7=0,"",B7*1000000/B25)</f>
        <v>48556.641987876574</v>
      </c>
      <c r="C90" s="42">
        <f t="shared" si="40"/>
        <v>48773.111649176899</v>
      </c>
      <c r="D90" s="42">
        <f t="shared" si="40"/>
        <v>54369.143945695352</v>
      </c>
      <c r="E90" s="42">
        <f t="shared" si="40"/>
        <v>63836.279964024412</v>
      </c>
      <c r="F90" s="42">
        <f t="shared" si="40"/>
        <v>70195.858402383805</v>
      </c>
      <c r="G90" s="42">
        <f t="shared" si="40"/>
        <v>71346.117714805601</v>
      </c>
      <c r="H90" s="42">
        <f t="shared" si="40"/>
        <v>69501.147407656652</v>
      </c>
      <c r="I90" s="42">
        <f t="shared" si="40"/>
        <v>74183.154260262701</v>
      </c>
      <c r="J90" s="42">
        <f t="shared" si="40"/>
        <v>76192.77775956101</v>
      </c>
      <c r="K90" s="42">
        <f t="shared" si="40"/>
        <v>75280.879373970602</v>
      </c>
      <c r="L90" s="42">
        <f t="shared" si="40"/>
        <v>64307.962617296747</v>
      </c>
      <c r="M90" s="42">
        <f t="shared" si="40"/>
        <v>65421.140564397894</v>
      </c>
      <c r="N90" s="42">
        <f t="shared" si="40"/>
        <v>70232.373022643616</v>
      </c>
      <c r="O90" s="42">
        <f t="shared" si="40"/>
        <v>77810.373064709609</v>
      </c>
      <c r="P90" s="42">
        <f t="shared" si="40"/>
        <v>74797.109388472643</v>
      </c>
      <c r="Q90" s="42">
        <f t="shared" si="40"/>
        <v>74799.826757354764</v>
      </c>
    </row>
    <row r="91" spans="1:17" ht="11.45" customHeight="1" x14ac:dyDescent="0.25">
      <c r="A91" s="128" t="s">
        <v>128</v>
      </c>
      <c r="B91" s="131">
        <f t="shared" ref="B91:Q91" si="41">IF(B8=0,"",B8*1000000/B26)</f>
        <v>5801.1812419865055</v>
      </c>
      <c r="C91" s="131">
        <f t="shared" si="41"/>
        <v>6000.3358530427149</v>
      </c>
      <c r="D91" s="131">
        <f t="shared" si="41"/>
        <v>5828.6960135320414</v>
      </c>
      <c r="E91" s="131">
        <f t="shared" si="41"/>
        <v>6132.5308482798828</v>
      </c>
      <c r="F91" s="131">
        <f t="shared" si="41"/>
        <v>6222.9195657385726</v>
      </c>
      <c r="G91" s="131">
        <f t="shared" si="41"/>
        <v>12947.8937200693</v>
      </c>
      <c r="H91" s="131">
        <f t="shared" si="41"/>
        <v>11481.517745598878</v>
      </c>
      <c r="I91" s="131">
        <f t="shared" si="41"/>
        <v>12596.643166227464</v>
      </c>
      <c r="J91" s="131">
        <f t="shared" si="41"/>
        <v>11274.652739696605</v>
      </c>
      <c r="K91" s="131">
        <f t="shared" si="41"/>
        <v>15152.027205927181</v>
      </c>
      <c r="L91" s="131">
        <f t="shared" si="41"/>
        <v>17473.707856944322</v>
      </c>
      <c r="M91" s="131">
        <f t="shared" si="41"/>
        <v>17414.785673621092</v>
      </c>
      <c r="N91" s="131">
        <f t="shared" si="41"/>
        <v>16263.704227540869</v>
      </c>
      <c r="O91" s="131">
        <f t="shared" si="41"/>
        <v>16402.751410691853</v>
      </c>
      <c r="P91" s="131">
        <f t="shared" si="41"/>
        <v>17063.622473967731</v>
      </c>
      <c r="Q91" s="131">
        <f t="shared" si="41"/>
        <v>16996.453716292159</v>
      </c>
    </row>
    <row r="92" spans="1:17" ht="11.45" customHeight="1" x14ac:dyDescent="0.25">
      <c r="A92" s="95" t="s">
        <v>126</v>
      </c>
      <c r="B92" s="37">
        <f t="shared" ref="B92:Q92" si="42">IF(B9=0,"",B9*1000000/B27)</f>
        <v>4736.9093266394602</v>
      </c>
      <c r="C92" s="37">
        <f t="shared" si="42"/>
        <v>4862.2125858198397</v>
      </c>
      <c r="D92" s="37">
        <f t="shared" si="42"/>
        <v>4928.848096866679</v>
      </c>
      <c r="E92" s="37">
        <f t="shared" si="42"/>
        <v>5000.8622917919392</v>
      </c>
      <c r="F92" s="37">
        <f t="shared" si="42"/>
        <v>5556.2156788071788</v>
      </c>
      <c r="G92" s="37">
        <f t="shared" si="42"/>
        <v>8975.0799816813796</v>
      </c>
      <c r="H92" s="37">
        <f t="shared" si="42"/>
        <v>7242.0639591806157</v>
      </c>
      <c r="I92" s="37">
        <f t="shared" si="42"/>
        <v>7235.6757755104582</v>
      </c>
      <c r="J92" s="37">
        <f t="shared" si="42"/>
        <v>7107.3387603065994</v>
      </c>
      <c r="K92" s="37">
        <f t="shared" si="42"/>
        <v>7325.9937671733796</v>
      </c>
      <c r="L92" s="37">
        <f t="shared" si="42"/>
        <v>8172.1208920133577</v>
      </c>
      <c r="M92" s="37">
        <f t="shared" si="42"/>
        <v>8257.9774646052974</v>
      </c>
      <c r="N92" s="37">
        <f t="shared" si="42"/>
        <v>8185.771112946396</v>
      </c>
      <c r="O92" s="37">
        <f t="shared" si="42"/>
        <v>8275.7468251978371</v>
      </c>
      <c r="P92" s="37">
        <f t="shared" si="42"/>
        <v>8849.0338580531479</v>
      </c>
      <c r="Q92" s="37">
        <f t="shared" si="42"/>
        <v>8654.1465030474938</v>
      </c>
    </row>
    <row r="93" spans="1:17" ht="11.45" customHeight="1" x14ac:dyDescent="0.25">
      <c r="A93" s="93" t="s">
        <v>125</v>
      </c>
      <c r="B93" s="36">
        <f t="shared" ref="B93:Q93" si="43">IF(B10=0,"",B10*1000000/B28)</f>
        <v>24184.059779799099</v>
      </c>
      <c r="C93" s="36">
        <f t="shared" si="43"/>
        <v>23486.0478676487</v>
      </c>
      <c r="D93" s="36">
        <f t="shared" si="43"/>
        <v>24050.616326005638</v>
      </c>
      <c r="E93" s="36">
        <f t="shared" si="43"/>
        <v>24050.616326005638</v>
      </c>
      <c r="F93" s="36">
        <f t="shared" si="43"/>
        <v>23640.558611821249</v>
      </c>
      <c r="G93" s="36">
        <f t="shared" si="43"/>
        <v>25164.295965612149</v>
      </c>
      <c r="H93" s="36">
        <f t="shared" si="43"/>
        <v>25068.200964722462</v>
      </c>
      <c r="I93" s="36">
        <f t="shared" si="43"/>
        <v>25105.567077900472</v>
      </c>
      <c r="J93" s="36">
        <f t="shared" si="43"/>
        <v>25104.926008797185</v>
      </c>
      <c r="K93" s="36">
        <f t="shared" si="43"/>
        <v>25044.485204351931</v>
      </c>
      <c r="L93" s="36">
        <f t="shared" si="43"/>
        <v>25741.785159105177</v>
      </c>
      <c r="M93" s="36">
        <f t="shared" si="43"/>
        <v>25023.341286909577</v>
      </c>
      <c r="N93" s="36">
        <f t="shared" si="43"/>
        <v>23767.206542875294</v>
      </c>
      <c r="O93" s="36">
        <f t="shared" si="43"/>
        <v>23777.918567571891</v>
      </c>
      <c r="P93" s="36">
        <f t="shared" si="43"/>
        <v>25317.328178529529</v>
      </c>
      <c r="Q93" s="36">
        <f t="shared" si="43"/>
        <v>23884.914859178833</v>
      </c>
    </row>
    <row r="95" spans="1:17" ht="11.45" customHeight="1" x14ac:dyDescent="0.25">
      <c r="A95" s="27" t="s">
        <v>14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</row>
    <row r="96" spans="1:17" ht="11.45" customHeight="1" x14ac:dyDescent="0.25">
      <c r="A96" s="130" t="s">
        <v>39</v>
      </c>
      <c r="B96" s="132">
        <f t="shared" ref="B96:Q96" si="44">IF(B22=0,0,B22/B49)</f>
        <v>1657.42243116183</v>
      </c>
      <c r="C96" s="132">
        <f t="shared" si="44"/>
        <v>1596.4701397711167</v>
      </c>
      <c r="D96" s="132">
        <f t="shared" si="44"/>
        <v>1625.7611693974411</v>
      </c>
      <c r="E96" s="132">
        <f t="shared" si="44"/>
        <v>1687.1792860734124</v>
      </c>
      <c r="F96" s="132">
        <f t="shared" si="44"/>
        <v>1783.9896412522367</v>
      </c>
      <c r="G96" s="132">
        <f t="shared" si="44"/>
        <v>1804.3412919646294</v>
      </c>
      <c r="H96" s="132">
        <f t="shared" si="44"/>
        <v>1858.4817722582291</v>
      </c>
      <c r="I96" s="132">
        <f t="shared" si="44"/>
        <v>1811.2967338579328</v>
      </c>
      <c r="J96" s="132">
        <f t="shared" si="44"/>
        <v>1817.1628718778254</v>
      </c>
      <c r="K96" s="132">
        <f t="shared" si="44"/>
        <v>1865.5655643702758</v>
      </c>
      <c r="L96" s="132">
        <f t="shared" si="44"/>
        <v>1889.2940279873203</v>
      </c>
      <c r="M96" s="132">
        <f t="shared" si="44"/>
        <v>1889.8205594882534</v>
      </c>
      <c r="N96" s="132">
        <f t="shared" si="44"/>
        <v>1883.9122167166947</v>
      </c>
      <c r="O96" s="132">
        <f t="shared" si="44"/>
        <v>1871.8987942571953</v>
      </c>
      <c r="P96" s="132">
        <f t="shared" si="44"/>
        <v>1875.6493834923754</v>
      </c>
      <c r="Q96" s="132">
        <f t="shared" si="44"/>
        <v>1879.7374463646008</v>
      </c>
    </row>
    <row r="97" spans="1:17" ht="11.45" customHeight="1" x14ac:dyDescent="0.25">
      <c r="A97" s="116" t="s">
        <v>23</v>
      </c>
      <c r="B97" s="42">
        <f t="shared" ref="B97:Q97" si="45">IF(B23=0,0,B23/B50)</f>
        <v>0</v>
      </c>
      <c r="C97" s="42">
        <f t="shared" si="45"/>
        <v>0</v>
      </c>
      <c r="D97" s="42">
        <f t="shared" si="45"/>
        <v>0</v>
      </c>
      <c r="E97" s="42">
        <f t="shared" si="45"/>
        <v>0</v>
      </c>
      <c r="F97" s="42">
        <f t="shared" si="45"/>
        <v>0</v>
      </c>
      <c r="G97" s="42">
        <f t="shared" si="45"/>
        <v>0</v>
      </c>
      <c r="H97" s="42">
        <f t="shared" si="45"/>
        <v>0</v>
      </c>
      <c r="I97" s="42">
        <f t="shared" si="45"/>
        <v>0</v>
      </c>
      <c r="J97" s="42">
        <f t="shared" si="45"/>
        <v>0</v>
      </c>
      <c r="K97" s="42">
        <f t="shared" si="45"/>
        <v>0</v>
      </c>
      <c r="L97" s="42">
        <f t="shared" si="45"/>
        <v>0</v>
      </c>
      <c r="M97" s="42">
        <f t="shared" si="45"/>
        <v>0</v>
      </c>
      <c r="N97" s="42">
        <f t="shared" si="45"/>
        <v>0</v>
      </c>
      <c r="O97" s="42">
        <f t="shared" si="45"/>
        <v>0</v>
      </c>
      <c r="P97" s="42">
        <f t="shared" si="45"/>
        <v>0</v>
      </c>
      <c r="Q97" s="42">
        <f t="shared" si="45"/>
        <v>0</v>
      </c>
    </row>
    <row r="98" spans="1:17" ht="11.45" customHeight="1" x14ac:dyDescent="0.25">
      <c r="A98" s="116" t="s">
        <v>127</v>
      </c>
      <c r="B98" s="42">
        <f t="shared" ref="B98:Q98" si="46">IF(B24=0,0,B24/B51)</f>
        <v>1953.9999999999623</v>
      </c>
      <c r="C98" s="42">
        <f t="shared" si="46"/>
        <v>1953.9999999997285</v>
      </c>
      <c r="D98" s="42">
        <f t="shared" si="46"/>
        <v>1953.9999999997231</v>
      </c>
      <c r="E98" s="42">
        <f t="shared" si="46"/>
        <v>1954.0000000000123</v>
      </c>
      <c r="F98" s="42">
        <f t="shared" si="46"/>
        <v>1912.0000000000587</v>
      </c>
      <c r="G98" s="42">
        <f t="shared" si="46"/>
        <v>1854.0000000000223</v>
      </c>
      <c r="H98" s="42">
        <f t="shared" si="46"/>
        <v>1894.9999999998788</v>
      </c>
      <c r="I98" s="42">
        <f t="shared" si="46"/>
        <v>1843.0000000000084</v>
      </c>
      <c r="J98" s="42">
        <f t="shared" si="46"/>
        <v>1864.9999999999281</v>
      </c>
      <c r="K98" s="42">
        <f t="shared" si="46"/>
        <v>1916.9999999999773</v>
      </c>
      <c r="L98" s="42">
        <f t="shared" si="46"/>
        <v>1925.000000000015</v>
      </c>
      <c r="M98" s="42">
        <f t="shared" si="46"/>
        <v>1923.0000000000207</v>
      </c>
      <c r="N98" s="42">
        <f t="shared" si="46"/>
        <v>1926.0000000000466</v>
      </c>
      <c r="O98" s="42">
        <f t="shared" si="46"/>
        <v>1921.9999999999757</v>
      </c>
      <c r="P98" s="42">
        <f t="shared" si="46"/>
        <v>1924.9999999999709</v>
      </c>
      <c r="Q98" s="42">
        <f t="shared" si="46"/>
        <v>1928.999999999925</v>
      </c>
    </row>
    <row r="99" spans="1:17" ht="11.45" customHeight="1" x14ac:dyDescent="0.25">
      <c r="A99" s="116" t="s">
        <v>125</v>
      </c>
      <c r="B99" s="42">
        <f t="shared" ref="B99:Q99" si="47">IF(B25=0,0,B25/B52)</f>
        <v>823.99999999999989</v>
      </c>
      <c r="C99" s="42">
        <f t="shared" si="47"/>
        <v>514</v>
      </c>
      <c r="D99" s="42">
        <f t="shared" si="47"/>
        <v>529</v>
      </c>
      <c r="E99" s="42">
        <f t="shared" si="47"/>
        <v>596</v>
      </c>
      <c r="F99" s="42">
        <f t="shared" si="47"/>
        <v>1033</v>
      </c>
      <c r="G99" s="42">
        <f t="shared" si="47"/>
        <v>1412</v>
      </c>
      <c r="H99" s="42">
        <f t="shared" si="47"/>
        <v>1611.0000000004959</v>
      </c>
      <c r="I99" s="42">
        <f t="shared" si="47"/>
        <v>1611.0000000004957</v>
      </c>
      <c r="J99" s="42">
        <f t="shared" si="47"/>
        <v>1610.9999999998554</v>
      </c>
      <c r="K99" s="42">
        <f t="shared" si="47"/>
        <v>1610.999999999643</v>
      </c>
      <c r="L99" s="42">
        <f t="shared" si="47"/>
        <v>1693.9999999993793</v>
      </c>
      <c r="M99" s="42">
        <f t="shared" si="47"/>
        <v>1694.9999999996228</v>
      </c>
      <c r="N99" s="42">
        <f t="shared" si="47"/>
        <v>1696.0000000001392</v>
      </c>
      <c r="O99" s="42">
        <f t="shared" si="47"/>
        <v>1697.0000000003197</v>
      </c>
      <c r="P99" s="42">
        <f t="shared" si="47"/>
        <v>1698.0000000000825</v>
      </c>
      <c r="Q99" s="42">
        <f t="shared" si="47"/>
        <v>1699.0000000003413</v>
      </c>
    </row>
    <row r="100" spans="1:17" ht="11.45" customHeight="1" x14ac:dyDescent="0.25">
      <c r="A100" s="128" t="s">
        <v>18</v>
      </c>
      <c r="B100" s="131">
        <f t="shared" ref="B100:Q100" si="48">IF(B26=0,0,B26/B53)</f>
        <v>100.5</v>
      </c>
      <c r="C100" s="131">
        <f t="shared" si="48"/>
        <v>90</v>
      </c>
      <c r="D100" s="131">
        <f t="shared" si="48"/>
        <v>85</v>
      </c>
      <c r="E100" s="131">
        <f t="shared" si="48"/>
        <v>101</v>
      </c>
      <c r="F100" s="131">
        <f t="shared" si="48"/>
        <v>108.5</v>
      </c>
      <c r="G100" s="131">
        <f t="shared" si="48"/>
        <v>163</v>
      </c>
      <c r="H100" s="131">
        <f t="shared" si="48"/>
        <v>174.5</v>
      </c>
      <c r="I100" s="131">
        <f t="shared" si="48"/>
        <v>205</v>
      </c>
      <c r="J100" s="131">
        <f t="shared" si="48"/>
        <v>345.5</v>
      </c>
      <c r="K100" s="131">
        <f t="shared" si="48"/>
        <v>201.5</v>
      </c>
      <c r="L100" s="131">
        <f t="shared" si="48"/>
        <v>170</v>
      </c>
      <c r="M100" s="131">
        <f t="shared" si="48"/>
        <v>189.5</v>
      </c>
      <c r="N100" s="131">
        <f t="shared" si="48"/>
        <v>217</v>
      </c>
      <c r="O100" s="131">
        <f t="shared" si="48"/>
        <v>216.5</v>
      </c>
      <c r="P100" s="131">
        <f t="shared" si="48"/>
        <v>210.5</v>
      </c>
      <c r="Q100" s="131">
        <f t="shared" si="48"/>
        <v>220</v>
      </c>
    </row>
    <row r="101" spans="1:17" ht="11.45" customHeight="1" x14ac:dyDescent="0.25">
      <c r="A101" s="95" t="s">
        <v>126</v>
      </c>
      <c r="B101" s="37">
        <f t="shared" ref="B101:Q101" si="49">IF(B27=0,0,B27/B54)</f>
        <v>190</v>
      </c>
      <c r="C101" s="37">
        <f t="shared" si="49"/>
        <v>169</v>
      </c>
      <c r="D101" s="37">
        <f t="shared" si="49"/>
        <v>162</v>
      </c>
      <c r="E101" s="37">
        <f t="shared" si="49"/>
        <v>190</v>
      </c>
      <c r="F101" s="37">
        <f t="shared" si="49"/>
        <v>209</v>
      </c>
      <c r="G101" s="37">
        <f t="shared" si="49"/>
        <v>246</v>
      </c>
      <c r="H101" s="37">
        <f t="shared" si="49"/>
        <v>266</v>
      </c>
      <c r="I101" s="37">
        <f t="shared" si="49"/>
        <v>287</v>
      </c>
      <c r="J101" s="37">
        <f t="shared" si="49"/>
        <v>531</v>
      </c>
      <c r="K101" s="37">
        <f t="shared" si="49"/>
        <v>225</v>
      </c>
      <c r="L101" s="37">
        <f t="shared" si="49"/>
        <v>160</v>
      </c>
      <c r="M101" s="37">
        <f t="shared" si="49"/>
        <v>172</v>
      </c>
      <c r="N101" s="37">
        <f t="shared" si="49"/>
        <v>208.99999999999997</v>
      </c>
      <c r="O101" s="37">
        <f t="shared" si="49"/>
        <v>206</v>
      </c>
      <c r="P101" s="37">
        <f t="shared" si="49"/>
        <v>211</v>
      </c>
      <c r="Q101" s="37">
        <f t="shared" si="49"/>
        <v>199</v>
      </c>
    </row>
    <row r="102" spans="1:17" ht="11.45" customHeight="1" x14ac:dyDescent="0.25">
      <c r="A102" s="93" t="s">
        <v>125</v>
      </c>
      <c r="B102" s="36">
        <f t="shared" ref="B102:Q102" si="50">IF(B28=0,0,B28/B55)</f>
        <v>11</v>
      </c>
      <c r="C102" s="36">
        <f t="shared" si="50"/>
        <v>11</v>
      </c>
      <c r="D102" s="36">
        <f t="shared" si="50"/>
        <v>8</v>
      </c>
      <c r="E102" s="36">
        <f t="shared" si="50"/>
        <v>12</v>
      </c>
      <c r="F102" s="36">
        <f t="shared" si="50"/>
        <v>8</v>
      </c>
      <c r="G102" s="36">
        <f t="shared" si="50"/>
        <v>80</v>
      </c>
      <c r="H102" s="36">
        <f t="shared" si="50"/>
        <v>83</v>
      </c>
      <c r="I102" s="36">
        <f t="shared" si="50"/>
        <v>123</v>
      </c>
      <c r="J102" s="36">
        <f t="shared" si="50"/>
        <v>160</v>
      </c>
      <c r="K102" s="36">
        <f t="shared" si="50"/>
        <v>178</v>
      </c>
      <c r="L102" s="36">
        <f t="shared" si="50"/>
        <v>180</v>
      </c>
      <c r="M102" s="36">
        <f t="shared" si="50"/>
        <v>207</v>
      </c>
      <c r="N102" s="36">
        <f t="shared" si="50"/>
        <v>225</v>
      </c>
      <c r="O102" s="36">
        <f t="shared" si="50"/>
        <v>227</v>
      </c>
      <c r="P102" s="36">
        <f t="shared" si="50"/>
        <v>209.99999999999997</v>
      </c>
      <c r="Q102" s="36">
        <f t="shared" si="50"/>
        <v>241</v>
      </c>
    </row>
    <row r="104" spans="1:17" ht="11.45" customHeight="1" x14ac:dyDescent="0.25">
      <c r="A104" s="27" t="s">
        <v>44</v>
      </c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ht="11.45" customHeight="1" x14ac:dyDescent="0.25">
      <c r="A105" s="130" t="s">
        <v>43</v>
      </c>
      <c r="B105" s="129">
        <f t="shared" ref="B105:Q105" si="51">IF(B4=0,0,B4/B$4)</f>
        <v>1</v>
      </c>
      <c r="C105" s="129">
        <f t="shared" si="51"/>
        <v>1</v>
      </c>
      <c r="D105" s="129">
        <f t="shared" si="51"/>
        <v>1</v>
      </c>
      <c r="E105" s="129">
        <f t="shared" si="51"/>
        <v>1</v>
      </c>
      <c r="F105" s="129">
        <f t="shared" si="51"/>
        <v>1</v>
      </c>
      <c r="G105" s="129">
        <f t="shared" si="51"/>
        <v>1</v>
      </c>
      <c r="H105" s="129">
        <f t="shared" si="51"/>
        <v>1</v>
      </c>
      <c r="I105" s="129">
        <f t="shared" si="51"/>
        <v>1</v>
      </c>
      <c r="J105" s="129">
        <f t="shared" si="51"/>
        <v>1</v>
      </c>
      <c r="K105" s="129">
        <f t="shared" si="51"/>
        <v>1</v>
      </c>
      <c r="L105" s="129">
        <f t="shared" si="51"/>
        <v>1</v>
      </c>
      <c r="M105" s="129">
        <f t="shared" si="51"/>
        <v>1</v>
      </c>
      <c r="N105" s="129">
        <f t="shared" si="51"/>
        <v>1</v>
      </c>
      <c r="O105" s="129">
        <f t="shared" si="51"/>
        <v>1</v>
      </c>
      <c r="P105" s="129">
        <f t="shared" si="51"/>
        <v>1</v>
      </c>
      <c r="Q105" s="129">
        <f t="shared" si="51"/>
        <v>1</v>
      </c>
    </row>
    <row r="106" spans="1:17" ht="11.45" customHeight="1" x14ac:dyDescent="0.25">
      <c r="A106" s="116" t="s">
        <v>23</v>
      </c>
      <c r="B106" s="52">
        <f t="shared" ref="B106:Q106" si="52">IF(B5=0,0,B5/B$4)</f>
        <v>0</v>
      </c>
      <c r="C106" s="52">
        <f t="shared" si="52"/>
        <v>0</v>
      </c>
      <c r="D106" s="52">
        <f t="shared" si="52"/>
        <v>0</v>
      </c>
      <c r="E106" s="52">
        <f t="shared" si="52"/>
        <v>0</v>
      </c>
      <c r="F106" s="52">
        <f t="shared" si="52"/>
        <v>0</v>
      </c>
      <c r="G106" s="52">
        <f t="shared" si="52"/>
        <v>0</v>
      </c>
      <c r="H106" s="52">
        <f t="shared" si="52"/>
        <v>0</v>
      </c>
      <c r="I106" s="52">
        <f t="shared" si="52"/>
        <v>0</v>
      </c>
      <c r="J106" s="52">
        <f t="shared" si="52"/>
        <v>0</v>
      </c>
      <c r="K106" s="52">
        <f t="shared" si="52"/>
        <v>0</v>
      </c>
      <c r="L106" s="52">
        <f t="shared" si="52"/>
        <v>0</v>
      </c>
      <c r="M106" s="52">
        <f t="shared" si="52"/>
        <v>0</v>
      </c>
      <c r="N106" s="52">
        <f t="shared" si="52"/>
        <v>0</v>
      </c>
      <c r="O106" s="52">
        <f t="shared" si="52"/>
        <v>0</v>
      </c>
      <c r="P106" s="52">
        <f t="shared" si="52"/>
        <v>0</v>
      </c>
      <c r="Q106" s="52">
        <f t="shared" si="52"/>
        <v>0</v>
      </c>
    </row>
    <row r="107" spans="1:17" ht="11.45" customHeight="1" x14ac:dyDescent="0.25">
      <c r="A107" s="116" t="s">
        <v>127</v>
      </c>
      <c r="B107" s="52">
        <f t="shared" ref="B107:Q107" si="53">IF(B6=0,0,B6/B$4)</f>
        <v>0.8182275504424531</v>
      </c>
      <c r="C107" s="52">
        <f t="shared" si="53"/>
        <v>0.88566409762891374</v>
      </c>
      <c r="D107" s="52">
        <f t="shared" si="53"/>
        <v>0.89159675219359225</v>
      </c>
      <c r="E107" s="52">
        <f t="shared" si="53"/>
        <v>0.88665908599985599</v>
      </c>
      <c r="F107" s="52">
        <f t="shared" si="53"/>
        <v>0.86428696769741153</v>
      </c>
      <c r="G107" s="52">
        <f t="shared" si="53"/>
        <v>0.87706569355318076</v>
      </c>
      <c r="H107" s="52">
        <f t="shared" si="53"/>
        <v>0.85000435251654838</v>
      </c>
      <c r="I107" s="52">
        <f t="shared" si="53"/>
        <v>0.83570076221168288</v>
      </c>
      <c r="J107" s="52">
        <f t="shared" si="53"/>
        <v>0.81782294214346019</v>
      </c>
      <c r="K107" s="52">
        <f t="shared" si="53"/>
        <v>0.78076642422179476</v>
      </c>
      <c r="L107" s="52">
        <f t="shared" si="53"/>
        <v>0.81295073399018136</v>
      </c>
      <c r="M107" s="52">
        <f t="shared" si="53"/>
        <v>0.83017407329503801</v>
      </c>
      <c r="N107" s="52">
        <f t="shared" si="53"/>
        <v>0.78570957157214527</v>
      </c>
      <c r="O107" s="52">
        <f t="shared" si="53"/>
        <v>0.74185914066018099</v>
      </c>
      <c r="P107" s="52">
        <f t="shared" si="53"/>
        <v>0.74772518924570941</v>
      </c>
      <c r="Q107" s="52">
        <f t="shared" si="53"/>
        <v>0.74975624903091964</v>
      </c>
    </row>
    <row r="108" spans="1:17" ht="11.45" customHeight="1" x14ac:dyDescent="0.25">
      <c r="A108" s="116" t="s">
        <v>125</v>
      </c>
      <c r="B108" s="52">
        <f t="shared" ref="B108:Q108" si="54">IF(B7=0,0,B7/B$4)</f>
        <v>0.18177244955754679</v>
      </c>
      <c r="C108" s="52">
        <f t="shared" si="54"/>
        <v>0.1143359023710863</v>
      </c>
      <c r="D108" s="52">
        <f t="shared" si="54"/>
        <v>0.10840324780640762</v>
      </c>
      <c r="E108" s="52">
        <f t="shared" si="54"/>
        <v>0.11334091400014391</v>
      </c>
      <c r="F108" s="52">
        <f t="shared" si="54"/>
        <v>0.1357130323025886</v>
      </c>
      <c r="G108" s="52">
        <f t="shared" si="54"/>
        <v>0.12293430644681921</v>
      </c>
      <c r="H108" s="52">
        <f t="shared" si="54"/>
        <v>0.14999564748345157</v>
      </c>
      <c r="I108" s="52">
        <f t="shared" si="54"/>
        <v>0.16429923778831704</v>
      </c>
      <c r="J108" s="52">
        <f t="shared" si="54"/>
        <v>0.18217705785653995</v>
      </c>
      <c r="K108" s="52">
        <f t="shared" si="54"/>
        <v>0.21923357577820526</v>
      </c>
      <c r="L108" s="52">
        <f t="shared" si="54"/>
        <v>0.18704926600981861</v>
      </c>
      <c r="M108" s="52">
        <f t="shared" si="54"/>
        <v>0.16982592670496194</v>
      </c>
      <c r="N108" s="52">
        <f t="shared" si="54"/>
        <v>0.21429042842785465</v>
      </c>
      <c r="O108" s="52">
        <f t="shared" si="54"/>
        <v>0.25814085933981906</v>
      </c>
      <c r="P108" s="52">
        <f t="shared" si="54"/>
        <v>0.25227481075429059</v>
      </c>
      <c r="Q108" s="52">
        <f t="shared" si="54"/>
        <v>0.2502437509690803</v>
      </c>
    </row>
    <row r="109" spans="1:17" ht="11.45" customHeight="1" x14ac:dyDescent="0.25">
      <c r="A109" s="128" t="s">
        <v>42</v>
      </c>
      <c r="B109" s="127">
        <f t="shared" ref="B109:Q109" si="55">IF(B8=0,0,B8/B$8)</f>
        <v>1</v>
      </c>
      <c r="C109" s="127">
        <f t="shared" si="55"/>
        <v>1</v>
      </c>
      <c r="D109" s="127">
        <f t="shared" si="55"/>
        <v>1</v>
      </c>
      <c r="E109" s="127">
        <f t="shared" si="55"/>
        <v>1</v>
      </c>
      <c r="F109" s="127">
        <f t="shared" si="55"/>
        <v>1</v>
      </c>
      <c r="G109" s="127">
        <f t="shared" si="55"/>
        <v>1</v>
      </c>
      <c r="H109" s="127">
        <f t="shared" si="55"/>
        <v>1</v>
      </c>
      <c r="I109" s="127">
        <f t="shared" si="55"/>
        <v>1</v>
      </c>
      <c r="J109" s="127">
        <f t="shared" si="55"/>
        <v>1</v>
      </c>
      <c r="K109" s="127">
        <f t="shared" si="55"/>
        <v>1</v>
      </c>
      <c r="L109" s="127">
        <f t="shared" si="55"/>
        <v>1</v>
      </c>
      <c r="M109" s="127">
        <f t="shared" si="55"/>
        <v>1</v>
      </c>
      <c r="N109" s="127">
        <f t="shared" si="55"/>
        <v>1</v>
      </c>
      <c r="O109" s="127">
        <f t="shared" si="55"/>
        <v>1</v>
      </c>
      <c r="P109" s="127">
        <f t="shared" si="55"/>
        <v>1</v>
      </c>
      <c r="Q109" s="127">
        <f t="shared" si="55"/>
        <v>1</v>
      </c>
    </row>
    <row r="110" spans="1:17" ht="11.45" customHeight="1" x14ac:dyDescent="0.25">
      <c r="A110" s="95" t="s">
        <v>126</v>
      </c>
      <c r="B110" s="48">
        <f t="shared" ref="B110:Q110" si="56">IF(B9=0,0,B9/B$8)</f>
        <v>0.7718558162750534</v>
      </c>
      <c r="C110" s="48">
        <f t="shared" si="56"/>
        <v>0.76080364233729547</v>
      </c>
      <c r="D110" s="48">
        <f t="shared" si="56"/>
        <v>0.80582385720039451</v>
      </c>
      <c r="E110" s="48">
        <f t="shared" si="56"/>
        <v>0.76702123151749702</v>
      </c>
      <c r="F110" s="48">
        <f t="shared" si="56"/>
        <v>0.8599465536868236</v>
      </c>
      <c r="G110" s="48">
        <f t="shared" si="56"/>
        <v>0.52306626181579408</v>
      </c>
      <c r="H110" s="48">
        <f t="shared" si="56"/>
        <v>0.48074996833815392</v>
      </c>
      <c r="I110" s="48">
        <f t="shared" si="56"/>
        <v>0.40208911025096672</v>
      </c>
      <c r="J110" s="48">
        <f t="shared" si="56"/>
        <v>0.48441804783852743</v>
      </c>
      <c r="K110" s="48">
        <f t="shared" si="56"/>
        <v>0.26994374915722619</v>
      </c>
      <c r="L110" s="48">
        <f t="shared" si="56"/>
        <v>0.22008516913909684</v>
      </c>
      <c r="M110" s="48">
        <f t="shared" si="56"/>
        <v>0.2152012533769144</v>
      </c>
      <c r="N110" s="48">
        <f t="shared" si="56"/>
        <v>0.24237994685721403</v>
      </c>
      <c r="O110" s="48">
        <f t="shared" si="56"/>
        <v>0.24003237210961437</v>
      </c>
      <c r="P110" s="48">
        <f t="shared" si="56"/>
        <v>0.25991119278405073</v>
      </c>
      <c r="Q110" s="48">
        <f t="shared" si="56"/>
        <v>0.23028535872746092</v>
      </c>
    </row>
    <row r="111" spans="1:17" ht="11.45" customHeight="1" x14ac:dyDescent="0.25">
      <c r="A111" s="93" t="s">
        <v>125</v>
      </c>
      <c r="B111" s="46">
        <f t="shared" ref="B111:Q111" si="57">IF(B10=0,0,B10/B$8)</f>
        <v>0.2281441837249466</v>
      </c>
      <c r="C111" s="46">
        <f t="shared" si="57"/>
        <v>0.23919635766270442</v>
      </c>
      <c r="D111" s="46">
        <f t="shared" si="57"/>
        <v>0.19417614279960549</v>
      </c>
      <c r="E111" s="46">
        <f t="shared" si="57"/>
        <v>0.23297876848250298</v>
      </c>
      <c r="F111" s="46">
        <f t="shared" si="57"/>
        <v>0.14005344631317643</v>
      </c>
      <c r="G111" s="46">
        <f t="shared" si="57"/>
        <v>0.47693373818420581</v>
      </c>
      <c r="H111" s="46">
        <f t="shared" si="57"/>
        <v>0.51925003166184613</v>
      </c>
      <c r="I111" s="46">
        <f t="shared" si="57"/>
        <v>0.59791088974903317</v>
      </c>
      <c r="J111" s="46">
        <f t="shared" si="57"/>
        <v>0.51558195216147251</v>
      </c>
      <c r="K111" s="46">
        <f t="shared" si="57"/>
        <v>0.73005625084277381</v>
      </c>
      <c r="L111" s="46">
        <f t="shared" si="57"/>
        <v>0.77991483086090319</v>
      </c>
      <c r="M111" s="46">
        <f t="shared" si="57"/>
        <v>0.78479874662308557</v>
      </c>
      <c r="N111" s="46">
        <f t="shared" si="57"/>
        <v>0.75762005314278602</v>
      </c>
      <c r="O111" s="46">
        <f t="shared" si="57"/>
        <v>0.75996762789038574</v>
      </c>
      <c r="P111" s="46">
        <f t="shared" si="57"/>
        <v>0.74008880721594927</v>
      </c>
      <c r="Q111" s="46">
        <f t="shared" si="57"/>
        <v>0.76971464127253908</v>
      </c>
    </row>
    <row r="113" spans="1:17" ht="11.45" customHeight="1" x14ac:dyDescent="0.25">
      <c r="A113" s="27" t="s">
        <v>61</v>
      </c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ht="11.45" customHeight="1" x14ac:dyDescent="0.25">
      <c r="A114" s="130" t="s">
        <v>39</v>
      </c>
      <c r="B114" s="129">
        <f t="shared" ref="B114:Q114" si="58">IF(B13=0,0,B13/B$13)</f>
        <v>1</v>
      </c>
      <c r="C114" s="129">
        <f t="shared" si="58"/>
        <v>1</v>
      </c>
      <c r="D114" s="129">
        <f t="shared" si="58"/>
        <v>1</v>
      </c>
      <c r="E114" s="129">
        <f t="shared" si="58"/>
        <v>1</v>
      </c>
      <c r="F114" s="129">
        <f t="shared" si="58"/>
        <v>1</v>
      </c>
      <c r="G114" s="129">
        <f t="shared" si="58"/>
        <v>1</v>
      </c>
      <c r="H114" s="129">
        <f t="shared" si="58"/>
        <v>1</v>
      </c>
      <c r="I114" s="129">
        <f t="shared" si="58"/>
        <v>1</v>
      </c>
      <c r="J114" s="129">
        <f t="shared" si="58"/>
        <v>1</v>
      </c>
      <c r="K114" s="129">
        <f t="shared" si="58"/>
        <v>1</v>
      </c>
      <c r="L114" s="129">
        <f t="shared" si="58"/>
        <v>1</v>
      </c>
      <c r="M114" s="129">
        <f t="shared" si="58"/>
        <v>1</v>
      </c>
      <c r="N114" s="129">
        <f t="shared" si="58"/>
        <v>1</v>
      </c>
      <c r="O114" s="129">
        <f t="shared" si="58"/>
        <v>1</v>
      </c>
      <c r="P114" s="129">
        <f t="shared" si="58"/>
        <v>1</v>
      </c>
      <c r="Q114" s="129">
        <f t="shared" si="58"/>
        <v>1</v>
      </c>
    </row>
    <row r="115" spans="1:17" ht="11.45" customHeight="1" x14ac:dyDescent="0.25">
      <c r="A115" s="116" t="s">
        <v>23</v>
      </c>
      <c r="B115" s="52">
        <f t="shared" ref="B115:Q115" si="59">IF(B14=0,0,B14/B$13)</f>
        <v>0</v>
      </c>
      <c r="C115" s="52">
        <f t="shared" si="59"/>
        <v>0</v>
      </c>
      <c r="D115" s="52">
        <f t="shared" si="59"/>
        <v>0</v>
      </c>
      <c r="E115" s="52">
        <f t="shared" si="59"/>
        <v>0</v>
      </c>
      <c r="F115" s="52">
        <f t="shared" si="59"/>
        <v>0</v>
      </c>
      <c r="G115" s="52">
        <f t="shared" si="59"/>
        <v>0</v>
      </c>
      <c r="H115" s="52">
        <f t="shared" si="59"/>
        <v>0</v>
      </c>
      <c r="I115" s="52">
        <f t="shared" si="59"/>
        <v>0</v>
      </c>
      <c r="J115" s="52">
        <f t="shared" si="59"/>
        <v>0</v>
      </c>
      <c r="K115" s="52">
        <f t="shared" si="59"/>
        <v>0</v>
      </c>
      <c r="L115" s="52">
        <f t="shared" si="59"/>
        <v>0</v>
      </c>
      <c r="M115" s="52">
        <f t="shared" si="59"/>
        <v>0</v>
      </c>
      <c r="N115" s="52">
        <f t="shared" si="59"/>
        <v>0</v>
      </c>
      <c r="O115" s="52">
        <f t="shared" si="59"/>
        <v>0</v>
      </c>
      <c r="P115" s="52">
        <f t="shared" si="59"/>
        <v>0</v>
      </c>
      <c r="Q115" s="52">
        <f t="shared" si="59"/>
        <v>0</v>
      </c>
    </row>
    <row r="116" spans="1:17" ht="11.45" customHeight="1" x14ac:dyDescent="0.25">
      <c r="A116" s="116" t="s">
        <v>127</v>
      </c>
      <c r="B116" s="52">
        <f t="shared" ref="B116:Q116" si="60">IF(B15=0,0,B15/B$13)</f>
        <v>0.85282506218560283</v>
      </c>
      <c r="C116" s="52">
        <f t="shared" si="60"/>
        <v>0.90916086607838409</v>
      </c>
      <c r="D116" s="52">
        <f t="shared" si="60"/>
        <v>0.91476522023999263</v>
      </c>
      <c r="E116" s="52">
        <f t="shared" si="60"/>
        <v>0.9210040869758287</v>
      </c>
      <c r="F116" s="52">
        <f t="shared" si="60"/>
        <v>0.91042447362611489</v>
      </c>
      <c r="G116" s="52">
        <f t="shared" si="60"/>
        <v>0.91471749903411137</v>
      </c>
      <c r="H116" s="52">
        <f t="shared" si="60"/>
        <v>0.88489739303035519</v>
      </c>
      <c r="I116" s="52">
        <f t="shared" si="60"/>
        <v>0.88385823825361876</v>
      </c>
      <c r="J116" s="52">
        <f t="shared" si="60"/>
        <v>0.83503831161237496</v>
      </c>
      <c r="K116" s="52">
        <f t="shared" si="60"/>
        <v>0.84529143782302907</v>
      </c>
      <c r="L116" s="52">
        <f t="shared" si="60"/>
        <v>0.86741746013152832</v>
      </c>
      <c r="M116" s="52">
        <f t="shared" si="60"/>
        <v>0.87567951091867346</v>
      </c>
      <c r="N116" s="52">
        <f t="shared" si="60"/>
        <v>0.84229218277956475</v>
      </c>
      <c r="O116" s="52">
        <f t="shared" si="60"/>
        <v>0.80769255671416607</v>
      </c>
      <c r="P116" s="52">
        <f t="shared" si="60"/>
        <v>0.81199216332433921</v>
      </c>
      <c r="Q116" s="52">
        <f t="shared" si="60"/>
        <v>0.81441015468343281</v>
      </c>
    </row>
    <row r="117" spans="1:17" ht="11.45" customHeight="1" x14ac:dyDescent="0.25">
      <c r="A117" s="116" t="s">
        <v>125</v>
      </c>
      <c r="B117" s="52">
        <f t="shared" ref="B117:Q117" si="61">IF(B16=0,0,B16/B$13)</f>
        <v>0.14717493781439717</v>
      </c>
      <c r="C117" s="52">
        <f t="shared" si="61"/>
        <v>9.0839133921615967E-2</v>
      </c>
      <c r="D117" s="52">
        <f t="shared" si="61"/>
        <v>8.5234779760007415E-2</v>
      </c>
      <c r="E117" s="52">
        <f t="shared" si="61"/>
        <v>7.8995913024171333E-2</v>
      </c>
      <c r="F117" s="52">
        <f t="shared" si="61"/>
        <v>8.9575526373885092E-2</v>
      </c>
      <c r="G117" s="52">
        <f t="shared" si="61"/>
        <v>8.52825009658887E-2</v>
      </c>
      <c r="H117" s="52">
        <f t="shared" si="61"/>
        <v>0.11510260696964472</v>
      </c>
      <c r="I117" s="52">
        <f t="shared" si="61"/>
        <v>0.11614176174638124</v>
      </c>
      <c r="J117" s="52">
        <f t="shared" si="61"/>
        <v>0.16496168838762515</v>
      </c>
      <c r="K117" s="52">
        <f t="shared" si="61"/>
        <v>0.15470856217697099</v>
      </c>
      <c r="L117" s="52">
        <f t="shared" si="61"/>
        <v>0.13258253986847165</v>
      </c>
      <c r="M117" s="52">
        <f t="shared" si="61"/>
        <v>0.12432048908132662</v>
      </c>
      <c r="N117" s="52">
        <f t="shared" si="61"/>
        <v>0.15770781722043525</v>
      </c>
      <c r="O117" s="52">
        <f t="shared" si="61"/>
        <v>0.19230744328583391</v>
      </c>
      <c r="P117" s="52">
        <f t="shared" si="61"/>
        <v>0.18800783667566084</v>
      </c>
      <c r="Q117" s="52">
        <f t="shared" si="61"/>
        <v>0.18558984531656705</v>
      </c>
    </row>
    <row r="118" spans="1:17" ht="11.45" customHeight="1" x14ac:dyDescent="0.25">
      <c r="A118" s="128" t="s">
        <v>18</v>
      </c>
      <c r="B118" s="127">
        <f t="shared" ref="B118:Q118" si="62">IF(B17=0,0,B17/B$17)</f>
        <v>1</v>
      </c>
      <c r="C118" s="127">
        <f t="shared" si="62"/>
        <v>1</v>
      </c>
      <c r="D118" s="127">
        <f t="shared" si="62"/>
        <v>1</v>
      </c>
      <c r="E118" s="127">
        <f t="shared" si="62"/>
        <v>1</v>
      </c>
      <c r="F118" s="127">
        <f t="shared" si="62"/>
        <v>1</v>
      </c>
      <c r="G118" s="127">
        <f t="shared" si="62"/>
        <v>1</v>
      </c>
      <c r="H118" s="127">
        <f t="shared" si="62"/>
        <v>1</v>
      </c>
      <c r="I118" s="127">
        <f t="shared" si="62"/>
        <v>1</v>
      </c>
      <c r="J118" s="127">
        <f t="shared" si="62"/>
        <v>1</v>
      </c>
      <c r="K118" s="127">
        <f t="shared" si="62"/>
        <v>1</v>
      </c>
      <c r="L118" s="127">
        <f t="shared" si="62"/>
        <v>1</v>
      </c>
      <c r="M118" s="127">
        <f t="shared" si="62"/>
        <v>1</v>
      </c>
      <c r="N118" s="127">
        <f t="shared" si="62"/>
        <v>1</v>
      </c>
      <c r="O118" s="127">
        <f t="shared" si="62"/>
        <v>1</v>
      </c>
      <c r="P118" s="127">
        <f t="shared" si="62"/>
        <v>1</v>
      </c>
      <c r="Q118" s="127">
        <f t="shared" si="62"/>
        <v>1</v>
      </c>
    </row>
    <row r="119" spans="1:17" ht="11.45" customHeight="1" x14ac:dyDescent="0.25">
      <c r="A119" s="95" t="s">
        <v>126</v>
      </c>
      <c r="B119" s="48">
        <f t="shared" ref="B119:Q119" si="63">IF(B18=0,0,B18/B$17)</f>
        <v>0.89882839228244993</v>
      </c>
      <c r="C119" s="48">
        <f t="shared" si="63"/>
        <v>0.89028840297560485</v>
      </c>
      <c r="D119" s="48">
        <f t="shared" si="63"/>
        <v>0.91339645551649085</v>
      </c>
      <c r="E119" s="48">
        <f t="shared" si="63"/>
        <v>0.8911534668324248</v>
      </c>
      <c r="F119" s="48">
        <f t="shared" si="63"/>
        <v>0.9386096589317241</v>
      </c>
      <c r="G119" s="48">
        <f t="shared" si="63"/>
        <v>0.73606111394556961</v>
      </c>
      <c r="H119" s="48">
        <f t="shared" si="63"/>
        <v>0.70838085392329808</v>
      </c>
      <c r="I119" s="48">
        <f t="shared" si="63"/>
        <v>0.64106139697107589</v>
      </c>
      <c r="J119" s="48">
        <f t="shared" si="63"/>
        <v>0.7173706167599746</v>
      </c>
      <c r="K119" s="48">
        <f t="shared" si="63"/>
        <v>0.49326873466853211</v>
      </c>
      <c r="L119" s="48">
        <f t="shared" si="63"/>
        <v>0.423291783872567</v>
      </c>
      <c r="M119" s="48">
        <f t="shared" si="63"/>
        <v>0.40345348112851642</v>
      </c>
      <c r="N119" s="48">
        <f t="shared" si="63"/>
        <v>0.43721148238706531</v>
      </c>
      <c r="O119" s="48">
        <f t="shared" si="63"/>
        <v>0.4201849262338429</v>
      </c>
      <c r="P119" s="48">
        <f t="shared" si="63"/>
        <v>0.43906996856855141</v>
      </c>
      <c r="Q119" s="48">
        <f t="shared" si="63"/>
        <v>0.39342261706175496</v>
      </c>
    </row>
    <row r="120" spans="1:17" ht="11.45" customHeight="1" x14ac:dyDescent="0.25">
      <c r="A120" s="93" t="s">
        <v>125</v>
      </c>
      <c r="B120" s="46">
        <f t="shared" ref="B120:Q120" si="64">IF(B19=0,0,B19/B$17)</f>
        <v>0.10117160771755009</v>
      </c>
      <c r="C120" s="46">
        <f t="shared" si="64"/>
        <v>0.10971159702439516</v>
      </c>
      <c r="D120" s="46">
        <f t="shared" si="64"/>
        <v>8.6603544483509126E-2</v>
      </c>
      <c r="E120" s="46">
        <f t="shared" si="64"/>
        <v>0.10884653316757517</v>
      </c>
      <c r="F120" s="46">
        <f t="shared" si="64"/>
        <v>6.1390341068275886E-2</v>
      </c>
      <c r="G120" s="46">
        <f t="shared" si="64"/>
        <v>0.26393888605443039</v>
      </c>
      <c r="H120" s="46">
        <f t="shared" si="64"/>
        <v>0.29161914607670192</v>
      </c>
      <c r="I120" s="46">
        <f t="shared" si="64"/>
        <v>0.35893860302892411</v>
      </c>
      <c r="J120" s="46">
        <f t="shared" si="64"/>
        <v>0.28262938324002534</v>
      </c>
      <c r="K120" s="46">
        <f t="shared" si="64"/>
        <v>0.50673126533146795</v>
      </c>
      <c r="L120" s="46">
        <f t="shared" si="64"/>
        <v>0.57670821612743295</v>
      </c>
      <c r="M120" s="46">
        <f t="shared" si="64"/>
        <v>0.59654651887148347</v>
      </c>
      <c r="N120" s="46">
        <f t="shared" si="64"/>
        <v>0.5627885176129348</v>
      </c>
      <c r="O120" s="46">
        <f t="shared" si="64"/>
        <v>0.57981507376615715</v>
      </c>
      <c r="P120" s="46">
        <f t="shared" si="64"/>
        <v>0.56093003143144871</v>
      </c>
      <c r="Q120" s="46">
        <f t="shared" si="64"/>
        <v>0.60657738293824504</v>
      </c>
    </row>
    <row r="122" spans="1:17" ht="11.45" customHeight="1" x14ac:dyDescent="0.25">
      <c r="A122" s="126" t="s">
        <v>124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8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21.591431653596622</v>
      </c>
      <c r="C4" s="100">
        <v>16.498269999999998</v>
      </c>
      <c r="D4" s="100">
        <v>19.5017</v>
      </c>
      <c r="E4" s="100">
        <v>19.597290000000001</v>
      </c>
      <c r="F4" s="100">
        <v>29.797070000000001</v>
      </c>
      <c r="G4" s="100">
        <v>48.41406324639339</v>
      </c>
      <c r="H4" s="100">
        <v>32</v>
      </c>
      <c r="I4" s="100">
        <v>50.303310000000003</v>
      </c>
      <c r="J4" s="100">
        <v>28.894949999999998</v>
      </c>
      <c r="K4" s="100">
        <v>33.9</v>
      </c>
      <c r="L4" s="100">
        <v>38.000902720588499</v>
      </c>
      <c r="M4" s="100">
        <v>34.919628951027946</v>
      </c>
      <c r="N4" s="100">
        <v>38.000382153434629</v>
      </c>
      <c r="O4" s="100">
        <v>28.756375689034634</v>
      </c>
      <c r="P4" s="100">
        <v>41.081494219929297</v>
      </c>
      <c r="Q4" s="100">
        <v>24.648570774721488</v>
      </c>
    </row>
    <row r="5" spans="1:17" ht="11.45" customHeight="1" x14ac:dyDescent="0.25">
      <c r="A5" s="141" t="s">
        <v>91</v>
      </c>
      <c r="B5" s="140">
        <f t="shared" ref="B5:Q5" si="0">B4</f>
        <v>21.591431653596622</v>
      </c>
      <c r="C5" s="140">
        <f t="shared" si="0"/>
        <v>16.498269999999998</v>
      </c>
      <c r="D5" s="140">
        <f t="shared" si="0"/>
        <v>19.5017</v>
      </c>
      <c r="E5" s="140">
        <f t="shared" si="0"/>
        <v>19.597290000000001</v>
      </c>
      <c r="F5" s="140">
        <f t="shared" si="0"/>
        <v>29.797070000000001</v>
      </c>
      <c r="G5" s="140">
        <f t="shared" si="0"/>
        <v>48.41406324639339</v>
      </c>
      <c r="H5" s="140">
        <f t="shared" si="0"/>
        <v>32</v>
      </c>
      <c r="I5" s="140">
        <f t="shared" si="0"/>
        <v>50.303310000000003</v>
      </c>
      <c r="J5" s="140">
        <f t="shared" si="0"/>
        <v>28.894949999999998</v>
      </c>
      <c r="K5" s="140">
        <f t="shared" si="0"/>
        <v>33.9</v>
      </c>
      <c r="L5" s="140">
        <f t="shared" si="0"/>
        <v>38.000902720588499</v>
      </c>
      <c r="M5" s="140">
        <f t="shared" si="0"/>
        <v>34.919628951027946</v>
      </c>
      <c r="N5" s="140">
        <f t="shared" si="0"/>
        <v>38.000382153434629</v>
      </c>
      <c r="O5" s="140">
        <f t="shared" si="0"/>
        <v>28.756375689034634</v>
      </c>
      <c r="P5" s="140">
        <f t="shared" si="0"/>
        <v>41.081494219929297</v>
      </c>
      <c r="Q5" s="140">
        <f t="shared" si="0"/>
        <v>24.648570774721488</v>
      </c>
    </row>
    <row r="7" spans="1:17" ht="11.45" customHeight="1" x14ac:dyDescent="0.25">
      <c r="A7" s="27" t="s">
        <v>81</v>
      </c>
      <c r="B7" s="71">
        <f t="shared" ref="B7:Q7" si="1">SUM(B8,B12)</f>
        <v>21.591431653596622</v>
      </c>
      <c r="C7" s="71">
        <f t="shared" si="1"/>
        <v>16.498269999999998</v>
      </c>
      <c r="D7" s="71">
        <f t="shared" si="1"/>
        <v>19.501700000000003</v>
      </c>
      <c r="E7" s="71">
        <f t="shared" si="1"/>
        <v>19.597290000000001</v>
      </c>
      <c r="F7" s="71">
        <f t="shared" si="1"/>
        <v>29.797070000000005</v>
      </c>
      <c r="G7" s="71">
        <f t="shared" si="1"/>
        <v>48.414063246393397</v>
      </c>
      <c r="H7" s="71">
        <f t="shared" si="1"/>
        <v>32</v>
      </c>
      <c r="I7" s="71">
        <f t="shared" si="1"/>
        <v>50.303310000000003</v>
      </c>
      <c r="J7" s="71">
        <f t="shared" si="1"/>
        <v>28.894950000000009</v>
      </c>
      <c r="K7" s="71">
        <f t="shared" si="1"/>
        <v>33.9</v>
      </c>
      <c r="L7" s="71">
        <f t="shared" si="1"/>
        <v>38.000902720588506</v>
      </c>
      <c r="M7" s="71">
        <f t="shared" si="1"/>
        <v>34.919628951027953</v>
      </c>
      <c r="N7" s="71">
        <f t="shared" si="1"/>
        <v>38.000382153434636</v>
      </c>
      <c r="O7" s="71">
        <f t="shared" si="1"/>
        <v>28.756375689034627</v>
      </c>
      <c r="P7" s="71">
        <f t="shared" si="1"/>
        <v>41.081494219929297</v>
      </c>
      <c r="Q7" s="71">
        <f t="shared" si="1"/>
        <v>24.648570774721492</v>
      </c>
    </row>
    <row r="8" spans="1:17" ht="11.45" customHeight="1" x14ac:dyDescent="0.25">
      <c r="A8" s="130" t="s">
        <v>39</v>
      </c>
      <c r="B8" s="139">
        <f t="shared" ref="B8:Q8" si="2">SUM(B9:B11)</f>
        <v>21.004072171556807</v>
      </c>
      <c r="C8" s="139">
        <f t="shared" si="2"/>
        <v>16.084497404827953</v>
      </c>
      <c r="D8" s="139">
        <f t="shared" si="2"/>
        <v>19.092897733851768</v>
      </c>
      <c r="E8" s="139">
        <f t="shared" si="2"/>
        <v>19.193459223149464</v>
      </c>
      <c r="F8" s="139">
        <f t="shared" si="2"/>
        <v>29.337804458063324</v>
      </c>
      <c r="G8" s="139">
        <f t="shared" si="2"/>
        <v>47.291598746411118</v>
      </c>
      <c r="H8" s="139">
        <f t="shared" si="2"/>
        <v>31.263902477638965</v>
      </c>
      <c r="I8" s="139">
        <f t="shared" si="2"/>
        <v>49.138695857116012</v>
      </c>
      <c r="J8" s="139">
        <f t="shared" si="2"/>
        <v>27.547306814921487</v>
      </c>
      <c r="K8" s="139">
        <f t="shared" si="2"/>
        <v>32.807310394428725</v>
      </c>
      <c r="L8" s="139">
        <f t="shared" si="2"/>
        <v>36.951148829342443</v>
      </c>
      <c r="M8" s="139">
        <f t="shared" si="2"/>
        <v>34.116352087311874</v>
      </c>
      <c r="N8" s="139">
        <f t="shared" si="2"/>
        <v>37.101435334342341</v>
      </c>
      <c r="O8" s="139">
        <f t="shared" si="2"/>
        <v>27.940432435338828</v>
      </c>
      <c r="P8" s="139">
        <f t="shared" si="2"/>
        <v>40.020587662303257</v>
      </c>
      <c r="Q8" s="139">
        <f t="shared" si="2"/>
        <v>24.01650034554649</v>
      </c>
    </row>
    <row r="9" spans="1:17" ht="11.45" customHeight="1" x14ac:dyDescent="0.25">
      <c r="A9" s="116" t="s">
        <v>23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</row>
    <row r="10" spans="1:17" ht="11.45" customHeight="1" x14ac:dyDescent="0.25">
      <c r="A10" s="116" t="s">
        <v>127</v>
      </c>
      <c r="B10" s="70">
        <v>16.650741951065726</v>
      </c>
      <c r="C10" s="70">
        <v>14.240743656419117</v>
      </c>
      <c r="D10" s="70">
        <v>17.074069822814707</v>
      </c>
      <c r="E10" s="70">
        <v>17.324119979380274</v>
      </c>
      <c r="F10" s="70">
        <v>25.917513648740037</v>
      </c>
      <c r="G10" s="70">
        <v>41.809167409981505</v>
      </c>
      <c r="H10" s="70">
        <v>26.512511220149722</v>
      </c>
      <c r="I10" s="70">
        <v>41.499714858609593</v>
      </c>
      <c r="J10" s="70">
        <v>21.518128412055241</v>
      </c>
      <c r="K10" s="70">
        <v>26.189448176991064</v>
      </c>
      <c r="L10" s="70">
        <v>30.31268605628857</v>
      </c>
      <c r="M10" s="70">
        <v>28.512518483446648</v>
      </c>
      <c r="N10" s="70">
        <v>29.41049457323869</v>
      </c>
      <c r="O10" s="70">
        <v>20.880271080743064</v>
      </c>
      <c r="P10" s="70">
        <v>30.090796570977041</v>
      </c>
      <c r="Q10" s="70">
        <v>18.071323918025879</v>
      </c>
    </row>
    <row r="11" spans="1:17" ht="11.45" customHeight="1" x14ac:dyDescent="0.25">
      <c r="A11" s="116" t="s">
        <v>125</v>
      </c>
      <c r="B11" s="70">
        <v>4.3533302204910802</v>
      </c>
      <c r="C11" s="70">
        <v>1.8437537484088373</v>
      </c>
      <c r="D11" s="70">
        <v>2.0188279110370595</v>
      </c>
      <c r="E11" s="70">
        <v>1.8693392437691887</v>
      </c>
      <c r="F11" s="70">
        <v>3.4202908093232871</v>
      </c>
      <c r="G11" s="70">
        <v>5.4824313364296122</v>
      </c>
      <c r="H11" s="70">
        <v>4.7513912574892414</v>
      </c>
      <c r="I11" s="70">
        <v>7.6389809985064163</v>
      </c>
      <c r="J11" s="70">
        <v>6.0291784028662461</v>
      </c>
      <c r="K11" s="70">
        <v>6.6178622174376605</v>
      </c>
      <c r="L11" s="70">
        <v>6.6384627730538712</v>
      </c>
      <c r="M11" s="70">
        <v>5.6038336038652234</v>
      </c>
      <c r="N11" s="70">
        <v>7.6909407611036471</v>
      </c>
      <c r="O11" s="70">
        <v>7.0601613545957651</v>
      </c>
      <c r="P11" s="70">
        <v>9.9297910913262193</v>
      </c>
      <c r="Q11" s="70">
        <v>5.94517642752061</v>
      </c>
    </row>
    <row r="12" spans="1:17" ht="11.45" customHeight="1" x14ac:dyDescent="0.25">
      <c r="A12" s="128" t="s">
        <v>18</v>
      </c>
      <c r="B12" s="138">
        <f t="shared" ref="B12:Q12" si="3">SUM(B13:B14)</f>
        <v>0.58735948203981503</v>
      </c>
      <c r="C12" s="138">
        <f t="shared" si="3"/>
        <v>0.41377259517204401</v>
      </c>
      <c r="D12" s="138">
        <f t="shared" si="3"/>
        <v>0.40880226614823451</v>
      </c>
      <c r="E12" s="138">
        <f t="shared" si="3"/>
        <v>0.40383077685053848</v>
      </c>
      <c r="F12" s="138">
        <f t="shared" si="3"/>
        <v>0.45926554193667907</v>
      </c>
      <c r="G12" s="138">
        <f t="shared" si="3"/>
        <v>1.1224644999822799</v>
      </c>
      <c r="H12" s="138">
        <f t="shared" si="3"/>
        <v>0.73609752236103865</v>
      </c>
      <c r="I12" s="138">
        <f t="shared" si="3"/>
        <v>1.1646141428839907</v>
      </c>
      <c r="J12" s="138">
        <f t="shared" si="3"/>
        <v>1.34764318507852</v>
      </c>
      <c r="K12" s="138">
        <f t="shared" si="3"/>
        <v>1.0926896055712705</v>
      </c>
      <c r="L12" s="138">
        <f t="shared" si="3"/>
        <v>1.0497538912460616</v>
      </c>
      <c r="M12" s="138">
        <f t="shared" si="3"/>
        <v>0.80327686371607554</v>
      </c>
      <c r="N12" s="138">
        <f t="shared" si="3"/>
        <v>0.8989468190922929</v>
      </c>
      <c r="O12" s="138">
        <f t="shared" si="3"/>
        <v>0.81594325369580112</v>
      </c>
      <c r="P12" s="138">
        <f t="shared" si="3"/>
        <v>1.0609065576260384</v>
      </c>
      <c r="Q12" s="138">
        <f t="shared" si="3"/>
        <v>0.63207042917500145</v>
      </c>
    </row>
    <row r="13" spans="1:17" ht="11.45" customHeight="1" x14ac:dyDescent="0.25">
      <c r="A13" s="95" t="s">
        <v>126</v>
      </c>
      <c r="B13" s="20">
        <v>0.53192121639964096</v>
      </c>
      <c r="C13" s="20">
        <v>0.37100875628564378</v>
      </c>
      <c r="D13" s="20">
        <v>0.37524644885721792</v>
      </c>
      <c r="E13" s="20">
        <v>0.36206077029420075</v>
      </c>
      <c r="F13" s="20">
        <v>0.43174808684119886</v>
      </c>
      <c r="G13" s="20">
        <v>0.7871625600843154</v>
      </c>
      <c r="H13" s="20">
        <v>0.50601740256806171</v>
      </c>
      <c r="I13" s="20">
        <v>0.71981011607915002</v>
      </c>
      <c r="J13" s="20">
        <v>0.93834710083159767</v>
      </c>
      <c r="K13" s="20">
        <v>0.50808843051743435</v>
      </c>
      <c r="L13" s="20">
        <v>0.40858404798616532</v>
      </c>
      <c r="M13" s="20">
        <v>0.29811616866955337</v>
      </c>
      <c r="N13" s="20">
        <v>0.35889897669812837</v>
      </c>
      <c r="O13" s="20">
        <v>0.31427978922206529</v>
      </c>
      <c r="P13" s="20">
        <v>0.42833019567379982</v>
      </c>
      <c r="Q13" s="20">
        <v>0.22705280184070162</v>
      </c>
    </row>
    <row r="14" spans="1:17" ht="11.45" customHeight="1" x14ac:dyDescent="0.25">
      <c r="A14" s="93" t="s">
        <v>125</v>
      </c>
      <c r="B14" s="69">
        <v>5.5438265640174088E-2</v>
      </c>
      <c r="C14" s="69">
        <v>4.2763838886400243E-2</v>
      </c>
      <c r="D14" s="69">
        <v>3.3555817291016588E-2</v>
      </c>
      <c r="E14" s="69">
        <v>4.1770006556337731E-2</v>
      </c>
      <c r="F14" s="69">
        <v>2.7517455095480196E-2</v>
      </c>
      <c r="G14" s="69">
        <v>0.33530193989796464</v>
      </c>
      <c r="H14" s="69">
        <v>0.23008011979297688</v>
      </c>
      <c r="I14" s="69">
        <v>0.4448040268048406</v>
      </c>
      <c r="J14" s="69">
        <v>0.40929608424692238</v>
      </c>
      <c r="K14" s="69">
        <v>0.58460117505383624</v>
      </c>
      <c r="L14" s="69">
        <v>0.64116984325989623</v>
      </c>
      <c r="M14" s="69">
        <v>0.50516069504652217</v>
      </c>
      <c r="N14" s="69">
        <v>0.54004784239416448</v>
      </c>
      <c r="O14" s="69">
        <v>0.50166346447373578</v>
      </c>
      <c r="P14" s="69">
        <v>0.63257636195223854</v>
      </c>
      <c r="Q14" s="69">
        <v>0.40501762733429986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74</v>
      </c>
      <c r="B18" s="68">
        <f>IF(B7=0,"",B7/TrAvia_act!B12*100)</f>
        <v>665.02396276382967</v>
      </c>
      <c r="C18" s="68">
        <f>IF(C7=0,"",C7/TrAvia_act!C12*100)</f>
        <v>503.64381899416435</v>
      </c>
      <c r="D18" s="68">
        <f>IF(D7=0,"",D7/TrAvia_act!D12*100)</f>
        <v>543.8552402772815</v>
      </c>
      <c r="E18" s="68">
        <f>IF(E7=0,"",E7/TrAvia_act!E12*100)</f>
        <v>449.63201385633516</v>
      </c>
      <c r="F18" s="68">
        <f>IF(F7=0,"",F7/TrAvia_act!F12*100)</f>
        <v>448.53857563977442</v>
      </c>
      <c r="G18" s="68">
        <f>IF(G7=0,"",G7/TrAvia_act!G12*100)</f>
        <v>504.57853034111679</v>
      </c>
      <c r="H18" s="68">
        <f>IF(H7=0,"",H7/TrAvia_act!H12*100)</f>
        <v>346.83288784829631</v>
      </c>
      <c r="I18" s="68">
        <f>IF(I7=0,"",I7/TrAvia_act!I12*100)</f>
        <v>443.38217586760163</v>
      </c>
      <c r="J18" s="68">
        <f>IF(J7=0,"",J7/TrAvia_act!J12*100)</f>
        <v>324.77069281812658</v>
      </c>
      <c r="K18" s="68">
        <f>IF(K7=0,"",K7/TrAvia_act!K12*100)</f>
        <v>426.81684152026423</v>
      </c>
      <c r="L18" s="68">
        <f>IF(L7=0,"",L7/TrAvia_act!L12*100)</f>
        <v>477.61852481885745</v>
      </c>
      <c r="M18" s="68">
        <f>IF(M7=0,"",M7/TrAvia_act!M12*100)</f>
        <v>330.78186834419358</v>
      </c>
      <c r="N18" s="68">
        <f>IF(N7=0,"",N7/TrAvia_act!N12*100)</f>
        <v>338.64300522146959</v>
      </c>
      <c r="O18" s="68">
        <f>IF(O7=0,"",O7/TrAvia_act!O12*100)</f>
        <v>310.89435151242583</v>
      </c>
      <c r="P18" s="68">
        <f>IF(P7=0,"",P7/TrAvia_act!P12*100)</f>
        <v>421.43145292628571</v>
      </c>
      <c r="Q18" s="68">
        <f>IF(Q7=0,"",Q7/TrAvia_act!Q12*100)</f>
        <v>239.31896090354425</v>
      </c>
    </row>
    <row r="19" spans="1:17" ht="11.45" customHeight="1" x14ac:dyDescent="0.25">
      <c r="A19" s="130" t="s">
        <v>39</v>
      </c>
      <c r="B19" s="134">
        <f>IF(B8=0,"",B8/TrAvia_act!B13*100)</f>
        <v>656.84217916400303</v>
      </c>
      <c r="C19" s="134">
        <f>IF(C8=0,"",C8/TrAvia_act!C13*100)</f>
        <v>497.70160714107669</v>
      </c>
      <c r="D19" s="134">
        <f>IF(D8=0,"",D8/TrAvia_act!D13*100)</f>
        <v>538.62275865812251</v>
      </c>
      <c r="E19" s="134">
        <f>IF(E8=0,"",E8/TrAvia_act!E13*100)</f>
        <v>445.41342200559171</v>
      </c>
      <c r="F19" s="134">
        <f>IF(F8=0,"",F8/TrAvia_act!F13*100)</f>
        <v>445.41859042509742</v>
      </c>
      <c r="G19" s="134">
        <f>IF(G8=0,"",G8/TrAvia_act!G13*100)</f>
        <v>500.104669338831</v>
      </c>
      <c r="H19" s="134">
        <f>IF(H8=0,"",H8/TrAvia_act!H13*100)</f>
        <v>343.73010025639053</v>
      </c>
      <c r="I19" s="134">
        <f>IF(I8=0,"",I8/TrAvia_act!I13*100)</f>
        <v>439.22021165109618</v>
      </c>
      <c r="J19" s="134">
        <f>IF(J8=0,"",J8/TrAvia_act!J13*100)</f>
        <v>319.01967788204558</v>
      </c>
      <c r="K19" s="134">
        <f>IF(K8=0,"",K8/TrAvia_act!K13*100)</f>
        <v>421.76654118816577</v>
      </c>
      <c r="L19" s="134">
        <f>IF(L8=0,"",L8/TrAvia_act!L13*100)</f>
        <v>473.1052235835736</v>
      </c>
      <c r="M19" s="134">
        <f>IF(M8=0,"",M8/TrAvia_act!M13*100)</f>
        <v>328.16131806474169</v>
      </c>
      <c r="N19" s="134">
        <f>IF(N8=0,"",N8/TrAvia_act!N13*100)</f>
        <v>336.01960350988264</v>
      </c>
      <c r="O19" s="134">
        <f>IF(O8=0,"",O8/TrAvia_act!O13*100)</f>
        <v>308.21858616064827</v>
      </c>
      <c r="P19" s="134">
        <f>IF(P8=0,"",P8/TrAvia_act!P13*100)</f>
        <v>418.2291900045393</v>
      </c>
      <c r="Q19" s="134">
        <f>IF(Q8=0,"",Q8/TrAvia_act!Q13*100)</f>
        <v>237.48756309928493</v>
      </c>
    </row>
    <row r="20" spans="1:17" ht="11.45" customHeight="1" x14ac:dyDescent="0.25">
      <c r="A20" s="116" t="s">
        <v>23</v>
      </c>
      <c r="B20" s="77" t="str">
        <f>IF(B9=0,"",B9/TrAvia_act!B14*100)</f>
        <v/>
      </c>
      <c r="C20" s="77" t="str">
        <f>IF(C9=0,"",C9/TrAvia_act!C14*100)</f>
        <v/>
      </c>
      <c r="D20" s="77" t="str">
        <f>IF(D9=0,"",D9/TrAvia_act!D14*100)</f>
        <v/>
      </c>
      <c r="E20" s="77" t="str">
        <f>IF(E9=0,"",E9/TrAvia_act!E14*100)</f>
        <v/>
      </c>
      <c r="F20" s="77" t="str">
        <f>IF(F9=0,"",F9/TrAvia_act!F14*100)</f>
        <v/>
      </c>
      <c r="G20" s="77" t="str">
        <f>IF(G9=0,"",G9/TrAvia_act!G14*100)</f>
        <v/>
      </c>
      <c r="H20" s="77" t="str">
        <f>IF(H9=0,"",H9/TrAvia_act!H14*100)</f>
        <v/>
      </c>
      <c r="I20" s="77" t="str">
        <f>IF(I9=0,"",I9/TrAvia_act!I14*100)</f>
        <v/>
      </c>
      <c r="J20" s="77" t="str">
        <f>IF(J9=0,"",J9/TrAvia_act!J14*100)</f>
        <v/>
      </c>
      <c r="K20" s="77" t="str">
        <f>IF(K9=0,"",K9/TrAvia_act!K14*100)</f>
        <v/>
      </c>
      <c r="L20" s="77" t="str">
        <f>IF(L9=0,"",L9/TrAvia_act!L14*100)</f>
        <v/>
      </c>
      <c r="M20" s="77" t="str">
        <f>IF(M9=0,"",M9/TrAvia_act!M14*100)</f>
        <v/>
      </c>
      <c r="N20" s="77" t="str">
        <f>IF(N9=0,"",N9/TrAvia_act!N14*100)</f>
        <v/>
      </c>
      <c r="O20" s="77" t="str">
        <f>IF(O9=0,"",O9/TrAvia_act!O14*100)</f>
        <v/>
      </c>
      <c r="P20" s="77" t="str">
        <f>IF(P9=0,"",P9/TrAvia_act!P14*100)</f>
        <v/>
      </c>
      <c r="Q20" s="77" t="str">
        <f>IF(Q9=0,"",Q9/TrAvia_act!Q14*100)</f>
        <v/>
      </c>
    </row>
    <row r="21" spans="1:17" ht="11.45" customHeight="1" x14ac:dyDescent="0.25">
      <c r="A21" s="116" t="s">
        <v>127</v>
      </c>
      <c r="B21" s="77">
        <f>IF(B10=0,"",B10/TrAvia_act!B15*100)</f>
        <v>610.56396226372624</v>
      </c>
      <c r="C21" s="77">
        <f>IF(C10=0,"",C10/TrAvia_act!C15*100)</f>
        <v>484.67819670020253</v>
      </c>
      <c r="D21" s="77">
        <f>IF(D10=0,"",D10/TrAvia_act!D15*100)</f>
        <v>526.55078240267289</v>
      </c>
      <c r="E21" s="77">
        <f>IF(E10=0,"",E10/TrAvia_act!E15*100)</f>
        <v>436.51550144628936</v>
      </c>
      <c r="F21" s="77">
        <f>IF(F10=0,"",F10/TrAvia_act!F15*100)</f>
        <v>432.20535336047493</v>
      </c>
      <c r="G21" s="77">
        <f>IF(G10=0,"",G10/TrAvia_act!G15*100)</f>
        <v>483.3496906702801</v>
      </c>
      <c r="H21" s="77">
        <f>IF(H10=0,"",H10/TrAvia_act!H15*100)</f>
        <v>329.40662322290109</v>
      </c>
      <c r="I21" s="77">
        <f>IF(I10=0,"",I10/TrAvia_act!I15*100)</f>
        <v>419.68281789212006</v>
      </c>
      <c r="J21" s="77">
        <f>IF(J10=0,"",J10/TrAvia_act!J15*100)</f>
        <v>298.42583628362513</v>
      </c>
      <c r="K21" s="77">
        <f>IF(K10=0,"",K10/TrAvia_act!K15*100)</f>
        <v>398.31015078974428</v>
      </c>
      <c r="L21" s="77">
        <f>IF(L10=0,"",L10/TrAvia_act!L15*100)</f>
        <v>447.43098865189256</v>
      </c>
      <c r="M21" s="77">
        <f>IF(M10=0,"",M10/TrAvia_act!M15*100)</f>
        <v>313.19526758327561</v>
      </c>
      <c r="N21" s="77">
        <f>IF(N10=0,"",N10/TrAvia_act!N15*100)</f>
        <v>316.23756792155177</v>
      </c>
      <c r="O21" s="77">
        <f>IF(O10=0,"",O10/TrAvia_act!O15*100)</f>
        <v>285.17782506806356</v>
      </c>
      <c r="P21" s="77">
        <f>IF(P10=0,"",P10/TrAvia_act!P15*100)</f>
        <v>387.26899288351279</v>
      </c>
      <c r="Q21" s="77">
        <f>IF(Q10=0,"",Q10/TrAvia_act!Q15*100)</f>
        <v>219.42087299676541</v>
      </c>
    </row>
    <row r="22" spans="1:17" ht="11.45" customHeight="1" x14ac:dyDescent="0.25">
      <c r="A22" s="116" t="s">
        <v>125</v>
      </c>
      <c r="B22" s="77">
        <f>IF(B11=0,"",B11/TrAvia_act!B16*100)</f>
        <v>925.00755970990519</v>
      </c>
      <c r="C22" s="77">
        <f>IF(C11=0,"",C11/TrAvia_act!C16*100)</f>
        <v>628.04603695407297</v>
      </c>
      <c r="D22" s="77">
        <f>IF(D11=0,"",D11/TrAvia_act!D16*100)</f>
        <v>668.18282849278023</v>
      </c>
      <c r="E22" s="77">
        <f>IF(E11=0,"",E11/TrAvia_act!E16*100)</f>
        <v>549.15323444622004</v>
      </c>
      <c r="F22" s="77">
        <f>IF(F11=0,"",F11/TrAvia_act!F16*100)</f>
        <v>579.71480822508715</v>
      </c>
      <c r="G22" s="77">
        <f>IF(G11=0,"",G11/TrAvia_act!G16*100)</f>
        <v>679.81412919856098</v>
      </c>
      <c r="H22" s="77">
        <f>IF(H11=0,"",H11/TrAvia_act!H16*100)</f>
        <v>453.84756692165558</v>
      </c>
      <c r="I22" s="77">
        <f>IF(I11=0,"",I11/TrAvia_act!I16*100)</f>
        <v>587.9030469053489</v>
      </c>
      <c r="J22" s="77">
        <f>IF(J11=0,"",J11/TrAvia_act!J16*100)</f>
        <v>423.26598431866023</v>
      </c>
      <c r="K22" s="77">
        <f>IF(K11=0,"",K11/TrAvia_act!K16*100)</f>
        <v>549.92677800388481</v>
      </c>
      <c r="L22" s="77">
        <f>IF(L11=0,"",L11/TrAvia_act!L16*100)</f>
        <v>641.07816841742635</v>
      </c>
      <c r="M22" s="77">
        <f>IF(M11=0,"",M11/TrAvia_act!M16*100)</f>
        <v>433.57808293461864</v>
      </c>
      <c r="N22" s="77">
        <f>IF(N11=0,"",N11/TrAvia_act!N16*100)</f>
        <v>441.67228597792183</v>
      </c>
      <c r="O22" s="77">
        <f>IF(O11=0,"",O11/TrAvia_act!O16*100)</f>
        <v>404.98993789584625</v>
      </c>
      <c r="P22" s="77">
        <f>IF(P11=0,"",P11/TrAvia_act!P16*100)</f>
        <v>551.9440280759934</v>
      </c>
      <c r="Q22" s="77">
        <f>IF(Q11=0,"",Q11/TrAvia_act!Q16*100)</f>
        <v>316.76827943326822</v>
      </c>
    </row>
    <row r="23" spans="1:17" ht="11.45" customHeight="1" x14ac:dyDescent="0.25">
      <c r="A23" s="128" t="s">
        <v>18</v>
      </c>
      <c r="B23" s="133">
        <f>IF(B12=0,"",B12/TrAvia_act!B17*100)</f>
        <v>1199.1860070558796</v>
      </c>
      <c r="C23" s="133">
        <f>IF(C12=0,"",C12/TrAvia_act!C17*100)</f>
        <v>939.8342382589725</v>
      </c>
      <c r="D23" s="133">
        <f>IF(D12=0,"",D12/TrAvia_act!D17*100)</f>
        <v>995.54921524922543</v>
      </c>
      <c r="E23" s="133">
        <f>IF(E12=0,"",E12/TrAvia_act!E17*100)</f>
        <v>817.73699678392427</v>
      </c>
      <c r="F23" s="133">
        <f>IF(F12=0,"",F12/TrAvia_act!F17*100)</f>
        <v>811.76625797391807</v>
      </c>
      <c r="G23" s="133">
        <f>IF(G12=0,"",G12/TrAvia_act!G17*100)</f>
        <v>809.79509618429256</v>
      </c>
      <c r="H23" s="133">
        <f>IF(H12=0,"",H12/TrAvia_act!H17*100)</f>
        <v>562.48463120251279</v>
      </c>
      <c r="I23" s="133">
        <f>IF(I12=0,"",I12/TrAvia_act!I17*100)</f>
        <v>738.7408231818556</v>
      </c>
      <c r="J23" s="133">
        <f>IF(J12=0,"",J12/TrAvia_act!J17*100)</f>
        <v>514.28023584439575</v>
      </c>
      <c r="K23" s="133">
        <f>IF(K12=0,"",K12/TrAvia_act!K17*100)</f>
        <v>666.39793251624599</v>
      </c>
      <c r="L23" s="133">
        <f>IF(L12=0,"",L12/TrAvia_act!L17*100)</f>
        <v>719.08534911738548</v>
      </c>
      <c r="M23" s="133">
        <f>IF(M12=0,"",M12/TrAvia_act!M17*100)</f>
        <v>500.54629426930052</v>
      </c>
      <c r="N23" s="133">
        <f>IF(N12=0,"",N12/TrAvia_act!N17*100)</f>
        <v>499.63798950948831</v>
      </c>
      <c r="O23" s="133">
        <f>IF(O12=0,"",O12/TrAvia_act!O17*100)</f>
        <v>442.41425486881349</v>
      </c>
      <c r="P23" s="133">
        <f>IF(P12=0,"",P12/TrAvia_act!P17*100)</f>
        <v>592.59260511612104</v>
      </c>
      <c r="Q23" s="133">
        <f>IF(Q12=0,"",Q12/TrAvia_act!Q17*100)</f>
        <v>338.50519660181976</v>
      </c>
    </row>
    <row r="24" spans="1:17" ht="11.45" customHeight="1" x14ac:dyDescent="0.25">
      <c r="A24" s="95" t="s">
        <v>126</v>
      </c>
      <c r="B24" s="75">
        <f>IF(B13=0,"",B13/TrAvia_act!B18*100)</f>
        <v>1208.2396918557317</v>
      </c>
      <c r="C24" s="75">
        <f>IF(C13=0,"",C13/TrAvia_act!C18*100)</f>
        <v>946.54874178079581</v>
      </c>
      <c r="D24" s="75">
        <f>IF(D13=0,"",D13/TrAvia_act!D18*100)</f>
        <v>1000.4760778591251</v>
      </c>
      <c r="E24" s="75">
        <f>IF(E13=0,"",E13/TrAvia_act!E18*100)</f>
        <v>822.70323040604842</v>
      </c>
      <c r="F24" s="75">
        <f>IF(F13=0,"",F13/TrAvia_act!F18*100)</f>
        <v>813.04116709458469</v>
      </c>
      <c r="G24" s="75">
        <f>IF(G13=0,"",G13/TrAvia_act!G18*100)</f>
        <v>771.53047107859879</v>
      </c>
      <c r="H24" s="75">
        <f>IF(H13=0,"",H13/TrAvia_act!H18*100)</f>
        <v>545.85079000202938</v>
      </c>
      <c r="I24" s="75">
        <f>IF(I13=0,"",I13/TrAvia_act!I18*100)</f>
        <v>712.2432785035171</v>
      </c>
      <c r="J24" s="75">
        <f>IF(J13=0,"",J13/TrAvia_act!J18*100)</f>
        <v>499.16582872573952</v>
      </c>
      <c r="K24" s="75">
        <f>IF(K13=0,"",K13/TrAvia_act!K18*100)</f>
        <v>628.19220930736128</v>
      </c>
      <c r="L24" s="75">
        <f>IF(L13=0,"",L13/TrAvia_act!L18*100)</f>
        <v>661.20254295227676</v>
      </c>
      <c r="M24" s="75">
        <f>IF(M13=0,"",M13/TrAvia_act!M18*100)</f>
        <v>460.43789113115554</v>
      </c>
      <c r="N24" s="75">
        <f>IF(N13=0,"",N13/TrAvia_act!N18*100)</f>
        <v>456.24919686851246</v>
      </c>
      <c r="O24" s="75">
        <f>IF(O13=0,"",O13/TrAvia_act!O18*100)</f>
        <v>405.55068620360959</v>
      </c>
      <c r="P24" s="75">
        <f>IF(P13=0,"",P13/TrAvia_act!P18*100)</f>
        <v>544.90908921778157</v>
      </c>
      <c r="Q24" s="75">
        <f>IF(Q13=0,"",Q13/TrAvia_act!Q18*100)</f>
        <v>309.07751364519106</v>
      </c>
    </row>
    <row r="25" spans="1:17" ht="11.45" customHeight="1" x14ac:dyDescent="0.25">
      <c r="A25" s="93" t="s">
        <v>125</v>
      </c>
      <c r="B25" s="74">
        <f>IF(B14=0,"",B14/TrAvia_act!B19*100)</f>
        <v>1118.7512967999971</v>
      </c>
      <c r="C25" s="74">
        <f>IF(C14=0,"",C14/TrAvia_act!C19*100)</f>
        <v>885.34734006999633</v>
      </c>
      <c r="D25" s="74">
        <f>IF(D14=0,"",D14/TrAvia_act!D19*100)</f>
        <v>943.58622838145459</v>
      </c>
      <c r="E25" s="74">
        <f>IF(E14=0,"",E14/TrAvia_act!E19*100)</f>
        <v>777.07721478937742</v>
      </c>
      <c r="F25" s="74">
        <f>IF(F14=0,"",F14/TrAvia_act!F19*100)</f>
        <v>792.27390797073087</v>
      </c>
      <c r="G25" s="74">
        <f>IF(G14=0,"",G14/TrAvia_act!G19*100)</f>
        <v>916.50579350154351</v>
      </c>
      <c r="H25" s="74">
        <f>IF(H14=0,"",H14/TrAvia_act!H19*100)</f>
        <v>602.89039602333082</v>
      </c>
      <c r="I25" s="74">
        <f>IF(I14=0,"",I14/TrAvia_act!I19*100)</f>
        <v>786.06522034743546</v>
      </c>
      <c r="J25" s="74">
        <f>IF(J14=0,"",J14/TrAvia_act!J19*100)</f>
        <v>552.64366229487086</v>
      </c>
      <c r="K25" s="74">
        <f>IF(K14=0,"",K14/TrAvia_act!K19*100)</f>
        <v>703.58862911164022</v>
      </c>
      <c r="L25" s="74">
        <f>IF(L14=0,"",L14/TrAvia_act!L19*100)</f>
        <v>761.57011973796727</v>
      </c>
      <c r="M25" s="74">
        <f>IF(M14=0,"",M14/TrAvia_act!M19*100)</f>
        <v>527.67221715491644</v>
      </c>
      <c r="N25" s="74">
        <f>IF(N14=0,"",N14/TrAvia_act!N19*100)</f>
        <v>533.34528408971073</v>
      </c>
      <c r="O25" s="74">
        <f>IF(O14=0,"",O14/TrAvia_act!O19*100)</f>
        <v>469.12883436343316</v>
      </c>
      <c r="P25" s="74">
        <f>IF(P14=0,"",P14/TrAvia_act!P19*100)</f>
        <v>629.91704605092696</v>
      </c>
      <c r="Q25" s="74">
        <f>IF(Q14=0,"",Q14/TrAvia_act!Q19*100)</f>
        <v>357.59182325245303</v>
      </c>
    </row>
    <row r="27" spans="1:17" ht="11.45" customHeight="1" x14ac:dyDescent="0.25">
      <c r="A27" s="27" t="s">
        <v>73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1.45" customHeight="1" x14ac:dyDescent="0.25">
      <c r="A28" s="130" t="s">
        <v>37</v>
      </c>
      <c r="B28" s="134">
        <f>IF(B8=0,"",B8/TrAvia_act!B4*1000)</f>
        <v>95.42357984074016</v>
      </c>
      <c r="C28" s="134">
        <f>IF(C8=0,"",C8/TrAvia_act!C4*1000)</f>
        <v>73.357840117509809</v>
      </c>
      <c r="D28" s="134">
        <f>IF(D8=0,"",D8/TrAvia_act!D4*1000)</f>
        <v>71.962455414862717</v>
      </c>
      <c r="E28" s="134">
        <f>IF(E8=0,"",E8/TrAvia_act!E4*1000)</f>
        <v>57.177627953711678</v>
      </c>
      <c r="F28" s="134">
        <f>IF(F8=0,"",F8/TrAvia_act!F4*1000)</f>
        <v>54.908218481100754</v>
      </c>
      <c r="G28" s="134">
        <f>IF(G8=0,"",G8/TrAvia_act!G4*1000)</f>
        <v>57.710129486484583</v>
      </c>
      <c r="H28" s="134">
        <f>IF(H8=0,"",H8/TrAvia_act!H4*1000)</f>
        <v>36.810134551471911</v>
      </c>
      <c r="I28" s="134">
        <f>IF(I8=0,"",I8/TrAvia_act!I4*1000)</f>
        <v>47.837940933351227</v>
      </c>
      <c r="J28" s="134">
        <f>IF(J8=0,"",J8/TrAvia_act!J4*1000)</f>
        <v>26.409645643085671</v>
      </c>
      <c r="K28" s="134">
        <f>IF(K8=0,"",K8/TrAvia_act!K4*1000)</f>
        <v>45.344902854957262</v>
      </c>
      <c r="L28" s="134">
        <f>IF(L8=0,"",L8/TrAvia_act!L4*1000)</f>
        <v>51.548157141857331</v>
      </c>
      <c r="M28" s="134">
        <f>IF(M8=0,"",M8/TrAvia_act!M4*1000)</f>
        <v>33.983965805876103</v>
      </c>
      <c r="N28" s="134">
        <f>IF(N8=0,"",N8/TrAvia_act!N4*1000)</f>
        <v>32.196397117225054</v>
      </c>
      <c r="O28" s="134">
        <f>IF(O8=0,"",O8/TrAvia_act!O4*1000)</f>
        <v>26.296215853180485</v>
      </c>
      <c r="P28" s="134">
        <f>IF(P8=0,"",P8/TrAvia_act!P4*1000)</f>
        <v>37.05214584971835</v>
      </c>
      <c r="Q28" s="134">
        <f>IF(Q8=0,"",Q8/TrAvia_act!Q4*1000)</f>
        <v>21.110746370188508</v>
      </c>
    </row>
    <row r="29" spans="1:17" ht="11.45" customHeight="1" x14ac:dyDescent="0.25">
      <c r="A29" s="116" t="s">
        <v>23</v>
      </c>
      <c r="B29" s="77" t="str">
        <f>IF(B9=0,"",B9/TrAvia_act!B5*1000)</f>
        <v/>
      </c>
      <c r="C29" s="77" t="str">
        <f>IF(C9=0,"",C9/TrAvia_act!C5*1000)</f>
        <v/>
      </c>
      <c r="D29" s="77" t="str">
        <f>IF(D9=0,"",D9/TrAvia_act!D5*1000)</f>
        <v/>
      </c>
      <c r="E29" s="77" t="str">
        <f>IF(E9=0,"",E9/TrAvia_act!E5*1000)</f>
        <v/>
      </c>
      <c r="F29" s="77" t="str">
        <f>IF(F9=0,"",F9/TrAvia_act!F5*1000)</f>
        <v/>
      </c>
      <c r="G29" s="77" t="str">
        <f>IF(G9=0,"",G9/TrAvia_act!G5*1000)</f>
        <v/>
      </c>
      <c r="H29" s="77" t="str">
        <f>IF(H9=0,"",H9/TrAvia_act!H5*1000)</f>
        <v/>
      </c>
      <c r="I29" s="77" t="str">
        <f>IF(I9=0,"",I9/TrAvia_act!I5*1000)</f>
        <v/>
      </c>
      <c r="J29" s="77" t="str">
        <f>IF(J9=0,"",J9/TrAvia_act!J5*1000)</f>
        <v/>
      </c>
      <c r="K29" s="77" t="str">
        <f>IF(K9=0,"",K9/TrAvia_act!K5*1000)</f>
        <v/>
      </c>
      <c r="L29" s="77" t="str">
        <f>IF(L9=0,"",L9/TrAvia_act!L5*1000)</f>
        <v/>
      </c>
      <c r="M29" s="77" t="str">
        <f>IF(M9=0,"",M9/TrAvia_act!M5*1000)</f>
        <v/>
      </c>
      <c r="N29" s="77" t="str">
        <f>IF(N9=0,"",N9/TrAvia_act!N5*1000)</f>
        <v/>
      </c>
      <c r="O29" s="77" t="str">
        <f>IF(O9=0,"",O9/TrAvia_act!O5*1000)</f>
        <v/>
      </c>
      <c r="P29" s="77" t="str">
        <f>IF(P9=0,"",P9/TrAvia_act!P5*1000)</f>
        <v/>
      </c>
      <c r="Q29" s="77" t="str">
        <f>IF(Q9=0,"",Q9/TrAvia_act!Q5*1000)</f>
        <v/>
      </c>
    </row>
    <row r="30" spans="1:17" ht="11.45" customHeight="1" x14ac:dyDescent="0.25">
      <c r="A30" s="116" t="s">
        <v>127</v>
      </c>
      <c r="B30" s="77">
        <f>IF(B10=0,"",B10/TrAvia_act!B6*1000)</f>
        <v>92.451017460762884</v>
      </c>
      <c r="C30" s="77">
        <f>IF(C10=0,"",C10/TrAvia_act!C6*1000)</f>
        <v>73.333543349609414</v>
      </c>
      <c r="D30" s="77">
        <f>IF(D10=0,"",D10/TrAvia_act!D6*1000)</f>
        <v>72.177644074100826</v>
      </c>
      <c r="E30" s="77">
        <f>IF(E10=0,"",E10/TrAvia_act!E6*1000)</f>
        <v>58.205951626643383</v>
      </c>
      <c r="F30" s="77">
        <f>IF(F10=0,"",F10/TrAvia_act!F6*1000)</f>
        <v>56.123547564408284</v>
      </c>
      <c r="G30" s="77">
        <f>IF(G10=0,"",G10/TrAvia_act!G6*1000)</f>
        <v>58.171122981096012</v>
      </c>
      <c r="H30" s="77">
        <f>IF(H10=0,"",H10/TrAvia_act!H6*1000)</f>
        <v>36.724334405060617</v>
      </c>
      <c r="I30" s="77">
        <f>IF(I10=0,"",I10/TrAvia_act!I6*1000)</f>
        <v>48.344065158423945</v>
      </c>
      <c r="J30" s="77">
        <f>IF(J10=0,"",J10/TrAvia_act!J6*1000)</f>
        <v>25.224852375217107</v>
      </c>
      <c r="K30" s="77">
        <f>IF(K10=0,"",K10/TrAvia_act!K6*1000)</f>
        <v>46.362096563338618</v>
      </c>
      <c r="L30" s="77">
        <f>IF(L10=0,"",L10/TrAvia_act!L6*1000)</f>
        <v>52.017010921828835</v>
      </c>
      <c r="M30" s="77">
        <f>IF(M10=0,"",M10/TrAvia_act!M6*1000)</f>
        <v>34.211954368154565</v>
      </c>
      <c r="N30" s="77">
        <f>IF(N10=0,"",N10/TrAvia_act!N6*1000)</f>
        <v>32.4830535454795</v>
      </c>
      <c r="O30" s="77">
        <f>IF(O10=0,"",O10/TrAvia_act!O6*1000)</f>
        <v>26.489564179238894</v>
      </c>
      <c r="P30" s="77">
        <f>IF(P10=0,"",P10/TrAvia_act!P6*1000)</f>
        <v>37.258174867626117</v>
      </c>
      <c r="Q30" s="77">
        <f>IF(Q10=0,"",Q10/TrAvia_act!Q6*1000)</f>
        <v>21.18672070382501</v>
      </c>
    </row>
    <row r="31" spans="1:17" ht="11.45" customHeight="1" x14ac:dyDescent="0.25">
      <c r="A31" s="116" t="s">
        <v>125</v>
      </c>
      <c r="B31" s="77">
        <f>IF(B11=0,"",B11/TrAvia_act!B7*1000)</f>
        <v>108.80422383066559</v>
      </c>
      <c r="C31" s="77">
        <f>IF(C11=0,"",C11/TrAvia_act!C7*1000)</f>
        <v>73.546046748773946</v>
      </c>
      <c r="D31" s="77">
        <f>IF(D11=0,"",D11/TrAvia_act!D7*1000)</f>
        <v>70.192568316754517</v>
      </c>
      <c r="E31" s="77">
        <f>IF(E11=0,"",E11/TrAvia_act!E7*1000)</f>
        <v>49.133114319804719</v>
      </c>
      <c r="F31" s="77">
        <f>IF(F11=0,"",F11/TrAvia_act!F7*1000)</f>
        <v>47.168408454423492</v>
      </c>
      <c r="G31" s="77">
        <f>IF(G11=0,"",G11/TrAvia_act!G7*1000)</f>
        <v>54.421205582645044</v>
      </c>
      <c r="H31" s="77">
        <f>IF(H11=0,"",H11/TrAvia_act!H7*1000)</f>
        <v>37.296351979242267</v>
      </c>
      <c r="I31" s="77">
        <f>IF(I11=0,"",I11/TrAvia_act!I7*1000)</f>
        <v>45.263562583452696</v>
      </c>
      <c r="J31" s="77">
        <f>IF(J11=0,"",J11/TrAvia_act!J7*1000)</f>
        <v>31.728378570055288</v>
      </c>
      <c r="K31" s="77">
        <f>IF(K11=0,"",K11/TrAvia_act!K7*1000)</f>
        <v>41.72232501023295</v>
      </c>
      <c r="L31" s="77">
        <f>IF(L11=0,"",L11/TrAvia_act!L7*1000)</f>
        <v>49.510431826528368</v>
      </c>
      <c r="M31" s="77">
        <f>IF(M11=0,"",M11/TrAvia_act!M7*1000)</f>
        <v>32.869470527777516</v>
      </c>
      <c r="N31" s="77">
        <f>IF(N11=0,"",N11/TrAvia_act!N7*1000)</f>
        <v>31.145352975474989</v>
      </c>
      <c r="O31" s="77">
        <f>IF(O11=0,"",O11/TrAvia_act!O7*1000)</f>
        <v>25.740560993331453</v>
      </c>
      <c r="P31" s="77">
        <f>IF(P11=0,"",P11/TrAvia_act!P7*1000)</f>
        <v>36.441490009983198</v>
      </c>
      <c r="Q31" s="77">
        <f>IF(Q11=0,"",Q11/TrAvia_act!Q7*1000)</f>
        <v>20.883119381744876</v>
      </c>
    </row>
    <row r="32" spans="1:17" ht="11.45" customHeight="1" x14ac:dyDescent="0.25">
      <c r="A32" s="128" t="s">
        <v>36</v>
      </c>
      <c r="B32" s="133">
        <f>IF(B12=0,"",B12/TrAvia_act!B8*1000)</f>
        <v>503.72266542208177</v>
      </c>
      <c r="C32" s="133">
        <f>IF(C12=0,"",C12/TrAvia_act!C8*1000)</f>
        <v>383.10132901627844</v>
      </c>
      <c r="D32" s="133">
        <f>IF(D12=0,"",D12/TrAvia_act!D8*1000)</f>
        <v>412.56555618166038</v>
      </c>
      <c r="E32" s="133">
        <f>IF(E12=0,"",E12/TrAvia_act!E8*1000)</f>
        <v>325.99302165713124</v>
      </c>
      <c r="F32" s="133">
        <f>IF(F12=0,"",F12/TrAvia_act!F8*1000)</f>
        <v>340.10259115110898</v>
      </c>
      <c r="G32" s="133">
        <f>IF(G12=0,"",G12/TrAvia_act!G8*1000)</f>
        <v>265.92299198792199</v>
      </c>
      <c r="H32" s="133">
        <f>IF(H12=0,"",H12/TrAvia_act!H8*1000)</f>
        <v>183.70062233259287</v>
      </c>
      <c r="I32" s="133">
        <f>IF(I12=0,"",I12/TrAvia_act!I8*1000)</f>
        <v>225.49835398471092</v>
      </c>
      <c r="J32" s="133">
        <f>IF(J12=0,"",J12/TrAvia_act!J8*1000)</f>
        <v>172.97912567448199</v>
      </c>
      <c r="K32" s="133">
        <f>IF(K12=0,"",K12/TrAvia_act!K8*1000)</f>
        <v>178.94559999019737</v>
      </c>
      <c r="L32" s="133">
        <f>IF(L12=0,"",L12/TrAvia_act!L8*1000)</f>
        <v>176.69469297063549</v>
      </c>
      <c r="M32" s="133">
        <f>IF(M12=0,"",M12/TrAvia_act!M8*1000)</f>
        <v>121.70485816368556</v>
      </c>
      <c r="N32" s="133">
        <f>IF(N12=0,"",N12/TrAvia_act!N8*1000)</f>
        <v>127.35758138464729</v>
      </c>
      <c r="O32" s="133">
        <f>IF(O12=0,"",O12/TrAvia_act!O8*1000)</f>
        <v>114.8828911619561</v>
      </c>
      <c r="P32" s="133">
        <f>IF(P12=0,"",P12/TrAvia_act!P8*1000)</f>
        <v>147.68072103183843</v>
      </c>
      <c r="Q32" s="133">
        <f>IF(Q12=0,"",Q12/TrAvia_act!Q8*1000)</f>
        <v>84.519025359593712</v>
      </c>
    </row>
    <row r="33" spans="1:17" ht="11.45" customHeight="1" x14ac:dyDescent="0.25">
      <c r="A33" s="95" t="s">
        <v>126</v>
      </c>
      <c r="B33" s="75">
        <f>IF(B13=0,"",B13/TrAvia_act!B9*1000)</f>
        <v>591.01518657481347</v>
      </c>
      <c r="C33" s="75">
        <f>IF(C13=0,"",C13/TrAvia_act!C9*1000)</f>
        <v>451.50598534767153</v>
      </c>
      <c r="D33" s="75">
        <f>IF(D13=0,"",D13/TrAvia_act!D9*1000)</f>
        <v>469.95485730822588</v>
      </c>
      <c r="E33" s="75">
        <f>IF(E13=0,"",E13/TrAvia_act!E9*1000)</f>
        <v>381.05088489961292</v>
      </c>
      <c r="F33" s="75">
        <f>IF(F13=0,"",F13/TrAvia_act!F9*1000)</f>
        <v>371.7962799201191</v>
      </c>
      <c r="G33" s="75">
        <f>IF(G13=0,"",G13/TrAvia_act!G9*1000)</f>
        <v>356.52582614883158</v>
      </c>
      <c r="H33" s="75">
        <f>IF(H13=0,"",H13/TrAvia_act!H9*1000)</f>
        <v>262.6766448084752</v>
      </c>
      <c r="I33" s="75">
        <f>IF(I13=0,"",I13/TrAvia_act!I9*1000)</f>
        <v>346.62266010224005</v>
      </c>
      <c r="J33" s="75">
        <f>IF(J13=0,"",J13/TrAvia_act!J9*1000)</f>
        <v>248.63483734603633</v>
      </c>
      <c r="K33" s="75">
        <f>IF(K13=0,"",K13/TrAvia_act!K9*1000)</f>
        <v>308.24088500023225</v>
      </c>
      <c r="L33" s="75">
        <f>IF(L13=0,"",L13/TrAvia_act!L9*1000)</f>
        <v>312.48317709166844</v>
      </c>
      <c r="M33" s="75">
        <f>IF(M13=0,"",M13/TrAvia_act!M9*1000)</f>
        <v>209.88596132713175</v>
      </c>
      <c r="N33" s="75">
        <f>IF(N13=0,"",N13/TrAvia_act!N9*1000)</f>
        <v>209.7810897113483</v>
      </c>
      <c r="O33" s="75">
        <f>IF(O13=0,"",O13/TrAvia_act!O9*1000)</f>
        <v>184.34953086313584</v>
      </c>
      <c r="P33" s="75">
        <f>IF(P13=0,"",P13/TrAvia_act!P9*1000)</f>
        <v>229.40367953463735</v>
      </c>
      <c r="Q33" s="75">
        <f>IF(Q13=0,"",Q13/TrAvia_act!Q9*1000)</f>
        <v>131.84071393627073</v>
      </c>
    </row>
    <row r="34" spans="1:17" ht="11.45" customHeight="1" x14ac:dyDescent="0.25">
      <c r="A34" s="93" t="s">
        <v>125</v>
      </c>
      <c r="B34" s="74">
        <f>IF(B14=0,"",B14/TrAvia_act!B10*1000)</f>
        <v>208.39521473291629</v>
      </c>
      <c r="C34" s="74">
        <f>IF(C14=0,"",C14/TrAvia_act!C10*1000)</f>
        <v>165.52898720352837</v>
      </c>
      <c r="D34" s="74">
        <f>IF(D14=0,"",D14/TrAvia_act!D10*1000)</f>
        <v>174.40206539911563</v>
      </c>
      <c r="E34" s="74">
        <f>IF(E14=0,"",E14/TrAvia_act!E10*1000)</f>
        <v>144.72950848793957</v>
      </c>
      <c r="F34" s="74">
        <f>IF(F14=0,"",F14/TrAvia_act!F10*1000)</f>
        <v>145.49917975352082</v>
      </c>
      <c r="G34" s="74">
        <f>IF(G14=0,"",G14/TrAvia_act!G10*1000)</f>
        <v>166.55638824356836</v>
      </c>
      <c r="H34" s="74">
        <f>IF(H14=0,"",H14/TrAvia_act!H10*1000)</f>
        <v>110.58031806753759</v>
      </c>
      <c r="I34" s="74">
        <f>IF(I14=0,"",I14/TrAvia_act!I10*1000)</f>
        <v>144.04346612172944</v>
      </c>
      <c r="J34" s="74">
        <f>IF(J14=0,"",J14/TrAvia_act!J10*1000)</f>
        <v>101.89635793576383</v>
      </c>
      <c r="K34" s="74">
        <f>IF(K14=0,"",K14/TrAvia_act!K10*1000)</f>
        <v>131.13770307311776</v>
      </c>
      <c r="L34" s="74">
        <f>IF(L14=0,"",L14/TrAvia_act!L10*1000)</f>
        <v>138.37636600417588</v>
      </c>
      <c r="M34" s="74">
        <f>IF(M14=0,"",M14/TrAvia_act!M10*1000)</f>
        <v>97.52453931558918</v>
      </c>
      <c r="N34" s="74">
        <f>IF(N14=0,"",N14/TrAvia_act!N10*1000)</f>
        <v>100.98841984366337</v>
      </c>
      <c r="O34" s="74">
        <f>IF(O14=0,"",O14/TrAvia_act!O10*1000)</f>
        <v>92.942164086192918</v>
      </c>
      <c r="P34" s="74">
        <f>IF(P14=0,"",P14/TrAvia_act!P10*1000)</f>
        <v>118.9805009836434</v>
      </c>
      <c r="Q34" s="74">
        <f>IF(Q14=0,"",Q14/TrAvia_act!Q10*1000)</f>
        <v>70.361191475268924</v>
      </c>
    </row>
    <row r="36" spans="1:17" ht="11.45" customHeight="1" x14ac:dyDescent="0.25">
      <c r="A36" s="27" t="s">
        <v>142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1.45" customHeight="1" x14ac:dyDescent="0.25">
      <c r="A37" s="130" t="s">
        <v>39</v>
      </c>
      <c r="B37" s="134">
        <f>IF(B8=0,"",1000000*B8/TrAvia_act!B22)</f>
        <v>3326.0605180612524</v>
      </c>
      <c r="C37" s="134">
        <f>IF(C8=0,"",1000000*C8/TrAvia_act!C22)</f>
        <v>2501.4770458519365</v>
      </c>
      <c r="D37" s="134">
        <f>IF(D8=0,"",1000000*D8/TrAvia_act!D22)</f>
        <v>2705.1427789532117</v>
      </c>
      <c r="E37" s="134">
        <f>IF(E8=0,"",1000000*E8/TrAvia_act!E22)</f>
        <v>2235.1763390182209</v>
      </c>
      <c r="F37" s="134">
        <f>IF(F8=0,"",1000000*F8/TrAvia_act!F22)</f>
        <v>2394.9228129031285</v>
      </c>
      <c r="G37" s="134">
        <f>IF(G8=0,"",1000000*G8/TrAvia_act!G22)</f>
        <v>2944.6823627902313</v>
      </c>
      <c r="H37" s="134">
        <f>IF(H8=0,"",1000000*H8/TrAvia_act!H22)</f>
        <v>1901.1190317810253</v>
      </c>
      <c r="I37" s="134">
        <f>IF(I8=0,"",1000000*I8/TrAvia_act!I22)</f>
        <v>2625.210805487553</v>
      </c>
      <c r="J37" s="134">
        <f>IF(J8=0,"",1000000*J8/TrAvia_act!J22)</f>
        <v>1844.2328991712852</v>
      </c>
      <c r="K37" s="134">
        <f>IF(K8=0,"",1000000*K8/TrAvia_act!K22)</f>
        <v>2260.0792500984244</v>
      </c>
      <c r="L37" s="134">
        <f>IF(L8=0,"",1000000*L8/TrAvia_act!L22)</f>
        <v>2456.2050537983541</v>
      </c>
      <c r="M37" s="134">
        <f>IF(M8=0,"",1000000*M8/TrAvia_act!M22)</f>
        <v>1708.7224325008451</v>
      </c>
      <c r="N37" s="134">
        <f>IF(N8=0,"",1000000*N8/TrAvia_act!N22)</f>
        <v>1738.3420950354841</v>
      </c>
      <c r="O37" s="134">
        <f>IF(O8=0,"",1000000*O8/TrAvia_act!O22)</f>
        <v>1600.0705781318766</v>
      </c>
      <c r="P37" s="134">
        <f>IF(P8=0,"",1000000*P8/TrAvia_act!P22)</f>
        <v>2162.1063026636011</v>
      </c>
      <c r="Q37" s="134">
        <f>IF(Q8=0,"",1000000*Q8/TrAvia_act!Q22)</f>
        <v>1221.5920826829345</v>
      </c>
    </row>
    <row r="38" spans="1:17" ht="11.45" customHeight="1" x14ac:dyDescent="0.25">
      <c r="A38" s="116" t="s">
        <v>23</v>
      </c>
      <c r="B38" s="77" t="str">
        <f>IF(B9=0,"",1000000*B9/TrAvia_act!B23)</f>
        <v/>
      </c>
      <c r="C38" s="77" t="str">
        <f>IF(C9=0,"",1000000*C9/TrAvia_act!C23)</f>
        <v/>
      </c>
      <c r="D38" s="77" t="str">
        <f>IF(D9=0,"",1000000*D9/TrAvia_act!D23)</f>
        <v/>
      </c>
      <c r="E38" s="77" t="str">
        <f>IF(E9=0,"",1000000*E9/TrAvia_act!E23)</f>
        <v/>
      </c>
      <c r="F38" s="77" t="str">
        <f>IF(F9=0,"",1000000*F9/TrAvia_act!F23)</f>
        <v/>
      </c>
      <c r="G38" s="77" t="str">
        <f>IF(G9=0,"",1000000*G9/TrAvia_act!G23)</f>
        <v/>
      </c>
      <c r="H38" s="77" t="str">
        <f>IF(H9=0,"",1000000*H9/TrAvia_act!H23)</f>
        <v/>
      </c>
      <c r="I38" s="77" t="str">
        <f>IF(I9=0,"",1000000*I9/TrAvia_act!I23)</f>
        <v/>
      </c>
      <c r="J38" s="77" t="str">
        <f>IF(J9=0,"",1000000*J9/TrAvia_act!J23)</f>
        <v/>
      </c>
      <c r="K38" s="77" t="str">
        <f>IF(K9=0,"",1000000*K9/TrAvia_act!K23)</f>
        <v/>
      </c>
      <c r="L38" s="77" t="str">
        <f>IF(L9=0,"",1000000*L9/TrAvia_act!L23)</f>
        <v/>
      </c>
      <c r="M38" s="77" t="str">
        <f>IF(M9=0,"",1000000*M9/TrAvia_act!M23)</f>
        <v/>
      </c>
      <c r="N38" s="77" t="str">
        <f>IF(N9=0,"",1000000*N9/TrAvia_act!N23)</f>
        <v/>
      </c>
      <c r="O38" s="77" t="str">
        <f>IF(O9=0,"",1000000*O9/TrAvia_act!O23)</f>
        <v/>
      </c>
      <c r="P38" s="77" t="str">
        <f>IF(P9=0,"",1000000*P9/TrAvia_act!P23)</f>
        <v/>
      </c>
      <c r="Q38" s="77" t="str">
        <f>IF(Q9=0,"",1000000*Q9/TrAvia_act!Q23)</f>
        <v/>
      </c>
    </row>
    <row r="39" spans="1:17" ht="11.45" customHeight="1" x14ac:dyDescent="0.25">
      <c r="A39" s="116" t="s">
        <v>127</v>
      </c>
      <c r="B39" s="77">
        <f>IF(B10=0,"",1000000*B10/TrAvia_act!B24)</f>
        <v>3032.3696869542391</v>
      </c>
      <c r="C39" s="77">
        <f>IF(C10=0,"",1000000*C10/TrAvia_act!C24)</f>
        <v>2407.1574808010678</v>
      </c>
      <c r="D39" s="77">
        <f>IF(D10=0,"",1000000*D10/TrAvia_act!D24)</f>
        <v>2615.1125475286731</v>
      </c>
      <c r="E39" s="77">
        <f>IF(E10=0,"",1000000*E10/TrAvia_act!E24)</f>
        <v>2167.9539456113471</v>
      </c>
      <c r="F39" s="77">
        <f>IF(F10=0,"",1000000*F10/TrAvia_act!F24)</f>
        <v>2310.5566237621501</v>
      </c>
      <c r="G39" s="77">
        <f>IF(G10=0,"",1000000*G10/TrAvia_act!G24)</f>
        <v>2854.2577423526423</v>
      </c>
      <c r="H39" s="77">
        <f>IF(H10=0,"",1000000*H10/TrAvia_act!H24)</f>
        <v>1814.4341103305312</v>
      </c>
      <c r="I39" s="77">
        <f>IF(I10=0,"",1000000*I10/TrAvia_act!I24)</f>
        <v>2523.8529987599341</v>
      </c>
      <c r="J39" s="77">
        <f>IF(J10=0,"",1000000*J10/TrAvia_act!J24)</f>
        <v>1729.3360453311291</v>
      </c>
      <c r="K39" s="77">
        <f>IF(K10=0,"",1000000*K10/TrAvia_act!K24)</f>
        <v>2110.5204429842106</v>
      </c>
      <c r="L39" s="77">
        <f>IF(L10=0,"",1000000*L10/TrAvia_act!L24)</f>
        <v>2339.1223131637139</v>
      </c>
      <c r="M39" s="77">
        <f>IF(M10=0,"",1000000*M10/TrAvia_act!M24)</f>
        <v>1642.4261799220419</v>
      </c>
      <c r="N39" s="77">
        <f>IF(N10=0,"",1000000*N10/TrAvia_act!N24)</f>
        <v>1649.7725121017945</v>
      </c>
      <c r="O39" s="77">
        <f>IF(O10=0,"",1000000*O10/TrAvia_act!O24)</f>
        <v>1498.1897883865297</v>
      </c>
      <c r="P39" s="77">
        <f>IF(P10=0,"",1000000*P10/TrAvia_act!P24)</f>
        <v>2023.999231248876</v>
      </c>
      <c r="Q39" s="77">
        <f>IF(Q10=0,"",1000000*Q10/TrAvia_act!Q24)</f>
        <v>1139.8589578671551</v>
      </c>
    </row>
    <row r="40" spans="1:17" ht="11.45" customHeight="1" x14ac:dyDescent="0.25">
      <c r="A40" s="116" t="s">
        <v>125</v>
      </c>
      <c r="B40" s="77">
        <f>IF(B11=0,"",1000000*B11/TrAvia_act!B25)</f>
        <v>5283.1677433144187</v>
      </c>
      <c r="C40" s="77">
        <f>IF(C11=0,"",1000000*C11/TrAvia_act!C25)</f>
        <v>3587.0695494335355</v>
      </c>
      <c r="D40" s="77">
        <f>IF(D11=0,"",1000000*D11/TrAvia_act!D25)</f>
        <v>3816.3098507316813</v>
      </c>
      <c r="E40" s="77">
        <f>IF(E11=0,"",1000000*E11/TrAvia_act!E25)</f>
        <v>3136.4752412234707</v>
      </c>
      <c r="F40" s="77">
        <f>IF(F11=0,"",1000000*F11/TrAvia_act!F25)</f>
        <v>3311.0269209325143</v>
      </c>
      <c r="G40" s="77">
        <f>IF(G11=0,"",1000000*G11/TrAvia_act!G25)</f>
        <v>3882.7417396810283</v>
      </c>
      <c r="H40" s="77">
        <f>IF(H11=0,"",1000000*H11/TrAvia_act!H25)</f>
        <v>2592.1392566771642</v>
      </c>
      <c r="I40" s="77">
        <f>IF(I11=0,"",1000000*I11/TrAvia_act!I25)</f>
        <v>3357.7938454973259</v>
      </c>
      <c r="J40" s="77">
        <f>IF(J11=0,"",1000000*J11/TrAvia_act!J25)</f>
        <v>2417.4732970594409</v>
      </c>
      <c r="K40" s="77">
        <f>IF(K11=0,"",1000000*K11/TrAvia_act!K25)</f>
        <v>3140.8933162969438</v>
      </c>
      <c r="L40" s="77">
        <f>IF(L11=0,"",1000000*L11/TrAvia_act!L25)</f>
        <v>3183.9149990666051</v>
      </c>
      <c r="M40" s="77">
        <f>IF(M11=0,"",1000000*M11/TrAvia_act!M25)</f>
        <v>2150.3582516750662</v>
      </c>
      <c r="N40" s="77">
        <f>IF(N11=0,"",1000000*N11/TrAvia_act!N25)</f>
        <v>2187.4120480954625</v>
      </c>
      <c r="O40" s="77">
        <f>IF(O11=0,"",1000000*O11/TrAvia_act!O25)</f>
        <v>2002.8826537860327</v>
      </c>
      <c r="P40" s="77">
        <f>IF(P11=0,"",1000000*P11/TrAvia_act!P25)</f>
        <v>2725.7181145556469</v>
      </c>
      <c r="Q40" s="77">
        <f>IF(Q11=0,"",1000000*Q11/TrAvia_act!Q25)</f>
        <v>1562.0537119076746</v>
      </c>
    </row>
    <row r="41" spans="1:17" ht="11.45" customHeight="1" x14ac:dyDescent="0.25">
      <c r="A41" s="128" t="s">
        <v>18</v>
      </c>
      <c r="B41" s="133">
        <f>IF(B12=0,"",1000000*B12/TrAvia_act!B26)</f>
        <v>2922.1864778100253</v>
      </c>
      <c r="C41" s="133">
        <f>IF(C12=0,"",1000000*C12/TrAvia_act!C26)</f>
        <v>2298.7366398446889</v>
      </c>
      <c r="D41" s="133">
        <f>IF(D12=0,"",1000000*D12/TrAvia_act!D26)</f>
        <v>2404.7192126366735</v>
      </c>
      <c r="E41" s="133">
        <f>IF(E12=0,"",1000000*E12/TrAvia_act!E26)</f>
        <v>1999.1622616363293</v>
      </c>
      <c r="F41" s="133">
        <f>IF(F12=0,"",1000000*F12/TrAvia_act!F26)</f>
        <v>2116.4310688326223</v>
      </c>
      <c r="G41" s="133">
        <f>IF(G12=0,"",1000000*G12/TrAvia_act!G26)</f>
        <v>3443.1426379824538</v>
      </c>
      <c r="H41" s="133">
        <f>IF(H12=0,"",1000000*H12/TrAvia_act!H26)</f>
        <v>2109.1619551892222</v>
      </c>
      <c r="I41" s="133">
        <f>IF(I12=0,"",1000000*I12/TrAvia_act!I26)</f>
        <v>2840.5222997170504</v>
      </c>
      <c r="J41" s="133">
        <f>IF(J12=0,"",1000000*J12/TrAvia_act!J26)</f>
        <v>1950.2795731961216</v>
      </c>
      <c r="K41" s="133">
        <f>IF(K12=0,"",1000000*K12/TrAvia_act!K26)</f>
        <v>2711.3885994324328</v>
      </c>
      <c r="L41" s="133">
        <f>IF(L12=0,"",1000000*L12/TrAvia_act!L26)</f>
        <v>3087.5114448413574</v>
      </c>
      <c r="M41" s="133">
        <f>IF(M12=0,"",1000000*M12/TrAvia_act!M26)</f>
        <v>2119.4640203590384</v>
      </c>
      <c r="N41" s="133">
        <f>IF(N12=0,"",1000000*N12/TrAvia_act!N26)</f>
        <v>2071.3060347748683</v>
      </c>
      <c r="O41" s="133">
        <f>IF(O12=0,"",1000000*O12/TrAvia_act!O26)</f>
        <v>1884.3955050711343</v>
      </c>
      <c r="P41" s="133">
        <f>IF(P12=0,"",1000000*P12/TrAvia_act!P26)</f>
        <v>2519.9680703706372</v>
      </c>
      <c r="Q41" s="133">
        <f>IF(Q12=0,"",1000000*Q12/TrAvia_act!Q26)</f>
        <v>1436.5237026704579</v>
      </c>
    </row>
    <row r="42" spans="1:17" ht="11.45" customHeight="1" x14ac:dyDescent="0.25">
      <c r="A42" s="95" t="s">
        <v>126</v>
      </c>
      <c r="B42" s="75">
        <f>IF(B13=0,"",1000000*B13/TrAvia_act!B27)</f>
        <v>2799.5853494717949</v>
      </c>
      <c r="C42" s="75">
        <f>IF(C13=0,"",1000000*C13/TrAvia_act!C27)</f>
        <v>2195.3180845304364</v>
      </c>
      <c r="D42" s="75">
        <f>IF(D13=0,"",1000000*D13/TrAvia_act!D27)</f>
        <v>2316.3361040569007</v>
      </c>
      <c r="E42" s="75">
        <f>IF(E13=0,"",1000000*E13/TrAvia_act!E27)</f>
        <v>1905.583001548425</v>
      </c>
      <c r="F42" s="75">
        <f>IF(F13=0,"",1000000*F13/TrAvia_act!F27)</f>
        <v>2065.7803198143483</v>
      </c>
      <c r="G42" s="75">
        <f>IF(G13=0,"",1000000*G13/TrAvia_act!G27)</f>
        <v>3199.8478052207943</v>
      </c>
      <c r="H42" s="75">
        <f>IF(H13=0,"",1000000*H13/TrAvia_act!H27)</f>
        <v>1902.3210622859463</v>
      </c>
      <c r="I42" s="75">
        <f>IF(I13=0,"",1000000*I13/TrAvia_act!I27)</f>
        <v>2508.0491849447735</v>
      </c>
      <c r="J42" s="75">
        <f>IF(J13=0,"",1000000*J13/TrAvia_act!J27)</f>
        <v>1767.1320166320106</v>
      </c>
      <c r="K42" s="75">
        <f>IF(K13=0,"",1000000*K13/TrAvia_act!K27)</f>
        <v>2258.1708022997082</v>
      </c>
      <c r="L42" s="75">
        <f>IF(L13=0,"",1000000*L13/TrAvia_act!L27)</f>
        <v>2553.6502999135332</v>
      </c>
      <c r="M42" s="75">
        <f>IF(M13=0,"",1000000*M13/TrAvia_act!M27)</f>
        <v>1733.2335387764731</v>
      </c>
      <c r="N42" s="75">
        <f>IF(N13=0,"",1000000*N13/TrAvia_act!N27)</f>
        <v>1717.2199842015714</v>
      </c>
      <c r="O42" s="75">
        <f>IF(O13=0,"",1000000*O13/TrAvia_act!O27)</f>
        <v>1525.6300447673073</v>
      </c>
      <c r="P42" s="75">
        <f>IF(P13=0,"",1000000*P13/TrAvia_act!P27)</f>
        <v>2030.0009273639803</v>
      </c>
      <c r="Q42" s="75">
        <f>IF(Q13=0,"",1000000*Q13/TrAvia_act!Q27)</f>
        <v>1140.9688534708623</v>
      </c>
    </row>
    <row r="43" spans="1:17" ht="11.45" customHeight="1" x14ac:dyDescent="0.25">
      <c r="A43" s="93" t="s">
        <v>125</v>
      </c>
      <c r="B43" s="74">
        <f>IF(B14=0,"",1000000*B14/TrAvia_act!B28)</f>
        <v>5039.8423309249174</v>
      </c>
      <c r="C43" s="74">
        <f>IF(C14=0,"",1000000*C14/TrAvia_act!C28)</f>
        <v>3887.6217169454762</v>
      </c>
      <c r="D43" s="74">
        <f>IF(D14=0,"",1000000*D14/TrAvia_act!D28)</f>
        <v>4194.4771613770736</v>
      </c>
      <c r="E43" s="74">
        <f>IF(E14=0,"",1000000*E14/TrAvia_act!E28)</f>
        <v>3480.8338796948105</v>
      </c>
      <c r="F43" s="74">
        <f>IF(F14=0,"",1000000*F14/TrAvia_act!F28)</f>
        <v>3439.6818869350245</v>
      </c>
      <c r="G43" s="74">
        <f>IF(G14=0,"",1000000*G14/TrAvia_act!G28)</f>
        <v>4191.2742487245578</v>
      </c>
      <c r="H43" s="74">
        <f>IF(H14=0,"",1000000*H14/TrAvia_act!H28)</f>
        <v>2772.0496360599623</v>
      </c>
      <c r="I43" s="74">
        <f>IF(I14=0,"",1000000*I14/TrAvia_act!I28)</f>
        <v>3616.2929008523624</v>
      </c>
      <c r="J43" s="74">
        <f>IF(J14=0,"",1000000*J14/TrAvia_act!J28)</f>
        <v>2558.100526543265</v>
      </c>
      <c r="K43" s="74">
        <f>IF(K14=0,"",1000000*K14/TrAvia_act!K28)</f>
        <v>3284.2762643473943</v>
      </c>
      <c r="L43" s="74">
        <f>IF(L14=0,"",1000000*L14/TrAvia_act!L28)</f>
        <v>3562.0546847772016</v>
      </c>
      <c r="M43" s="74">
        <f>IF(M14=0,"",1000000*M14/TrAvia_act!M28)</f>
        <v>2440.3898311426192</v>
      </c>
      <c r="N43" s="74">
        <f>IF(N14=0,"",1000000*N14/TrAvia_act!N28)</f>
        <v>2400.2126328629533</v>
      </c>
      <c r="O43" s="74">
        <f>IF(O14=0,"",1000000*O14/TrAvia_act!O28)</f>
        <v>2209.9712091353999</v>
      </c>
      <c r="P43" s="74">
        <f>IF(P14=0,"",1000000*P14/TrAvia_act!P28)</f>
        <v>3012.2683902487556</v>
      </c>
      <c r="Q43" s="74">
        <f>IF(Q14=0,"",1000000*Q14/TrAvia_act!Q28)</f>
        <v>1680.5710677771779</v>
      </c>
    </row>
    <row r="45" spans="1:17" ht="11.45" customHeight="1" x14ac:dyDescent="0.25">
      <c r="A45" s="27" t="s">
        <v>41</v>
      </c>
      <c r="B45" s="57">
        <f t="shared" ref="B45:Q45" si="4">IF(B7=0,0,B7/B$7)</f>
        <v>1</v>
      </c>
      <c r="C45" s="57">
        <f t="shared" si="4"/>
        <v>1</v>
      </c>
      <c r="D45" s="57">
        <f t="shared" si="4"/>
        <v>1</v>
      </c>
      <c r="E45" s="57">
        <f t="shared" si="4"/>
        <v>1</v>
      </c>
      <c r="F45" s="57">
        <f t="shared" si="4"/>
        <v>1</v>
      </c>
      <c r="G45" s="57">
        <f t="shared" si="4"/>
        <v>1</v>
      </c>
      <c r="H45" s="57">
        <f t="shared" si="4"/>
        <v>1</v>
      </c>
      <c r="I45" s="57">
        <f t="shared" si="4"/>
        <v>1</v>
      </c>
      <c r="J45" s="57">
        <f t="shared" si="4"/>
        <v>1</v>
      </c>
      <c r="K45" s="57">
        <f t="shared" si="4"/>
        <v>1</v>
      </c>
      <c r="L45" s="57">
        <f t="shared" si="4"/>
        <v>1</v>
      </c>
      <c r="M45" s="57">
        <f t="shared" si="4"/>
        <v>1</v>
      </c>
      <c r="N45" s="57">
        <f t="shared" si="4"/>
        <v>1</v>
      </c>
      <c r="O45" s="57">
        <f t="shared" si="4"/>
        <v>1</v>
      </c>
      <c r="P45" s="57">
        <f t="shared" si="4"/>
        <v>1</v>
      </c>
      <c r="Q45" s="57">
        <f t="shared" si="4"/>
        <v>1</v>
      </c>
    </row>
    <row r="46" spans="1:17" ht="11.45" customHeight="1" x14ac:dyDescent="0.25">
      <c r="A46" s="130" t="s">
        <v>39</v>
      </c>
      <c r="B46" s="129">
        <f t="shared" ref="B46:Q46" si="5">IF(B8=0,0,B8/B$7)</f>
        <v>0.97279664028475965</v>
      </c>
      <c r="C46" s="129">
        <f t="shared" si="5"/>
        <v>0.97492024344540096</v>
      </c>
      <c r="D46" s="129">
        <f t="shared" si="5"/>
        <v>0.97903760871368983</v>
      </c>
      <c r="E46" s="129">
        <f t="shared" si="5"/>
        <v>0.97939353977766641</v>
      </c>
      <c r="F46" s="129">
        <f t="shared" si="5"/>
        <v>0.98458688918283976</v>
      </c>
      <c r="G46" s="129">
        <f t="shared" si="5"/>
        <v>0.97681532131955695</v>
      </c>
      <c r="H46" s="129">
        <f t="shared" si="5"/>
        <v>0.97699695242621765</v>
      </c>
      <c r="I46" s="129">
        <f t="shared" si="5"/>
        <v>0.97684816082909876</v>
      </c>
      <c r="J46" s="129">
        <f t="shared" si="5"/>
        <v>0.95336059812948215</v>
      </c>
      <c r="K46" s="129">
        <f t="shared" si="5"/>
        <v>0.9677672682722338</v>
      </c>
      <c r="L46" s="129">
        <f t="shared" si="5"/>
        <v>0.97237555383974295</v>
      </c>
      <c r="M46" s="129">
        <f t="shared" si="5"/>
        <v>0.9769964089583365</v>
      </c>
      <c r="N46" s="129">
        <f t="shared" si="5"/>
        <v>0.97634374266388679</v>
      </c>
      <c r="O46" s="129">
        <f t="shared" si="5"/>
        <v>0.97162565747091223</v>
      </c>
      <c r="P46" s="129">
        <f t="shared" si="5"/>
        <v>0.97417556060774002</v>
      </c>
      <c r="Q46" s="129">
        <f t="shared" si="5"/>
        <v>0.97435671078246755</v>
      </c>
    </row>
    <row r="47" spans="1:17" ht="11.45" customHeight="1" x14ac:dyDescent="0.25">
      <c r="A47" s="116" t="s">
        <v>23</v>
      </c>
      <c r="B47" s="52">
        <f t="shared" ref="B47:Q47" si="6">IF(B9=0,0,B9/B$7)</f>
        <v>0</v>
      </c>
      <c r="C47" s="52">
        <f t="shared" si="6"/>
        <v>0</v>
      </c>
      <c r="D47" s="52">
        <f t="shared" si="6"/>
        <v>0</v>
      </c>
      <c r="E47" s="52">
        <f t="shared" si="6"/>
        <v>0</v>
      </c>
      <c r="F47" s="52">
        <f t="shared" si="6"/>
        <v>0</v>
      </c>
      <c r="G47" s="52">
        <f t="shared" si="6"/>
        <v>0</v>
      </c>
      <c r="H47" s="52">
        <f t="shared" si="6"/>
        <v>0</v>
      </c>
      <c r="I47" s="52">
        <f t="shared" si="6"/>
        <v>0</v>
      </c>
      <c r="J47" s="52">
        <f t="shared" si="6"/>
        <v>0</v>
      </c>
      <c r="K47" s="52">
        <f t="shared" si="6"/>
        <v>0</v>
      </c>
      <c r="L47" s="52">
        <f t="shared" si="6"/>
        <v>0</v>
      </c>
      <c r="M47" s="52">
        <f t="shared" si="6"/>
        <v>0</v>
      </c>
      <c r="N47" s="52">
        <f t="shared" si="6"/>
        <v>0</v>
      </c>
      <c r="O47" s="52">
        <f t="shared" si="6"/>
        <v>0</v>
      </c>
      <c r="P47" s="52">
        <f t="shared" si="6"/>
        <v>0</v>
      </c>
      <c r="Q47" s="52">
        <f t="shared" si="6"/>
        <v>0</v>
      </c>
    </row>
    <row r="48" spans="1:17" ht="11.45" customHeight="1" x14ac:dyDescent="0.25">
      <c r="A48" s="116" t="s">
        <v>127</v>
      </c>
      <c r="B48" s="52">
        <f t="shared" ref="B48:Q48" si="7">IF(B10=0,0,B10/B$7)</f>
        <v>0.77117359414618092</v>
      </c>
      <c r="C48" s="52">
        <f t="shared" si="7"/>
        <v>0.8631658747504507</v>
      </c>
      <c r="D48" s="52">
        <f t="shared" si="7"/>
        <v>0.87551699712408171</v>
      </c>
      <c r="E48" s="52">
        <f t="shared" si="7"/>
        <v>0.8840058997637058</v>
      </c>
      <c r="F48" s="52">
        <f t="shared" si="7"/>
        <v>0.86980074378923944</v>
      </c>
      <c r="G48" s="52">
        <f t="shared" si="7"/>
        <v>0.86357485008441381</v>
      </c>
      <c r="H48" s="52">
        <f t="shared" si="7"/>
        <v>0.82851597562967882</v>
      </c>
      <c r="I48" s="52">
        <f t="shared" si="7"/>
        <v>0.82498974438480466</v>
      </c>
      <c r="J48" s="52">
        <f t="shared" si="7"/>
        <v>0.74470204696859599</v>
      </c>
      <c r="K48" s="52">
        <f t="shared" si="7"/>
        <v>0.77255009371655059</v>
      </c>
      <c r="L48" s="52">
        <f t="shared" si="7"/>
        <v>0.79768331502992063</v>
      </c>
      <c r="M48" s="52">
        <f t="shared" si="7"/>
        <v>0.81651836917950138</v>
      </c>
      <c r="N48" s="52">
        <f t="shared" si="7"/>
        <v>0.77395260012090283</v>
      </c>
      <c r="O48" s="52">
        <f t="shared" si="7"/>
        <v>0.72610927421932114</v>
      </c>
      <c r="P48" s="52">
        <f t="shared" si="7"/>
        <v>0.73246597141492265</v>
      </c>
      <c r="Q48" s="52">
        <f t="shared" si="7"/>
        <v>0.73315909807472679</v>
      </c>
    </row>
    <row r="49" spans="1:17" ht="11.45" customHeight="1" x14ac:dyDescent="0.25">
      <c r="A49" s="116" t="s">
        <v>125</v>
      </c>
      <c r="B49" s="52">
        <f t="shared" ref="B49:Q49" si="8">IF(B11=0,0,B11/B$7)</f>
        <v>0.2016230461385787</v>
      </c>
      <c r="C49" s="52">
        <f t="shared" si="8"/>
        <v>0.1117543686949503</v>
      </c>
      <c r="D49" s="52">
        <f t="shared" si="8"/>
        <v>0.10352061158960804</v>
      </c>
      <c r="E49" s="52">
        <f t="shared" si="8"/>
        <v>9.5387640013960537E-2</v>
      </c>
      <c r="F49" s="52">
        <f t="shared" si="8"/>
        <v>0.11478614539360033</v>
      </c>
      <c r="G49" s="52">
        <f t="shared" si="8"/>
        <v>0.11324047123514314</v>
      </c>
      <c r="H49" s="52">
        <f t="shared" si="8"/>
        <v>0.14848097679653879</v>
      </c>
      <c r="I49" s="52">
        <f t="shared" si="8"/>
        <v>0.15185841644429393</v>
      </c>
      <c r="J49" s="52">
        <f t="shared" si="8"/>
        <v>0.20865855116088605</v>
      </c>
      <c r="K49" s="52">
        <f t="shared" si="8"/>
        <v>0.19521717455568321</v>
      </c>
      <c r="L49" s="52">
        <f t="shared" si="8"/>
        <v>0.17469223880982224</v>
      </c>
      <c r="M49" s="52">
        <f t="shared" si="8"/>
        <v>0.16047803977883504</v>
      </c>
      <c r="N49" s="52">
        <f t="shared" si="8"/>
        <v>0.20239114254298379</v>
      </c>
      <c r="O49" s="52">
        <f t="shared" si="8"/>
        <v>0.2455163832515912</v>
      </c>
      <c r="P49" s="52">
        <f t="shared" si="8"/>
        <v>0.24170958919281754</v>
      </c>
      <c r="Q49" s="52">
        <f t="shared" si="8"/>
        <v>0.24119761270774068</v>
      </c>
    </row>
    <row r="50" spans="1:17" ht="11.45" customHeight="1" x14ac:dyDescent="0.25">
      <c r="A50" s="128" t="s">
        <v>18</v>
      </c>
      <c r="B50" s="127">
        <f t="shared" ref="B50:Q50" si="9">IF(B12=0,0,B12/B$7)</f>
        <v>2.7203359715240318E-2</v>
      </c>
      <c r="C50" s="127">
        <f t="shared" si="9"/>
        <v>2.5079756554599E-2</v>
      </c>
      <c r="D50" s="127">
        <f t="shared" si="9"/>
        <v>2.0962391286310139E-2</v>
      </c>
      <c r="E50" s="127">
        <f t="shared" si="9"/>
        <v>2.0606460222333724E-2</v>
      </c>
      <c r="F50" s="127">
        <f t="shared" si="9"/>
        <v>1.5413110817160177E-2</v>
      </c>
      <c r="G50" s="127">
        <f t="shared" si="9"/>
        <v>2.3184678680443081E-2</v>
      </c>
      <c r="H50" s="127">
        <f t="shared" si="9"/>
        <v>2.3003047573782458E-2</v>
      </c>
      <c r="I50" s="127">
        <f t="shared" si="9"/>
        <v>2.315183917090129E-2</v>
      </c>
      <c r="J50" s="127">
        <f t="shared" si="9"/>
        <v>4.6639401870517842E-2</v>
      </c>
      <c r="K50" s="127">
        <f t="shared" si="9"/>
        <v>3.2232731727766091E-2</v>
      </c>
      <c r="L50" s="127">
        <f t="shared" si="9"/>
        <v>2.7624446160257016E-2</v>
      </c>
      <c r="M50" s="127">
        <f t="shared" si="9"/>
        <v>2.3003591041663371E-2</v>
      </c>
      <c r="N50" s="127">
        <f t="shared" si="9"/>
        <v>2.3656257336113193E-2</v>
      </c>
      <c r="O50" s="127">
        <f t="shared" si="9"/>
        <v>2.8374342529087781E-2</v>
      </c>
      <c r="P50" s="127">
        <f t="shared" si="9"/>
        <v>2.5824439392259872E-2</v>
      </c>
      <c r="Q50" s="127">
        <f t="shared" si="9"/>
        <v>2.5643289217532464E-2</v>
      </c>
    </row>
    <row r="51" spans="1:17" ht="11.45" customHeight="1" x14ac:dyDescent="0.25">
      <c r="A51" s="95" t="s">
        <v>126</v>
      </c>
      <c r="B51" s="48">
        <f t="shared" ref="B51:Q51" si="10">IF(B13=0,0,B13/B$7)</f>
        <v>2.4635754818557176E-2</v>
      </c>
      <c r="C51" s="48">
        <f t="shared" si="10"/>
        <v>2.248773697397629E-2</v>
      </c>
      <c r="D51" s="48">
        <f t="shared" si="10"/>
        <v>1.9241730149536597E-2</v>
      </c>
      <c r="E51" s="48">
        <f t="shared" si="10"/>
        <v>1.8475042737756124E-2</v>
      </c>
      <c r="F51" s="48">
        <f t="shared" si="10"/>
        <v>1.4489615483710271E-2</v>
      </c>
      <c r="G51" s="48">
        <f t="shared" si="10"/>
        <v>1.6258965005234403E-2</v>
      </c>
      <c r="H51" s="48">
        <f t="shared" si="10"/>
        <v>1.5813043830251929E-2</v>
      </c>
      <c r="I51" s="48">
        <f t="shared" si="10"/>
        <v>1.430939864750749E-2</v>
      </c>
      <c r="J51" s="48">
        <f t="shared" si="10"/>
        <v>3.2474432412293405E-2</v>
      </c>
      <c r="K51" s="48">
        <f t="shared" si="10"/>
        <v>1.4987859307298949E-2</v>
      </c>
      <c r="L51" s="48">
        <f t="shared" si="10"/>
        <v>1.0751956367731196E-2</v>
      </c>
      <c r="M51" s="48">
        <f t="shared" si="10"/>
        <v>8.5372089459380563E-3</v>
      </c>
      <c r="N51" s="48">
        <f t="shared" si="10"/>
        <v>9.444614931739299E-3</v>
      </c>
      <c r="O51" s="48">
        <f t="shared" si="10"/>
        <v>1.0929047270094833E-2</v>
      </c>
      <c r="P51" s="48">
        <f t="shared" si="10"/>
        <v>1.0426353856087589E-2</v>
      </c>
      <c r="Q51" s="48">
        <f t="shared" si="10"/>
        <v>9.2116011072559695E-3</v>
      </c>
    </row>
    <row r="52" spans="1:17" ht="11.45" customHeight="1" x14ac:dyDescent="0.25">
      <c r="A52" s="93" t="s">
        <v>125</v>
      </c>
      <c r="B52" s="46">
        <f t="shared" ref="B52:Q52" si="11">IF(B14=0,0,B14/B$7)</f>
        <v>2.5676048966831425E-3</v>
      </c>
      <c r="C52" s="46">
        <f t="shared" si="11"/>
        <v>2.5920195806227106E-3</v>
      </c>
      <c r="D52" s="46">
        <f t="shared" si="11"/>
        <v>1.720661136773542E-3</v>
      </c>
      <c r="E52" s="46">
        <f t="shared" si="11"/>
        <v>2.1314174845775986E-3</v>
      </c>
      <c r="F52" s="46">
        <f t="shared" si="11"/>
        <v>9.2349533344990601E-4</v>
      </c>
      <c r="G52" s="46">
        <f t="shared" si="11"/>
        <v>6.9257136752086789E-3</v>
      </c>
      <c r="H52" s="46">
        <f t="shared" si="11"/>
        <v>7.1900037435305274E-3</v>
      </c>
      <c r="I52" s="46">
        <f t="shared" si="11"/>
        <v>8.8424405233938005E-3</v>
      </c>
      <c r="J52" s="46">
        <f t="shared" si="11"/>
        <v>1.4164969458224439E-2</v>
      </c>
      <c r="K52" s="46">
        <f t="shared" si="11"/>
        <v>1.7244872420467145E-2</v>
      </c>
      <c r="L52" s="46">
        <f t="shared" si="11"/>
        <v>1.687248979252582E-2</v>
      </c>
      <c r="M52" s="46">
        <f t="shared" si="11"/>
        <v>1.4466382095725316E-2</v>
      </c>
      <c r="N52" s="46">
        <f t="shared" si="11"/>
        <v>1.421164240437389E-2</v>
      </c>
      <c r="O52" s="46">
        <f t="shared" si="11"/>
        <v>1.7445295258992945E-2</v>
      </c>
      <c r="P52" s="46">
        <f t="shared" si="11"/>
        <v>1.5398085536172283E-2</v>
      </c>
      <c r="Q52" s="46">
        <f t="shared" si="11"/>
        <v>1.6431688110276496E-2</v>
      </c>
    </row>
    <row r="54" spans="1:17" ht="11.45" customHeight="1" x14ac:dyDescent="0.25">
      <c r="A54" s="27" t="s">
        <v>168</v>
      </c>
      <c r="B54" s="68">
        <f>IF(TrAvia_act!B39=0,"",(SUMPRODUCT(B56:B58,TrAvia_act!B14:B16)+SUMPRODUCT(B60:B61,TrAvia_act!B18:B19))/TrAvia_act!B12)</f>
        <v>430.56533308596784</v>
      </c>
      <c r="C54" s="68">
        <f>IF(TrAvia_act!C39=0,"",(SUMPRODUCT(C56:C58,TrAvia_act!C14:C16)+SUMPRODUCT(C60:C61,TrAvia_act!C18:C19))/TrAvia_act!C12)</f>
        <v>409.77315537650009</v>
      </c>
      <c r="D54" s="68">
        <f>IF(TrAvia_act!D39=0,"",(SUMPRODUCT(D56:D58,TrAvia_act!D14:D16)+SUMPRODUCT(D60:D61,TrAvia_act!D18:D19))/TrAvia_act!D12)</f>
        <v>412.12444590016526</v>
      </c>
      <c r="E54" s="68">
        <f>IF(TrAvia_act!E39=0,"",(SUMPRODUCT(E56:E58,TrAvia_act!E14:E16)+SUMPRODUCT(E60:E61,TrAvia_act!E18:E19))/TrAvia_act!E12)</f>
        <v>408.1593899453822</v>
      </c>
      <c r="F54" s="68">
        <f>IF(TrAvia_act!F39=0,"",(SUMPRODUCT(F56:F58,TrAvia_act!F14:F16)+SUMPRODUCT(F60:F61,TrAvia_act!F18:F19))/TrAvia_act!F12)</f>
        <v>391.96939096195638</v>
      </c>
      <c r="G54" s="68">
        <f>IF(TrAvia_act!G39=0,"",(SUMPRODUCT(G56:G58,TrAvia_act!G14:G16)+SUMPRODUCT(G60:G61,TrAvia_act!G18:G19))/TrAvia_act!G12)</f>
        <v>376.11602331473381</v>
      </c>
      <c r="H54" s="68">
        <f>IF(TrAvia_act!H39=0,"",(SUMPRODUCT(H56:H58,TrAvia_act!H14:H16)+SUMPRODUCT(H60:H61,TrAvia_act!H18:H19))/TrAvia_act!H12)</f>
        <v>386.26490598878684</v>
      </c>
      <c r="I54" s="68">
        <f>IF(TrAvia_act!I39=0,"",(SUMPRODUCT(I56:I58,TrAvia_act!I14:I16)+SUMPRODUCT(I60:I61,TrAvia_act!I18:I19))/TrAvia_act!I12)</f>
        <v>373.04777067112286</v>
      </c>
      <c r="J54" s="68">
        <f>IF(TrAvia_act!J39=0,"",(SUMPRODUCT(J56:J58,TrAvia_act!J14:J16)+SUMPRODUCT(J60:J61,TrAvia_act!J18:J19))/TrAvia_act!J12)</f>
        <v>384.47885759133089</v>
      </c>
      <c r="K54" s="68">
        <f>IF(TrAvia_act!K39=0,"",(SUMPRODUCT(K56:K58,TrAvia_act!K14:K16)+SUMPRODUCT(K60:K61,TrAvia_act!K18:K19))/TrAvia_act!K12)</f>
        <v>394.65996564369084</v>
      </c>
      <c r="L54" s="68">
        <f>IF(TrAvia_act!L39=0,"",(SUMPRODUCT(L56:L58,TrAvia_act!L14:L16)+SUMPRODUCT(L60:L61,TrAvia_act!L18:L19))/TrAvia_act!L12)</f>
        <v>402.54053784751045</v>
      </c>
      <c r="M54" s="68">
        <f>IF(TrAvia_act!M39=0,"",(SUMPRODUCT(M56:M58,TrAvia_act!M14:M16)+SUMPRODUCT(M60:M61,TrAvia_act!M18:M19))/TrAvia_act!M12)</f>
        <v>399.98080291101292</v>
      </c>
      <c r="N54" s="68">
        <f>IF(TrAvia_act!N39=0,"",(SUMPRODUCT(N56:N58,TrAvia_act!N14:N16)+SUMPRODUCT(N60:N61,TrAvia_act!N18:N19))/TrAvia_act!N12)</f>
        <v>408.53756355378465</v>
      </c>
      <c r="O54" s="68">
        <f>IF(TrAvia_act!O39=0,"",(SUMPRODUCT(O56:O58,TrAvia_act!O14:O16)+SUMPRODUCT(O60:O61,TrAvia_act!O18:O19))/TrAvia_act!O12)</f>
        <v>417.22709297365287</v>
      </c>
      <c r="P54" s="68">
        <f>IF(TrAvia_act!P39=0,"",(SUMPRODUCT(P56:P58,TrAvia_act!P14:P16)+SUMPRODUCT(P60:P61,TrAvia_act!P18:P19))/TrAvia_act!P12)</f>
        <v>417.0639668062347</v>
      </c>
      <c r="Q54" s="68">
        <f>IF(TrAvia_act!Q39=0,"",(SUMPRODUCT(Q56:Q58,TrAvia_act!Q14:Q16)+SUMPRODUCT(Q60:Q61,TrAvia_act!Q18:Q19))/TrAvia_act!Q12)</f>
        <v>415.1174987729641</v>
      </c>
    </row>
    <row r="55" spans="1:17" ht="11.45" customHeight="1" x14ac:dyDescent="0.25">
      <c r="A55" s="130" t="s">
        <v>39</v>
      </c>
      <c r="B55" s="134">
        <f>IF(TrAvia_act!B40=0,"",SUMPRODUCT(B56:B58,TrAvia_act!B14:B16)/TrAvia_act!B13)</f>
        <v>425.26809181626084</v>
      </c>
      <c r="C55" s="134">
        <f>IF(TrAvia_act!C40=0,"",SUMPRODUCT(C56:C58,TrAvia_act!C14:C16)/TrAvia_act!C13)</f>
        <v>404.9384710040834</v>
      </c>
      <c r="D55" s="134">
        <f>IF(TrAvia_act!D40=0,"",SUMPRODUCT(D56:D58,TrAvia_act!D14:D16)/TrAvia_act!D13)</f>
        <v>408.1593584499106</v>
      </c>
      <c r="E55" s="134">
        <f>IF(TrAvia_act!E40=0,"",SUMPRODUCT(E56:E58,TrAvia_act!E14:E16)/TrAvia_act!E13)</f>
        <v>404.32990756164304</v>
      </c>
      <c r="F55" s="134">
        <f>IF(TrAvia_act!F40=0,"",SUMPRODUCT(F56:F58,TrAvia_act!F14:F16)/TrAvia_act!F13)</f>
        <v>389.24289480125736</v>
      </c>
      <c r="G55" s="134">
        <f>IF(TrAvia_act!G40=0,"",SUMPRODUCT(G56:G58,TrAvia_act!G14:G16)/TrAvia_act!G13)</f>
        <v>372.78117906778374</v>
      </c>
      <c r="H55" s="134">
        <f>IF(TrAvia_act!H40=0,"",SUMPRODUCT(H56:H58,TrAvia_act!H14:H16)/TrAvia_act!H13)</f>
        <v>382.80935722313779</v>
      </c>
      <c r="I55" s="134">
        <f>IF(TrAvia_act!I40=0,"",SUMPRODUCT(I56:I58,TrAvia_act!I14:I16)/TrAvia_act!I13)</f>
        <v>369.54602532120612</v>
      </c>
      <c r="J55" s="134">
        <f>IF(TrAvia_act!J40=0,"",SUMPRODUCT(J56:J58,TrAvia_act!J14:J16)/TrAvia_act!J13)</f>
        <v>377.67053497629331</v>
      </c>
      <c r="K55" s="134">
        <f>IF(TrAvia_act!K40=0,"",SUMPRODUCT(K56:K58,TrAvia_act!K14:K16)/TrAvia_act!K13)</f>
        <v>389.99016079611982</v>
      </c>
      <c r="L55" s="134">
        <f>IF(TrAvia_act!L40=0,"",SUMPRODUCT(L56:L58,TrAvia_act!L14:L16)/TrAvia_act!L13)</f>
        <v>398.73669312141232</v>
      </c>
      <c r="M55" s="134">
        <f>IF(TrAvia_act!M40=0,"",SUMPRODUCT(M56:M58,TrAvia_act!M14:M16)/TrAvia_act!M13)</f>
        <v>396.81203852229146</v>
      </c>
      <c r="N55" s="134">
        <f>IF(TrAvia_act!N40=0,"",SUMPRODUCT(N56:N58,TrAvia_act!N14:N16)/TrAvia_act!N13)</f>
        <v>405.37270224866592</v>
      </c>
      <c r="O55" s="134">
        <f>IF(TrAvia_act!O40=0,"",SUMPRODUCT(O56:O58,TrAvia_act!O14:O16)/TrAvia_act!O13)</f>
        <v>413.63615671581874</v>
      </c>
      <c r="P55" s="134">
        <f>IF(TrAvia_act!P40=0,"",SUMPRODUCT(P56:P58,TrAvia_act!P14:P16)/TrAvia_act!P13)</f>
        <v>413.89489039386336</v>
      </c>
      <c r="Q55" s="134">
        <f>IF(TrAvia_act!Q40=0,"",SUMPRODUCT(Q56:Q58,TrAvia_act!Q14:Q16)/TrAvia_act!Q13)</f>
        <v>411.94079571152622</v>
      </c>
    </row>
    <row r="56" spans="1:17" ht="11.45" customHeight="1" x14ac:dyDescent="0.25">
      <c r="A56" s="116" t="s">
        <v>23</v>
      </c>
      <c r="B56" s="77" t="s">
        <v>181</v>
      </c>
      <c r="C56" s="77" t="s">
        <v>181</v>
      </c>
      <c r="D56" s="77" t="s">
        <v>181</v>
      </c>
      <c r="E56" s="77" t="s">
        <v>181</v>
      </c>
      <c r="F56" s="77" t="s">
        <v>181</v>
      </c>
      <c r="G56" s="77" t="s">
        <v>181</v>
      </c>
      <c r="H56" s="77" t="s">
        <v>181</v>
      </c>
      <c r="I56" s="77" t="s">
        <v>181</v>
      </c>
      <c r="J56" s="77" t="s">
        <v>181</v>
      </c>
      <c r="K56" s="77" t="s">
        <v>181</v>
      </c>
      <c r="L56" s="77" t="s">
        <v>181</v>
      </c>
      <c r="M56" s="77" t="s">
        <v>181</v>
      </c>
      <c r="N56" s="77" t="s">
        <v>181</v>
      </c>
      <c r="O56" s="77" t="s">
        <v>181</v>
      </c>
      <c r="P56" s="77" t="s">
        <v>181</v>
      </c>
      <c r="Q56" s="77" t="s">
        <v>181</v>
      </c>
    </row>
    <row r="57" spans="1:17" ht="11.45" customHeight="1" x14ac:dyDescent="0.25">
      <c r="A57" s="116" t="s">
        <v>127</v>
      </c>
      <c r="B57" s="77">
        <v>395.30556867426606</v>
      </c>
      <c r="C57" s="77">
        <v>394.34240332915749</v>
      </c>
      <c r="D57" s="77">
        <v>399.01141584176264</v>
      </c>
      <c r="E57" s="77">
        <v>396.25270283567409</v>
      </c>
      <c r="F57" s="77">
        <v>377.69609645182072</v>
      </c>
      <c r="G57" s="77">
        <v>360.29191214776978</v>
      </c>
      <c r="H57" s="77">
        <v>366.85741983883389</v>
      </c>
      <c r="I57" s="77">
        <v>353.10787876682969</v>
      </c>
      <c r="J57" s="77">
        <v>353.29057438788021</v>
      </c>
      <c r="K57" s="77">
        <v>368.3010020558209</v>
      </c>
      <c r="L57" s="77">
        <v>377.09825197815508</v>
      </c>
      <c r="M57" s="77">
        <v>378.7151188877645</v>
      </c>
      <c r="N57" s="77">
        <v>381.5077338401037</v>
      </c>
      <c r="O57" s="77">
        <v>382.7149459450423</v>
      </c>
      <c r="P57" s="77">
        <v>383.2555478988055</v>
      </c>
      <c r="Q57" s="77">
        <v>380.60270541500802</v>
      </c>
    </row>
    <row r="58" spans="1:17" ht="11.45" customHeight="1" x14ac:dyDescent="0.25">
      <c r="A58" s="116" t="s">
        <v>125</v>
      </c>
      <c r="B58" s="77">
        <v>598.88998044266509</v>
      </c>
      <c r="C58" s="77">
        <v>510.98891037389745</v>
      </c>
      <c r="D58" s="77">
        <v>506.33782219730784</v>
      </c>
      <c r="E58" s="77">
        <v>498.50109033766375</v>
      </c>
      <c r="F58" s="77">
        <v>506.60182346078909</v>
      </c>
      <c r="G58" s="77">
        <v>506.73774544960253</v>
      </c>
      <c r="H58" s="77">
        <v>505.4462650811563</v>
      </c>
      <c r="I58" s="77">
        <v>494.64307082179795</v>
      </c>
      <c r="J58" s="77">
        <v>501.08222726624609</v>
      </c>
      <c r="K58" s="77">
        <v>508.49465672561695</v>
      </c>
      <c r="L58" s="77">
        <v>540.30557297776522</v>
      </c>
      <c r="M58" s="77">
        <v>524.28178909840403</v>
      </c>
      <c r="N58" s="77">
        <v>532.8316747149247</v>
      </c>
      <c r="O58" s="77">
        <v>543.50545016290073</v>
      </c>
      <c r="P58" s="77">
        <v>546.22398068767313</v>
      </c>
      <c r="Q58" s="77">
        <v>549.4594132971863</v>
      </c>
    </row>
    <row r="59" spans="1:17" ht="11.45" customHeight="1" x14ac:dyDescent="0.25">
      <c r="A59" s="128" t="s">
        <v>18</v>
      </c>
      <c r="B59" s="133">
        <f>IF(TrAvia_act!B44=0,"",SUMPRODUCT(B60:B61,TrAvia_act!B18:B19)/TrAvia_act!B17)</f>
        <v>776.40498909873179</v>
      </c>
      <c r="C59" s="133">
        <f>IF(TrAvia_act!C44=0,"",SUMPRODUCT(C60:C61,TrAvia_act!C18:C19)/TrAvia_act!C17)</f>
        <v>764.66508039625285</v>
      </c>
      <c r="D59" s="133">
        <f>IF(TrAvia_act!D44=0,"",SUMPRODUCT(D60:D61,TrAvia_act!D18:D19)/TrAvia_act!D17)</f>
        <v>754.41061943569287</v>
      </c>
      <c r="E59" s="133">
        <f>IF(TrAvia_act!E44=0,"",SUMPRODUCT(E60:E61,TrAvia_act!E18:E19)/TrAvia_act!E17)</f>
        <v>742.31154245555899</v>
      </c>
      <c r="F59" s="133">
        <f>IF(TrAvia_act!F44=0,"",SUMPRODUCT(F60:F61,TrAvia_act!F18:F19)/TrAvia_act!F17)</f>
        <v>709.38720329161276</v>
      </c>
      <c r="G59" s="133">
        <f>IF(TrAvia_act!G44=0,"",SUMPRODUCT(G60:G61,TrAvia_act!G18:G19)/TrAvia_act!G17)</f>
        <v>603.62637916976257</v>
      </c>
      <c r="H59" s="133">
        <f>IF(TrAvia_act!H44=0,"",SUMPRODUCT(H60:H61,TrAvia_act!H18:H19)/TrAvia_act!H17)</f>
        <v>626.43446110164859</v>
      </c>
      <c r="I59" s="133">
        <f>IF(TrAvia_act!I44=0,"",SUMPRODUCT(I60:I61,TrAvia_act!I18:I19)/TrAvia_act!I17)</f>
        <v>621.55321569361865</v>
      </c>
      <c r="J59" s="133">
        <f>IF(TrAvia_act!J44=0,"",SUMPRODUCT(J60:J61,TrAvia_act!J18:J19)/TrAvia_act!J17)</f>
        <v>608.82918912262642</v>
      </c>
      <c r="K59" s="133">
        <f>IF(TrAvia_act!K44=0,"",SUMPRODUCT(K60:K61,TrAvia_act!K18:K19)/TrAvia_act!K17)</f>
        <v>616.19073936987957</v>
      </c>
      <c r="L59" s="133">
        <f>IF(TrAvia_act!L44=0,"",SUMPRODUCT(L60:L61,TrAvia_act!L18:L19)/TrAvia_act!L17)</f>
        <v>606.05062021360834</v>
      </c>
      <c r="M59" s="133">
        <f>IF(TrAvia_act!M44=0,"",SUMPRODUCT(M60:M61,TrAvia_act!M18:M19)/TrAvia_act!M17)</f>
        <v>605.25962223431338</v>
      </c>
      <c r="N59" s="133">
        <f>IF(TrAvia_act!N44=0,"",SUMPRODUCT(N60:N61,TrAvia_act!N18:N19)/TrAvia_act!N17)</f>
        <v>602.76126701516966</v>
      </c>
      <c r="O59" s="133">
        <f>IF(TrAvia_act!O44=0,"",SUMPRODUCT(O60:O61,TrAvia_act!O18:O19)/TrAvia_act!O17)</f>
        <v>593.72971091641773</v>
      </c>
      <c r="P59" s="133">
        <f>IF(TrAvia_act!P44=0,"",SUMPRODUCT(P60:P61,TrAvia_act!P18:P19)/TrAvia_act!P17)</f>
        <v>586.45129800741245</v>
      </c>
      <c r="Q59" s="133">
        <f>IF(TrAvia_act!Q44=0,"",SUMPRODUCT(Q60:Q61,TrAvia_act!Q18:Q19)/TrAvia_act!Q17)</f>
        <v>587.16380016221649</v>
      </c>
    </row>
    <row r="60" spans="1:17" ht="11.45" customHeight="1" x14ac:dyDescent="0.25">
      <c r="A60" s="95" t="s">
        <v>126</v>
      </c>
      <c r="B60" s="75">
        <v>782.26673699019545</v>
      </c>
      <c r="C60" s="75">
        <v>770.12811437216681</v>
      </c>
      <c r="D60" s="75">
        <v>758.14411388928283</v>
      </c>
      <c r="E60" s="75">
        <v>746.81970651653739</v>
      </c>
      <c r="F60" s="75">
        <v>710.50132229653173</v>
      </c>
      <c r="G60" s="75">
        <v>575.10368594567092</v>
      </c>
      <c r="H60" s="75">
        <v>607.90949033720528</v>
      </c>
      <c r="I60" s="75">
        <v>599.25901780176582</v>
      </c>
      <c r="J60" s="75">
        <v>590.93604140130299</v>
      </c>
      <c r="K60" s="75">
        <v>580.86347965982657</v>
      </c>
      <c r="L60" s="75">
        <v>557.26654942267135</v>
      </c>
      <c r="M60" s="75">
        <v>556.76061782703209</v>
      </c>
      <c r="N60" s="75">
        <v>550.41720156048234</v>
      </c>
      <c r="O60" s="75">
        <v>544.25798678892772</v>
      </c>
      <c r="P60" s="75">
        <v>539.26194810545314</v>
      </c>
      <c r="Q60" s="75">
        <v>536.11917713060018</v>
      </c>
    </row>
    <row r="61" spans="1:17" ht="11.45" customHeight="1" x14ac:dyDescent="0.25">
      <c r="A61" s="93" t="s">
        <v>125</v>
      </c>
      <c r="B61" s="74">
        <v>724.32807194665565</v>
      </c>
      <c r="C61" s="74">
        <v>720.33361566753842</v>
      </c>
      <c r="D61" s="74">
        <v>715.03393317028303</v>
      </c>
      <c r="E61" s="74">
        <v>705.40208916314066</v>
      </c>
      <c r="F61" s="74">
        <v>692.35320672115358</v>
      </c>
      <c r="G61" s="74">
        <v>683.16920690952634</v>
      </c>
      <c r="H61" s="74">
        <v>671.43402572409263</v>
      </c>
      <c r="I61" s="74">
        <v>661.37047002151053</v>
      </c>
      <c r="J61" s="74">
        <v>654.24562201248614</v>
      </c>
      <c r="K61" s="74">
        <v>650.57944574876387</v>
      </c>
      <c r="L61" s="74">
        <v>641.85710913156481</v>
      </c>
      <c r="M61" s="74">
        <v>638.06023633629661</v>
      </c>
      <c r="N61" s="74">
        <v>643.42561203179832</v>
      </c>
      <c r="O61" s="74">
        <v>629.58126720340374</v>
      </c>
      <c r="P61" s="74">
        <v>623.38892875852287</v>
      </c>
      <c r="Q61" s="74">
        <v>620.27105035798195</v>
      </c>
    </row>
    <row r="63" spans="1:17" ht="11.45" customHeight="1" x14ac:dyDescent="0.25">
      <c r="A63" s="27" t="s">
        <v>141</v>
      </c>
      <c r="B63" s="26">
        <f t="shared" ref="B63:Q63" si="12">IF(B7=0,"",B18/B54)</f>
        <v>1.5445367094406766</v>
      </c>
      <c r="C63" s="26">
        <f t="shared" si="12"/>
        <v>1.2290795831450105</v>
      </c>
      <c r="D63" s="26">
        <f t="shared" si="12"/>
        <v>1.3196383900241317</v>
      </c>
      <c r="E63" s="26">
        <f t="shared" si="12"/>
        <v>1.101608893321069</v>
      </c>
      <c r="F63" s="26">
        <f t="shared" si="12"/>
        <v>1.1443204137419714</v>
      </c>
      <c r="G63" s="26">
        <f t="shared" si="12"/>
        <v>1.3415502107414488</v>
      </c>
      <c r="H63" s="26">
        <f t="shared" si="12"/>
        <v>0.89791457228155425</v>
      </c>
      <c r="I63" s="26">
        <f t="shared" si="12"/>
        <v>1.1885399424045486</v>
      </c>
      <c r="J63" s="26">
        <f t="shared" si="12"/>
        <v>0.84470364600211867</v>
      </c>
      <c r="K63" s="26">
        <f t="shared" si="12"/>
        <v>1.0814799540767341</v>
      </c>
      <c r="L63" s="26">
        <f t="shared" si="12"/>
        <v>1.1865103757569577</v>
      </c>
      <c r="M63" s="26">
        <f t="shared" si="12"/>
        <v>0.82699436057131326</v>
      </c>
      <c r="N63" s="26">
        <f t="shared" si="12"/>
        <v>0.8289152220806415</v>
      </c>
      <c r="O63" s="26">
        <f t="shared" si="12"/>
        <v>0.74514420743059995</v>
      </c>
      <c r="P63" s="26">
        <f t="shared" si="12"/>
        <v>1.0104719814408711</v>
      </c>
      <c r="Q63" s="26">
        <f t="shared" si="12"/>
        <v>0.57650896821006448</v>
      </c>
    </row>
    <row r="64" spans="1:17" ht="11.45" customHeight="1" x14ac:dyDescent="0.25">
      <c r="A64" s="130" t="s">
        <v>39</v>
      </c>
      <c r="B64" s="137">
        <f t="shared" ref="B64:Q64" si="13">IF(B8=0,"",B19/B55)</f>
        <v>1.5445367094406766</v>
      </c>
      <c r="C64" s="137">
        <f t="shared" si="13"/>
        <v>1.2290795831450103</v>
      </c>
      <c r="D64" s="137">
        <f t="shared" si="13"/>
        <v>1.3196383900241317</v>
      </c>
      <c r="E64" s="137">
        <f t="shared" si="13"/>
        <v>1.101608893321069</v>
      </c>
      <c r="F64" s="137">
        <f t="shared" si="13"/>
        <v>1.1443204137419714</v>
      </c>
      <c r="G64" s="137">
        <f t="shared" si="13"/>
        <v>1.3415502107414488</v>
      </c>
      <c r="H64" s="137">
        <f t="shared" si="13"/>
        <v>0.89791457228155436</v>
      </c>
      <c r="I64" s="137">
        <f t="shared" si="13"/>
        <v>1.1885399424045486</v>
      </c>
      <c r="J64" s="137">
        <f t="shared" si="13"/>
        <v>0.84470364600211856</v>
      </c>
      <c r="K64" s="137">
        <f t="shared" si="13"/>
        <v>1.0814799540767339</v>
      </c>
      <c r="L64" s="137">
        <f t="shared" si="13"/>
        <v>1.1865103757569575</v>
      </c>
      <c r="M64" s="137">
        <f t="shared" si="13"/>
        <v>0.82699436057131315</v>
      </c>
      <c r="N64" s="137">
        <f t="shared" si="13"/>
        <v>0.82891522208064139</v>
      </c>
      <c r="O64" s="137">
        <f t="shared" si="13"/>
        <v>0.74514420743060017</v>
      </c>
      <c r="P64" s="137">
        <f t="shared" si="13"/>
        <v>1.0104719814408711</v>
      </c>
      <c r="Q64" s="137">
        <f t="shared" si="13"/>
        <v>0.57650896821006448</v>
      </c>
    </row>
    <row r="65" spans="1:17" ht="11.45" customHeight="1" x14ac:dyDescent="0.25">
      <c r="A65" s="116" t="s">
        <v>23</v>
      </c>
      <c r="B65" s="108" t="str">
        <f t="shared" ref="B65:Q65" si="14">IF(B9=0,"",B20/B56)</f>
        <v/>
      </c>
      <c r="C65" s="108" t="str">
        <f t="shared" si="14"/>
        <v/>
      </c>
      <c r="D65" s="108" t="str">
        <f t="shared" si="14"/>
        <v/>
      </c>
      <c r="E65" s="108" t="str">
        <f t="shared" si="14"/>
        <v/>
      </c>
      <c r="F65" s="108" t="str">
        <f t="shared" si="14"/>
        <v/>
      </c>
      <c r="G65" s="108" t="str">
        <f t="shared" si="14"/>
        <v/>
      </c>
      <c r="H65" s="108" t="str">
        <f t="shared" si="14"/>
        <v/>
      </c>
      <c r="I65" s="108" t="str">
        <f t="shared" si="14"/>
        <v/>
      </c>
      <c r="J65" s="108" t="str">
        <f t="shared" si="14"/>
        <v/>
      </c>
      <c r="K65" s="108" t="str">
        <f t="shared" si="14"/>
        <v/>
      </c>
      <c r="L65" s="108" t="str">
        <f t="shared" si="14"/>
        <v/>
      </c>
      <c r="M65" s="108" t="str">
        <f t="shared" si="14"/>
        <v/>
      </c>
      <c r="N65" s="108" t="str">
        <f t="shared" si="14"/>
        <v/>
      </c>
      <c r="O65" s="108" t="str">
        <f t="shared" si="14"/>
        <v/>
      </c>
      <c r="P65" s="108" t="str">
        <f t="shared" si="14"/>
        <v/>
      </c>
      <c r="Q65" s="108" t="str">
        <f t="shared" si="14"/>
        <v/>
      </c>
    </row>
    <row r="66" spans="1:17" ht="11.45" customHeight="1" x14ac:dyDescent="0.25">
      <c r="A66" s="116" t="s">
        <v>127</v>
      </c>
      <c r="B66" s="108">
        <f t="shared" ref="B66:Q66" si="15">IF(B10=0,"",B21/B57)</f>
        <v>1.5445367094406763</v>
      </c>
      <c r="C66" s="108">
        <f t="shared" si="15"/>
        <v>1.2290795831450105</v>
      </c>
      <c r="D66" s="108">
        <f t="shared" si="15"/>
        <v>1.3196383900241315</v>
      </c>
      <c r="E66" s="108">
        <f t="shared" si="15"/>
        <v>1.101608893321069</v>
      </c>
      <c r="F66" s="108">
        <f t="shared" si="15"/>
        <v>1.1443204137419711</v>
      </c>
      <c r="G66" s="108">
        <f t="shared" si="15"/>
        <v>1.3415502107414488</v>
      </c>
      <c r="H66" s="108">
        <f t="shared" si="15"/>
        <v>0.89791457228155425</v>
      </c>
      <c r="I66" s="108">
        <f t="shared" si="15"/>
        <v>1.1885399424045484</v>
      </c>
      <c r="J66" s="108">
        <f t="shared" si="15"/>
        <v>0.84470364600211867</v>
      </c>
      <c r="K66" s="108">
        <f t="shared" si="15"/>
        <v>1.0814799540767339</v>
      </c>
      <c r="L66" s="108">
        <f t="shared" si="15"/>
        <v>1.1865103757569573</v>
      </c>
      <c r="M66" s="108">
        <f t="shared" si="15"/>
        <v>0.82699436057131304</v>
      </c>
      <c r="N66" s="108">
        <f t="shared" si="15"/>
        <v>0.82891522208064139</v>
      </c>
      <c r="O66" s="108">
        <f t="shared" si="15"/>
        <v>0.74514420743060028</v>
      </c>
      <c r="P66" s="108">
        <f t="shared" si="15"/>
        <v>1.0104719814408714</v>
      </c>
      <c r="Q66" s="108">
        <f t="shared" si="15"/>
        <v>0.57650896821006448</v>
      </c>
    </row>
    <row r="67" spans="1:17" ht="11.45" customHeight="1" x14ac:dyDescent="0.25">
      <c r="A67" s="116" t="s">
        <v>125</v>
      </c>
      <c r="B67" s="108">
        <f t="shared" ref="B67:Q67" si="16">IF(B11=0,"",B22/B58)</f>
        <v>1.5445367094406768</v>
      </c>
      <c r="C67" s="108">
        <f t="shared" si="16"/>
        <v>1.2290795831450103</v>
      </c>
      <c r="D67" s="108">
        <f t="shared" si="16"/>
        <v>1.3196383900241313</v>
      </c>
      <c r="E67" s="108">
        <f t="shared" si="16"/>
        <v>1.101608893321069</v>
      </c>
      <c r="F67" s="108">
        <f t="shared" si="16"/>
        <v>1.1443204137419711</v>
      </c>
      <c r="G67" s="108">
        <f t="shared" si="16"/>
        <v>1.341550210741449</v>
      </c>
      <c r="H67" s="108">
        <f t="shared" si="16"/>
        <v>0.89791457228155436</v>
      </c>
      <c r="I67" s="108">
        <f t="shared" si="16"/>
        <v>1.1885399424045489</v>
      </c>
      <c r="J67" s="108">
        <f t="shared" si="16"/>
        <v>0.84470364600211845</v>
      </c>
      <c r="K67" s="108">
        <f t="shared" si="16"/>
        <v>1.0814799540767339</v>
      </c>
      <c r="L67" s="108">
        <f t="shared" si="16"/>
        <v>1.1865103757569573</v>
      </c>
      <c r="M67" s="108">
        <f t="shared" si="16"/>
        <v>0.82699436057131304</v>
      </c>
      <c r="N67" s="108">
        <f t="shared" si="16"/>
        <v>0.82891522208064128</v>
      </c>
      <c r="O67" s="108">
        <f t="shared" si="16"/>
        <v>0.74514420743060017</v>
      </c>
      <c r="P67" s="108">
        <f t="shared" si="16"/>
        <v>1.0104719814408716</v>
      </c>
      <c r="Q67" s="108">
        <f t="shared" si="16"/>
        <v>0.57650896821006437</v>
      </c>
    </row>
    <row r="68" spans="1:17" ht="11.45" customHeight="1" x14ac:dyDescent="0.25">
      <c r="A68" s="128" t="s">
        <v>18</v>
      </c>
      <c r="B68" s="136">
        <f t="shared" ref="B68:Q68" si="17">IF(B12=0,"",B23/B59)</f>
        <v>1.5445367094406766</v>
      </c>
      <c r="C68" s="136">
        <f t="shared" si="17"/>
        <v>1.2290795831450108</v>
      </c>
      <c r="D68" s="136">
        <f t="shared" si="17"/>
        <v>1.3196383900241313</v>
      </c>
      <c r="E68" s="136">
        <f t="shared" si="17"/>
        <v>1.1016088933210693</v>
      </c>
      <c r="F68" s="136">
        <f t="shared" si="17"/>
        <v>1.1443204137419711</v>
      </c>
      <c r="G68" s="136">
        <f t="shared" si="17"/>
        <v>1.3415502107414485</v>
      </c>
      <c r="H68" s="136">
        <f t="shared" si="17"/>
        <v>0.89791457228155436</v>
      </c>
      <c r="I68" s="136">
        <f t="shared" si="17"/>
        <v>1.1885399424045489</v>
      </c>
      <c r="J68" s="136">
        <f t="shared" si="17"/>
        <v>0.84470364600211834</v>
      </c>
      <c r="K68" s="136">
        <f t="shared" si="17"/>
        <v>1.0814799540767337</v>
      </c>
      <c r="L68" s="136">
        <f t="shared" si="17"/>
        <v>1.1865103757569573</v>
      </c>
      <c r="M68" s="136">
        <f t="shared" si="17"/>
        <v>0.82699436057131315</v>
      </c>
      <c r="N68" s="136">
        <f t="shared" si="17"/>
        <v>0.82891522208064161</v>
      </c>
      <c r="O68" s="136">
        <f t="shared" si="17"/>
        <v>0.74514420743060028</v>
      </c>
      <c r="P68" s="136">
        <f t="shared" si="17"/>
        <v>1.0104719814408714</v>
      </c>
      <c r="Q68" s="136">
        <f t="shared" si="17"/>
        <v>0.57650896821006425</v>
      </c>
    </row>
    <row r="69" spans="1:17" ht="11.45" customHeight="1" x14ac:dyDescent="0.25">
      <c r="A69" s="95" t="s">
        <v>126</v>
      </c>
      <c r="B69" s="106">
        <f t="shared" ref="B69:Q69" si="18">IF(B13=0,"",B24/B60)</f>
        <v>1.5445367094406766</v>
      </c>
      <c r="C69" s="106">
        <f t="shared" si="18"/>
        <v>1.2290795831450105</v>
      </c>
      <c r="D69" s="106">
        <f t="shared" si="18"/>
        <v>1.3196383900241317</v>
      </c>
      <c r="E69" s="106">
        <f t="shared" si="18"/>
        <v>1.1016088933210693</v>
      </c>
      <c r="F69" s="106">
        <f t="shared" si="18"/>
        <v>1.1443204137419711</v>
      </c>
      <c r="G69" s="106">
        <f t="shared" si="18"/>
        <v>1.3415502107414488</v>
      </c>
      <c r="H69" s="106">
        <f t="shared" si="18"/>
        <v>0.89791457228155436</v>
      </c>
      <c r="I69" s="106">
        <f t="shared" si="18"/>
        <v>1.1885399424045486</v>
      </c>
      <c r="J69" s="106">
        <f t="shared" si="18"/>
        <v>0.84470364600211856</v>
      </c>
      <c r="K69" s="106">
        <f t="shared" si="18"/>
        <v>1.0814799540767341</v>
      </c>
      <c r="L69" s="106">
        <f t="shared" si="18"/>
        <v>1.1865103757569573</v>
      </c>
      <c r="M69" s="106">
        <f t="shared" si="18"/>
        <v>0.82699436057131293</v>
      </c>
      <c r="N69" s="106">
        <f t="shared" si="18"/>
        <v>0.8289152220806415</v>
      </c>
      <c r="O69" s="106">
        <f t="shared" si="18"/>
        <v>0.74514420743060017</v>
      </c>
      <c r="P69" s="106">
        <f t="shared" si="18"/>
        <v>1.0104719814408714</v>
      </c>
      <c r="Q69" s="106">
        <f t="shared" si="18"/>
        <v>0.57650896821006437</v>
      </c>
    </row>
    <row r="70" spans="1:17" ht="11.45" customHeight="1" x14ac:dyDescent="0.25">
      <c r="A70" s="93" t="s">
        <v>125</v>
      </c>
      <c r="B70" s="105">
        <f t="shared" ref="B70:Q70" si="19">IF(B14=0,"",B25/B61)</f>
        <v>1.5445367094406766</v>
      </c>
      <c r="C70" s="105">
        <f t="shared" si="19"/>
        <v>1.2290795831450105</v>
      </c>
      <c r="D70" s="105">
        <f t="shared" si="19"/>
        <v>1.3196383900241313</v>
      </c>
      <c r="E70" s="105">
        <f t="shared" si="19"/>
        <v>1.101608893321069</v>
      </c>
      <c r="F70" s="105">
        <f t="shared" si="19"/>
        <v>1.1443204137419711</v>
      </c>
      <c r="G70" s="105">
        <f t="shared" si="19"/>
        <v>1.3415502107414488</v>
      </c>
      <c r="H70" s="105">
        <f t="shared" si="19"/>
        <v>0.89791457228155436</v>
      </c>
      <c r="I70" s="105">
        <f t="shared" si="19"/>
        <v>1.1885399424045489</v>
      </c>
      <c r="J70" s="105">
        <f t="shared" si="19"/>
        <v>0.84470364600211845</v>
      </c>
      <c r="K70" s="105">
        <f t="shared" si="19"/>
        <v>1.0814799540767339</v>
      </c>
      <c r="L70" s="105">
        <f t="shared" si="19"/>
        <v>1.1865103757569573</v>
      </c>
      <c r="M70" s="105">
        <f t="shared" si="19"/>
        <v>0.82699436057131293</v>
      </c>
      <c r="N70" s="105">
        <f t="shared" si="19"/>
        <v>0.82891522208064139</v>
      </c>
      <c r="O70" s="105">
        <f t="shared" si="19"/>
        <v>0.74514420743060017</v>
      </c>
      <c r="P70" s="105">
        <f t="shared" si="19"/>
        <v>1.0104719814408716</v>
      </c>
      <c r="Q70" s="105">
        <f t="shared" si="19"/>
        <v>0.57650896821006437</v>
      </c>
    </row>
    <row r="72" spans="1:17" ht="11.45" customHeight="1" x14ac:dyDescent="0.25">
      <c r="A72" s="27" t="s">
        <v>169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ht="11.45" customHeight="1" x14ac:dyDescent="0.25">
      <c r="A73" s="130" t="s">
        <v>39</v>
      </c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</row>
    <row r="74" spans="1:17" ht="11.45" customHeight="1" x14ac:dyDescent="0.25">
      <c r="A74" s="116" t="s">
        <v>23</v>
      </c>
      <c r="B74" s="108" t="s">
        <v>181</v>
      </c>
      <c r="C74" s="108" t="s">
        <v>181</v>
      </c>
      <c r="D74" s="108" t="s">
        <v>181</v>
      </c>
      <c r="E74" s="108" t="s">
        <v>181</v>
      </c>
      <c r="F74" s="108" t="s">
        <v>181</v>
      </c>
      <c r="G74" s="108" t="s">
        <v>181</v>
      </c>
      <c r="H74" s="108" t="s">
        <v>181</v>
      </c>
      <c r="I74" s="108" t="s">
        <v>181</v>
      </c>
      <c r="J74" s="108" t="s">
        <v>181</v>
      </c>
      <c r="K74" s="108" t="s">
        <v>181</v>
      </c>
      <c r="L74" s="108" t="s">
        <v>181</v>
      </c>
      <c r="M74" s="108" t="s">
        <v>181</v>
      </c>
      <c r="N74" s="108" t="s">
        <v>181</v>
      </c>
      <c r="O74" s="108" t="s">
        <v>181</v>
      </c>
      <c r="P74" s="108" t="s">
        <v>181</v>
      </c>
      <c r="Q74" s="108" t="s">
        <v>181</v>
      </c>
    </row>
    <row r="75" spans="1:17" ht="11.45" customHeight="1" x14ac:dyDescent="0.25">
      <c r="A75" s="116" t="s">
        <v>127</v>
      </c>
      <c r="B75" s="108">
        <v>1.1390246022542196</v>
      </c>
      <c r="C75" s="108">
        <v>1.139391892515714</v>
      </c>
      <c r="D75" s="108">
        <v>1.1308762880274918</v>
      </c>
      <c r="E75" s="108">
        <v>1.1220723806397483</v>
      </c>
      <c r="F75" s="108">
        <v>1.0814752345877614</v>
      </c>
      <c r="G75" s="108">
        <v>1.0361455394866232</v>
      </c>
      <c r="H75" s="108">
        <v>1.0580002621013311</v>
      </c>
      <c r="I75" s="108">
        <v>1.0055117711436339</v>
      </c>
      <c r="J75" s="108">
        <v>1.0169510806981958</v>
      </c>
      <c r="K75" s="108">
        <v>1.0567151244240787</v>
      </c>
      <c r="L75" s="108">
        <v>1.0711251361517284</v>
      </c>
      <c r="M75" s="108">
        <v>1.0707584296882864</v>
      </c>
      <c r="N75" s="108">
        <v>1.0687243791128036</v>
      </c>
      <c r="O75" s="108">
        <v>1.0663346111965939</v>
      </c>
      <c r="P75" s="108">
        <v>1.0667321716355866</v>
      </c>
      <c r="Q75" s="108">
        <v>1.0669474821184748</v>
      </c>
    </row>
    <row r="76" spans="1:17" ht="11.45" customHeight="1" x14ac:dyDescent="0.25">
      <c r="A76" s="116" t="s">
        <v>125</v>
      </c>
      <c r="B76" s="108">
        <v>2.0323306802085956</v>
      </c>
      <c r="C76" s="108">
        <v>2.0541705698510153</v>
      </c>
      <c r="D76" s="108">
        <v>2.0574815681251115</v>
      </c>
      <c r="E76" s="108">
        <v>2.054779192008648</v>
      </c>
      <c r="F76" s="108">
        <v>2.0710934329536355</v>
      </c>
      <c r="G76" s="108">
        <v>2.0705645715765471</v>
      </c>
      <c r="H76" s="108">
        <v>2.0600374075738754</v>
      </c>
      <c r="I76" s="108">
        <v>2.0661046634083</v>
      </c>
      <c r="J76" s="108">
        <v>2.043405495093372</v>
      </c>
      <c r="K76" s="108">
        <v>2.0309611265852983</v>
      </c>
      <c r="L76" s="108">
        <v>2.084225729647585</v>
      </c>
      <c r="M76" s="108">
        <v>2.0847960420652001</v>
      </c>
      <c r="N76" s="108">
        <v>2.0889863342701149</v>
      </c>
      <c r="O76" s="108">
        <v>2.0877211536901727</v>
      </c>
      <c r="P76" s="108">
        <v>2.0806879859081273</v>
      </c>
      <c r="Q76" s="108">
        <v>2.0817530413374379</v>
      </c>
    </row>
    <row r="77" spans="1:17" ht="11.45" customHeight="1" x14ac:dyDescent="0.25">
      <c r="A77" s="128" t="s">
        <v>18</v>
      </c>
      <c r="B77" s="136" t="str">
        <f>IF(TrAvia_act!B62=0,"",SUMPRODUCT(B78:B79,TrAvia_act!B36:B37)/TrAvia_act!B35)</f>
        <v/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</row>
    <row r="78" spans="1:17" ht="11.45" customHeight="1" x14ac:dyDescent="0.25">
      <c r="A78" s="95" t="s">
        <v>126</v>
      </c>
      <c r="B78" s="106">
        <v>1.5162209126176336</v>
      </c>
      <c r="C78" s="106">
        <v>1.5312877576223107</v>
      </c>
      <c r="D78" s="106">
        <v>1.532338021217408</v>
      </c>
      <c r="E78" s="106">
        <v>1.5150935976315891</v>
      </c>
      <c r="F78" s="106">
        <v>1.4471881552398416</v>
      </c>
      <c r="G78" s="106">
        <v>1.1945996071913487</v>
      </c>
      <c r="H78" s="106">
        <v>1.2642376645458839</v>
      </c>
      <c r="I78" s="106">
        <v>1.2580948434082297</v>
      </c>
      <c r="J78" s="106">
        <v>1.2497139826688646</v>
      </c>
      <c r="K78" s="106">
        <v>1.254370130297608</v>
      </c>
      <c r="L78" s="106">
        <v>1.2109788556156682</v>
      </c>
      <c r="M78" s="106">
        <v>1.2108397995015523</v>
      </c>
      <c r="N78" s="106">
        <v>1.2158754064695265</v>
      </c>
      <c r="O78" s="106">
        <v>1.2155639893387264</v>
      </c>
      <c r="P78" s="106">
        <v>1.2357260711421663</v>
      </c>
      <c r="Q78" s="106">
        <v>1.2403487632387322</v>
      </c>
    </row>
    <row r="79" spans="1:17" ht="11.45" customHeight="1" x14ac:dyDescent="0.25">
      <c r="A79" s="93" t="s">
        <v>125</v>
      </c>
      <c r="B79" s="105">
        <v>2.1445734792263815</v>
      </c>
      <c r="C79" s="105">
        <v>2.1442799565148039</v>
      </c>
      <c r="D79" s="105">
        <v>2.1454143373149428</v>
      </c>
      <c r="E79" s="105">
        <v>2.141959118615731</v>
      </c>
      <c r="F79" s="105">
        <v>2.1398498765177272</v>
      </c>
      <c r="G79" s="105">
        <v>2.1311207067356639</v>
      </c>
      <c r="H79" s="105">
        <v>2.1253661294526225</v>
      </c>
      <c r="I79" s="105">
        <v>2.1290778258928076</v>
      </c>
      <c r="J79" s="105">
        <v>2.1243086784410821</v>
      </c>
      <c r="K79" s="105">
        <v>2.1216707035989479</v>
      </c>
      <c r="L79" s="105">
        <v>2.1249267983988909</v>
      </c>
      <c r="M79" s="105">
        <v>2.1291790750436266</v>
      </c>
      <c r="N79" s="105">
        <v>2.1580085938229407</v>
      </c>
      <c r="O79" s="105">
        <v>2.1230228710190202</v>
      </c>
      <c r="P79" s="105">
        <v>2.0950662208985165</v>
      </c>
      <c r="Q79" s="105">
        <v>2.1188199108573555</v>
      </c>
    </row>
    <row r="81" spans="1:1" ht="11.45" customHeight="1" x14ac:dyDescent="0.25">
      <c r="A81" s="126" t="s">
        <v>173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Q5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64.913286267179501</v>
      </c>
      <c r="C4" s="100">
        <v>49.577399390988013</v>
      </c>
      <c r="D4" s="100">
        <v>58.706146925640006</v>
      </c>
      <c r="E4" s="100">
        <v>58.906410194448</v>
      </c>
      <c r="F4" s="100">
        <v>89.531357339376029</v>
      </c>
      <c r="G4" s="100">
        <v>145.23969999999989</v>
      </c>
      <c r="H4" s="100">
        <v>96.075336960000016</v>
      </c>
      <c r="I4" s="100">
        <v>151.42851688345203</v>
      </c>
      <c r="J4" s="100">
        <v>86.895234471492003</v>
      </c>
      <c r="K4" s="100">
        <v>102.04948187999999</v>
      </c>
      <c r="L4" s="100">
        <v>114.39446706809258</v>
      </c>
      <c r="M4" s="100">
        <v>105.11888029186579</v>
      </c>
      <c r="N4" s="100">
        <v>114.39290000000007</v>
      </c>
      <c r="O4" s="100">
        <v>86.565582295357316</v>
      </c>
      <c r="P4" s="100">
        <v>123.66800000000001</v>
      </c>
      <c r="Q4" s="100">
        <v>74.19981936999524</v>
      </c>
    </row>
    <row r="5" spans="1:17" ht="11.45" customHeight="1" x14ac:dyDescent="0.25">
      <c r="A5" s="141" t="s">
        <v>91</v>
      </c>
      <c r="B5" s="140">
        <f t="shared" ref="B5:Q5" si="0">B4</f>
        <v>64.913286267179501</v>
      </c>
      <c r="C5" s="140">
        <f t="shared" si="0"/>
        <v>49.577399390988013</v>
      </c>
      <c r="D5" s="140">
        <f t="shared" si="0"/>
        <v>58.706146925640006</v>
      </c>
      <c r="E5" s="140">
        <f t="shared" si="0"/>
        <v>58.906410194448</v>
      </c>
      <c r="F5" s="140">
        <f t="shared" si="0"/>
        <v>89.531357339376029</v>
      </c>
      <c r="G5" s="140">
        <f t="shared" si="0"/>
        <v>145.23969999999989</v>
      </c>
      <c r="H5" s="140">
        <f t="shared" si="0"/>
        <v>96.075336960000016</v>
      </c>
      <c r="I5" s="140">
        <f t="shared" si="0"/>
        <v>151.42851688345203</v>
      </c>
      <c r="J5" s="140">
        <f t="shared" si="0"/>
        <v>86.895234471492003</v>
      </c>
      <c r="K5" s="140">
        <f t="shared" si="0"/>
        <v>102.04948187999999</v>
      </c>
      <c r="L5" s="140">
        <f t="shared" si="0"/>
        <v>114.39446706809258</v>
      </c>
      <c r="M5" s="140">
        <f t="shared" si="0"/>
        <v>105.11888029186579</v>
      </c>
      <c r="N5" s="140">
        <f t="shared" si="0"/>
        <v>114.39290000000007</v>
      </c>
      <c r="O5" s="140">
        <f t="shared" si="0"/>
        <v>86.565582295357316</v>
      </c>
      <c r="P5" s="140">
        <f t="shared" si="0"/>
        <v>123.66800000000001</v>
      </c>
      <c r="Q5" s="140">
        <f t="shared" si="0"/>
        <v>74.19981936999524</v>
      </c>
    </row>
    <row r="7" spans="1:17" ht="11.45" customHeight="1" x14ac:dyDescent="0.25">
      <c r="A7" s="27" t="s">
        <v>100</v>
      </c>
      <c r="B7" s="71">
        <f t="shared" ref="B7:Q7" si="1">SUM(B8,B12)</f>
        <v>64.913286267179501</v>
      </c>
      <c r="C7" s="71">
        <f t="shared" si="1"/>
        <v>49.577399390988006</v>
      </c>
      <c r="D7" s="71">
        <f t="shared" si="1"/>
        <v>58.706146925640013</v>
      </c>
      <c r="E7" s="71">
        <f t="shared" si="1"/>
        <v>58.906410194448007</v>
      </c>
      <c r="F7" s="71">
        <f t="shared" si="1"/>
        <v>89.531357339376044</v>
      </c>
      <c r="G7" s="71">
        <f t="shared" si="1"/>
        <v>145.23969999999991</v>
      </c>
      <c r="H7" s="71">
        <f t="shared" si="1"/>
        <v>96.075336960000016</v>
      </c>
      <c r="I7" s="71">
        <f t="shared" si="1"/>
        <v>151.42851688345201</v>
      </c>
      <c r="J7" s="71">
        <f t="shared" si="1"/>
        <v>86.895234471492032</v>
      </c>
      <c r="K7" s="71">
        <f t="shared" si="1"/>
        <v>102.04948187999999</v>
      </c>
      <c r="L7" s="71">
        <f t="shared" si="1"/>
        <v>114.3944670680926</v>
      </c>
      <c r="M7" s="71">
        <f t="shared" si="1"/>
        <v>105.11888029186579</v>
      </c>
      <c r="N7" s="71">
        <f t="shared" si="1"/>
        <v>114.39290000000008</v>
      </c>
      <c r="O7" s="71">
        <f t="shared" si="1"/>
        <v>86.565582295357302</v>
      </c>
      <c r="P7" s="71">
        <f t="shared" si="1"/>
        <v>123.66799999999999</v>
      </c>
      <c r="Q7" s="71">
        <f t="shared" si="1"/>
        <v>74.19981936999524</v>
      </c>
    </row>
    <row r="8" spans="1:17" ht="11.45" customHeight="1" x14ac:dyDescent="0.25">
      <c r="A8" s="130" t="s">
        <v>39</v>
      </c>
      <c r="B8" s="139">
        <f t="shared" ref="B8:Q8" si="2">SUM(B9:B11)</f>
        <v>63.147426790555045</v>
      </c>
      <c r="C8" s="139">
        <f t="shared" si="2"/>
        <v>48.334010283651899</v>
      </c>
      <c r="D8" s="139">
        <f t="shared" si="2"/>
        <v>57.475525702873135</v>
      </c>
      <c r="E8" s="139">
        <f t="shared" si="2"/>
        <v>57.692557595935639</v>
      </c>
      <c r="F8" s="139">
        <f t="shared" si="2"/>
        <v>88.151400607093478</v>
      </c>
      <c r="G8" s="139">
        <f t="shared" si="2"/>
        <v>141.87236422385595</v>
      </c>
      <c r="H8" s="139">
        <f t="shared" si="2"/>
        <v>93.865311413241955</v>
      </c>
      <c r="I8" s="139">
        <f t="shared" si="2"/>
        <v>147.92266821467823</v>
      </c>
      <c r="J8" s="139">
        <f t="shared" si="2"/>
        <v>82.842492710343237</v>
      </c>
      <c r="K8" s="139">
        <f t="shared" si="2"/>
        <v>98.760148307604425</v>
      </c>
      <c r="L8" s="139">
        <f t="shared" si="2"/>
        <v>111.23438327153877</v>
      </c>
      <c r="M8" s="139">
        <f t="shared" si="2"/>
        <v>102.70076855887415</v>
      </c>
      <c r="N8" s="139">
        <f t="shared" si="2"/>
        <v>111.68679212017582</v>
      </c>
      <c r="O8" s="139">
        <f t="shared" si="2"/>
        <v>84.109340812078898</v>
      </c>
      <c r="P8" s="139">
        <f t="shared" si="2"/>
        <v>120.474343229238</v>
      </c>
      <c r="Q8" s="139">
        <f t="shared" si="2"/>
        <v>72.297091942001785</v>
      </c>
    </row>
    <row r="9" spans="1:17" ht="11.45" customHeight="1" x14ac:dyDescent="0.25">
      <c r="A9" s="116" t="s">
        <v>23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</row>
    <row r="10" spans="1:17" ht="11.45" customHeight="1" x14ac:dyDescent="0.25">
      <c r="A10" s="116" t="s">
        <v>127</v>
      </c>
      <c r="B10" s="70">
        <v>50.059412278500744</v>
      </c>
      <c r="C10" s="70">
        <v>42.79351931317462</v>
      </c>
      <c r="D10" s="70">
        <v>51.398229469061491</v>
      </c>
      <c r="E10" s="70">
        <v>52.073614145792938</v>
      </c>
      <c r="F10" s="70">
        <v>77.874441206249472</v>
      </c>
      <c r="G10" s="70">
        <v>125.42535215380515</v>
      </c>
      <c r="H10" s="70">
        <v>79.599951535364553</v>
      </c>
      <c r="I10" s="70">
        <v>124.92697343624917</v>
      </c>
      <c r="J10" s="70">
        <v>64.711058982736233</v>
      </c>
      <c r="K10" s="70">
        <v>78.838336790119428</v>
      </c>
      <c r="L10" s="70">
        <v>91.2505577119572</v>
      </c>
      <c r="M10" s="70">
        <v>85.831496705889506</v>
      </c>
      <c r="N10" s="70">
        <v>88.534682390370506</v>
      </c>
      <c r="O10" s="70">
        <v>62.856072132854798</v>
      </c>
      <c r="P10" s="70">
        <v>90.582601752940647</v>
      </c>
      <c r="Q10" s="70">
        <v>54.400272646613359</v>
      </c>
    </row>
    <row r="11" spans="1:17" ht="11.45" customHeight="1" x14ac:dyDescent="0.25">
      <c r="A11" s="116" t="s">
        <v>125</v>
      </c>
      <c r="B11" s="70">
        <v>13.088014512054299</v>
      </c>
      <c r="C11" s="70">
        <v>5.5404909704772773</v>
      </c>
      <c r="D11" s="70">
        <v>6.0772962338116425</v>
      </c>
      <c r="E11" s="70">
        <v>5.6189434501427016</v>
      </c>
      <c r="F11" s="70">
        <v>10.276959400844005</v>
      </c>
      <c r="G11" s="70">
        <v>16.447012070050807</v>
      </c>
      <c r="H11" s="70">
        <v>14.265359877877408</v>
      </c>
      <c r="I11" s="70">
        <v>22.995694778429055</v>
      </c>
      <c r="J11" s="70">
        <v>18.131433727607011</v>
      </c>
      <c r="K11" s="70">
        <v>19.92181151748499</v>
      </c>
      <c r="L11" s="70">
        <v>19.983825559581582</v>
      </c>
      <c r="M11" s="70">
        <v>16.869271852984639</v>
      </c>
      <c r="N11" s="70">
        <v>23.152109729805311</v>
      </c>
      <c r="O11" s="70">
        <v>21.253268679224096</v>
      </c>
      <c r="P11" s="70">
        <v>29.891741476297362</v>
      </c>
      <c r="Q11" s="70">
        <v>17.896819295388429</v>
      </c>
    </row>
    <row r="12" spans="1:17" ht="11.45" customHeight="1" x14ac:dyDescent="0.25">
      <c r="A12" s="128" t="s">
        <v>18</v>
      </c>
      <c r="B12" s="138">
        <f t="shared" ref="B12:Q12" si="3">SUM(B13:B14)</f>
        <v>1.7658594766244535</v>
      </c>
      <c r="C12" s="138">
        <f t="shared" si="3"/>
        <v>1.2433891073361041</v>
      </c>
      <c r="D12" s="138">
        <f t="shared" si="3"/>
        <v>1.2306212227668789</v>
      </c>
      <c r="E12" s="138">
        <f t="shared" si="3"/>
        <v>1.2138525985123667</v>
      </c>
      <c r="F12" s="138">
        <f t="shared" si="3"/>
        <v>1.3799567322825701</v>
      </c>
      <c r="G12" s="138">
        <f t="shared" si="3"/>
        <v>3.3673357761439471</v>
      </c>
      <c r="H12" s="138">
        <f t="shared" si="3"/>
        <v>2.2100255467580605</v>
      </c>
      <c r="I12" s="138">
        <f t="shared" si="3"/>
        <v>3.5058486687737922</v>
      </c>
      <c r="J12" s="138">
        <f t="shared" si="3"/>
        <v>4.0527417611487921</v>
      </c>
      <c r="K12" s="138">
        <f t="shared" si="3"/>
        <v>3.2893335723955675</v>
      </c>
      <c r="L12" s="138">
        <f t="shared" si="3"/>
        <v>3.1600837965538187</v>
      </c>
      <c r="M12" s="138">
        <f t="shared" si="3"/>
        <v>2.4181117329916488</v>
      </c>
      <c r="N12" s="138">
        <f t="shared" si="3"/>
        <v>2.7061078798242648</v>
      </c>
      <c r="O12" s="138">
        <f t="shared" si="3"/>
        <v>2.4562414832784043</v>
      </c>
      <c r="P12" s="138">
        <f t="shared" si="3"/>
        <v>3.1936567707619936</v>
      </c>
      <c r="Q12" s="138">
        <f t="shared" si="3"/>
        <v>1.9027274279934556</v>
      </c>
    </row>
    <row r="13" spans="1:17" ht="11.45" customHeight="1" x14ac:dyDescent="0.25">
      <c r="A13" s="95" t="s">
        <v>126</v>
      </c>
      <c r="B13" s="20">
        <v>1.5991878049450488</v>
      </c>
      <c r="C13" s="20">
        <v>1.1148835173583107</v>
      </c>
      <c r="D13" s="20">
        <v>1.1296078372622127</v>
      </c>
      <c r="E13" s="20">
        <v>1.0882984458702201</v>
      </c>
      <c r="F13" s="20">
        <v>1.2972749415822202</v>
      </c>
      <c r="G13" s="20">
        <v>2.3614471996707418</v>
      </c>
      <c r="H13" s="20">
        <v>1.5192435143547034</v>
      </c>
      <c r="I13" s="20">
        <v>2.1668510146861335</v>
      </c>
      <c r="J13" s="20">
        <v>2.8218734187948562</v>
      </c>
      <c r="K13" s="20">
        <v>1.5295032768001935</v>
      </c>
      <c r="L13" s="20">
        <v>1.229964318625995</v>
      </c>
      <c r="M13" s="20">
        <v>0.89742184521470836</v>
      </c>
      <c r="N13" s="20">
        <v>1.0803968914249615</v>
      </c>
      <c r="O13" s="20">
        <v>0.94607934086924417</v>
      </c>
      <c r="P13" s="20">
        <v>1.28940632867464</v>
      </c>
      <c r="Q13" s="20">
        <v>0.68349913826684117</v>
      </c>
    </row>
    <row r="14" spans="1:17" ht="11.45" customHeight="1" x14ac:dyDescent="0.25">
      <c r="A14" s="93" t="s">
        <v>125</v>
      </c>
      <c r="B14" s="69">
        <v>0.16667167167940466</v>
      </c>
      <c r="C14" s="69">
        <v>0.12850558997779335</v>
      </c>
      <c r="D14" s="69">
        <v>0.10101338550466632</v>
      </c>
      <c r="E14" s="69">
        <v>0.12555415264214659</v>
      </c>
      <c r="F14" s="69">
        <v>8.2681790700349769E-2</v>
      </c>
      <c r="G14" s="69">
        <v>1.0058885764732053</v>
      </c>
      <c r="H14" s="69">
        <v>0.690782032403357</v>
      </c>
      <c r="I14" s="69">
        <v>1.3389976540876585</v>
      </c>
      <c r="J14" s="69">
        <v>1.2308683423539362</v>
      </c>
      <c r="K14" s="69">
        <v>1.7598302955953737</v>
      </c>
      <c r="L14" s="69">
        <v>1.9301194779278237</v>
      </c>
      <c r="M14" s="69">
        <v>1.5206898877769404</v>
      </c>
      <c r="N14" s="69">
        <v>1.6257109883993033</v>
      </c>
      <c r="O14" s="69">
        <v>1.5101621424091602</v>
      </c>
      <c r="P14" s="69">
        <v>1.9042504420873538</v>
      </c>
      <c r="Q14" s="69">
        <v>1.2192282897266145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99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1.45" customHeight="1" x14ac:dyDescent="0.25">
      <c r="A19" s="97" t="s">
        <v>98</v>
      </c>
      <c r="B19" s="100">
        <f>IF(B4=0,0,B4/TrAvia_ene!B4)</f>
        <v>3.0064373362831862</v>
      </c>
      <c r="C19" s="100">
        <f>IF(C4=0,0,C4/TrAvia_ene!C4)</f>
        <v>3.005005942501124</v>
      </c>
      <c r="D19" s="100">
        <f>IF(D4=0,0,D4/TrAvia_ene!D4)</f>
        <v>3.0103092000000005</v>
      </c>
      <c r="E19" s="100">
        <f>IF(E4=0,0,E4/TrAvia_ene!E4)</f>
        <v>3.0058446955904614</v>
      </c>
      <c r="F19" s="100">
        <f>IF(F4=0,0,F4/TrAvia_ene!F4)</f>
        <v>3.004703393299275</v>
      </c>
      <c r="G19" s="100">
        <f>IF(G4=0,0,G4/TrAvia_ene!G4)</f>
        <v>2.9999485740503204</v>
      </c>
      <c r="H19" s="100">
        <f>IF(H4=0,0,H4/TrAvia_ene!H4)</f>
        <v>3.0023542800000005</v>
      </c>
      <c r="I19" s="100">
        <f>IF(I4=0,0,I4/TrAvia_ene!I4)</f>
        <v>3.0103092000000005</v>
      </c>
      <c r="J19" s="100">
        <f>IF(J4=0,0,J4/TrAvia_ene!J4)</f>
        <v>3.00728101178552</v>
      </c>
      <c r="K19" s="100">
        <f>IF(K4=0,0,K4/TrAvia_ene!K4)</f>
        <v>3.0103091999999996</v>
      </c>
      <c r="L19" s="100">
        <f>IF(L4=0,0,L4/TrAvia_ene!L4)</f>
        <v>3.0103092</v>
      </c>
      <c r="M19" s="100">
        <f>IF(M4=0,0,M4/TrAvia_ene!M4)</f>
        <v>3.0103092000000005</v>
      </c>
      <c r="N19" s="100">
        <f>IF(N4=0,0,N4/TrAvia_ene!N4)</f>
        <v>3.0103092</v>
      </c>
      <c r="O19" s="100">
        <f>IF(O4=0,0,O4/TrAvia_ene!O4)</f>
        <v>3.0103092000000005</v>
      </c>
      <c r="P19" s="100">
        <f>IF(P4=0,0,P4/TrAvia_ene!P4)</f>
        <v>3.0103092000000005</v>
      </c>
      <c r="Q19" s="100">
        <f>IF(Q4=0,0,Q4/TrAvia_ene!Q4)</f>
        <v>3.0103092000000005</v>
      </c>
    </row>
    <row r="20" spans="1:17" ht="11.45" customHeight="1" x14ac:dyDescent="0.25">
      <c r="A20" s="141" t="s">
        <v>91</v>
      </c>
      <c r="B20" s="140">
        <f t="shared" ref="B20:Q20" si="4">B19</f>
        <v>3.0064373362831862</v>
      </c>
      <c r="C20" s="140">
        <f t="shared" si="4"/>
        <v>3.005005942501124</v>
      </c>
      <c r="D20" s="140">
        <f t="shared" si="4"/>
        <v>3.0103092000000005</v>
      </c>
      <c r="E20" s="140">
        <f t="shared" si="4"/>
        <v>3.0058446955904614</v>
      </c>
      <c r="F20" s="140">
        <f t="shared" si="4"/>
        <v>3.004703393299275</v>
      </c>
      <c r="G20" s="140">
        <f t="shared" si="4"/>
        <v>2.9999485740503204</v>
      </c>
      <c r="H20" s="140">
        <f t="shared" si="4"/>
        <v>3.0023542800000005</v>
      </c>
      <c r="I20" s="140">
        <f t="shared" si="4"/>
        <v>3.0103092000000005</v>
      </c>
      <c r="J20" s="140">
        <f t="shared" si="4"/>
        <v>3.00728101178552</v>
      </c>
      <c r="K20" s="140">
        <f t="shared" si="4"/>
        <v>3.0103091999999996</v>
      </c>
      <c r="L20" s="140">
        <f t="shared" si="4"/>
        <v>3.0103092</v>
      </c>
      <c r="M20" s="140">
        <f t="shared" si="4"/>
        <v>3.0103092000000005</v>
      </c>
      <c r="N20" s="140">
        <f t="shared" si="4"/>
        <v>3.0103092</v>
      </c>
      <c r="O20" s="140">
        <f t="shared" si="4"/>
        <v>3.0103092000000005</v>
      </c>
      <c r="P20" s="140">
        <f t="shared" si="4"/>
        <v>3.0103092000000005</v>
      </c>
      <c r="Q20" s="140">
        <f t="shared" si="4"/>
        <v>3.0103092000000005</v>
      </c>
    </row>
    <row r="22" spans="1:17" ht="11.45" customHeight="1" x14ac:dyDescent="0.25">
      <c r="A22" s="27" t="s">
        <v>123</v>
      </c>
      <c r="B22" s="68">
        <f>IF(TrAvia_act!B12=0,"",B7/TrAvia_act!B12*100)</f>
        <v>1999.3528711761769</v>
      </c>
      <c r="C22" s="68">
        <f>IF(TrAvia_act!C12=0,"",C7/TrAvia_act!C12*100)</f>
        <v>1513.4526689814243</v>
      </c>
      <c r="D22" s="68">
        <f>IF(TrAvia_act!D12=0,"",D7/TrAvia_act!D12*100)</f>
        <v>1637.1724332749111</v>
      </c>
      <c r="E22" s="68">
        <f>IF(TrAvia_act!E12=0,"",E7/TrAvia_act!E12*100)</f>
        <v>1351.5240038177221</v>
      </c>
      <c r="F22" s="68">
        <f>IF(TrAvia_act!F12=0,"",F7/TrAvia_act!F12*100)</f>
        <v>1347.7253802504538</v>
      </c>
      <c r="G22" s="68">
        <f>IF(TrAvia_act!G12=0,"",G7/TrAvia_act!G12*100)</f>
        <v>1513.7096425932398</v>
      </c>
      <c r="H22" s="68">
        <f>IF(TrAvia_act!H12=0,"",H7/TrAvia_act!H12*100)</f>
        <v>1041.3152052760927</v>
      </c>
      <c r="I22" s="68">
        <f>IF(TrAvia_act!I12=0,"",I7/TrAvia_act!I12*100)</f>
        <v>1334.7174431302592</v>
      </c>
      <c r="J22" s="68">
        <f>IF(TrAvia_act!J12=0,"",J7/TrAvia_act!J12*100)</f>
        <v>976.67673769637986</v>
      </c>
      <c r="K22" s="68">
        <f>IF(TrAvia_act!K12=0,"",K7/TrAvia_act!K12*100)</f>
        <v>1284.8506647433933</v>
      </c>
      <c r="L22" s="68">
        <f>IF(TrAvia_act!L12=0,"",L7/TrAvia_act!L12*100)</f>
        <v>1437.7794393526347</v>
      </c>
      <c r="M22" s="68">
        <f>IF(TrAvia_act!M12=0,"",M7/TrAvia_act!M12*100)</f>
        <v>995.75570146971461</v>
      </c>
      <c r="N22" s="68">
        <f>IF(TrAvia_act!N12=0,"",N7/TrAvia_act!N12*100)</f>
        <v>1019.4201541338379</v>
      </c>
      <c r="O22" s="68">
        <f>IF(TrAvia_act!O12=0,"",O7/TrAvia_act!O12*100)</f>
        <v>935.88812658588972</v>
      </c>
      <c r="P22" s="68">
        <f>IF(TrAvia_act!P12=0,"",P7/TrAvia_act!P12*100)</f>
        <v>1268.6389799133649</v>
      </c>
      <c r="Q22" s="68">
        <f>IF(TrAvia_act!Q12=0,"",Q7/TrAvia_act!Q12*100)</f>
        <v>720.42406974237963</v>
      </c>
    </row>
    <row r="23" spans="1:17" ht="11.45" customHeight="1" x14ac:dyDescent="0.25">
      <c r="A23" s="130" t="s">
        <v>39</v>
      </c>
      <c r="B23" s="134">
        <f>IF(TrAvia_act!B13=0,"",B8/TrAvia_act!B13*100)</f>
        <v>1974.7548514842688</v>
      </c>
      <c r="C23" s="134">
        <f>IF(TrAvia_act!C13=0,"",C8/TrAvia_act!C13*100)</f>
        <v>1495.5962870512951</v>
      </c>
      <c r="D23" s="134">
        <f>IF(TrAvia_act!D13=0,"",D8/TrAvia_act!D13*100)</f>
        <v>1621.4210457179258</v>
      </c>
      <c r="E23" s="134">
        <f>IF(TrAvia_act!E13=0,"",E8/TrAvia_act!E13*100)</f>
        <v>1338.8435718803039</v>
      </c>
      <c r="F23" s="134">
        <f>IF(TrAvia_act!F13=0,"",F8/TrAvia_act!F13*100)</f>
        <v>1338.3507500888702</v>
      </c>
      <c r="G23" s="134">
        <f>IF(TrAvia_act!G13=0,"",G8/TrAvia_act!G13*100)</f>
        <v>1500.2882896589331</v>
      </c>
      <c r="H23" s="134">
        <f>IF(TrAvia_act!H13=0,"",H8/TrAvia_act!H13*100)</f>
        <v>1031.9995376696033</v>
      </c>
      <c r="I23" s="134">
        <f>IF(TrAvia_act!I13=0,"",I8/TrAvia_act!I13*100)</f>
        <v>1322.1886439592422</v>
      </c>
      <c r="J23" s="134">
        <f>IF(TrAvia_act!J13=0,"",J8/TrAvia_act!J13*100)</f>
        <v>959.38181968060871</v>
      </c>
      <c r="K23" s="134">
        <f>IF(TrAvia_act!K13=0,"",K8/TrAvia_act!K13*100)</f>
        <v>1269.6476991909146</v>
      </c>
      <c r="L23" s="134">
        <f>IF(TrAvia_act!L13=0,"",L8/TrAvia_act!L13*100)</f>
        <v>1424.1930071216884</v>
      </c>
      <c r="M23" s="134">
        <f>IF(TrAvia_act!M13=0,"",M8/TrAvia_act!M13*100)</f>
        <v>987.86703485441797</v>
      </c>
      <c r="N23" s="134">
        <f>IF(TrAvia_act!N13=0,"",N8/TrAvia_act!N13*100)</f>
        <v>1011.5229038261522</v>
      </c>
      <c r="O23" s="134">
        <f>IF(TrAvia_act!O13=0,"",O8/TrAvia_act!O13*100)</f>
        <v>927.83324553039233</v>
      </c>
      <c r="P23" s="134">
        <f>IF(TrAvia_act!P13=0,"",P8/TrAvia_act!P13*100)</f>
        <v>1258.9991783792129</v>
      </c>
      <c r="Q23" s="134">
        <f>IF(TrAvia_act!Q13=0,"",Q8/TrAvia_act!Q13*100)</f>
        <v>714.91099608335799</v>
      </c>
    </row>
    <row r="24" spans="1:17" ht="11.45" customHeight="1" x14ac:dyDescent="0.25">
      <c r="A24" s="116" t="s">
        <v>23</v>
      </c>
      <c r="B24" s="77" t="str">
        <f>IF(TrAvia_act!B14=0,"",B9/TrAvia_act!B14*100)</f>
        <v/>
      </c>
      <c r="C24" s="77" t="str">
        <f>IF(TrAvia_act!C14=0,"",C9/TrAvia_act!C14*100)</f>
        <v/>
      </c>
      <c r="D24" s="77" t="str">
        <f>IF(TrAvia_act!D14=0,"",D9/TrAvia_act!D14*100)</f>
        <v/>
      </c>
      <c r="E24" s="77" t="str">
        <f>IF(TrAvia_act!E14=0,"",E9/TrAvia_act!E14*100)</f>
        <v/>
      </c>
      <c r="F24" s="77" t="str">
        <f>IF(TrAvia_act!F14=0,"",F9/TrAvia_act!F14*100)</f>
        <v/>
      </c>
      <c r="G24" s="77" t="str">
        <f>IF(TrAvia_act!G14=0,"",G9/TrAvia_act!G14*100)</f>
        <v/>
      </c>
      <c r="H24" s="77" t="str">
        <f>IF(TrAvia_act!H14=0,"",H9/TrAvia_act!H14*100)</f>
        <v/>
      </c>
      <c r="I24" s="77" t="str">
        <f>IF(TrAvia_act!I14=0,"",I9/TrAvia_act!I14*100)</f>
        <v/>
      </c>
      <c r="J24" s="77" t="str">
        <f>IF(TrAvia_act!J14=0,"",J9/TrAvia_act!J14*100)</f>
        <v/>
      </c>
      <c r="K24" s="77" t="str">
        <f>IF(TrAvia_act!K14=0,"",K9/TrAvia_act!K14*100)</f>
        <v/>
      </c>
      <c r="L24" s="77" t="str">
        <f>IF(TrAvia_act!L14=0,"",L9/TrAvia_act!L14*100)</f>
        <v/>
      </c>
      <c r="M24" s="77" t="str">
        <f>IF(TrAvia_act!M14=0,"",M9/TrAvia_act!M14*100)</f>
        <v/>
      </c>
      <c r="N24" s="77" t="str">
        <f>IF(TrAvia_act!N14=0,"",N9/TrAvia_act!N14*100)</f>
        <v/>
      </c>
      <c r="O24" s="77" t="str">
        <f>IF(TrAvia_act!O14=0,"",O9/TrAvia_act!O14*100)</f>
        <v/>
      </c>
      <c r="P24" s="77" t="str">
        <f>IF(TrAvia_act!P14=0,"",P9/TrAvia_act!P14*100)</f>
        <v/>
      </c>
      <c r="Q24" s="77" t="str">
        <f>IF(TrAvia_act!Q14=0,"",Q9/TrAvia_act!Q14*100)</f>
        <v/>
      </c>
    </row>
    <row r="25" spans="1:17" ht="11.45" customHeight="1" x14ac:dyDescent="0.25">
      <c r="A25" s="116" t="s">
        <v>127</v>
      </c>
      <c r="B25" s="77">
        <f>IF(TrAvia_act!B15=0,"",B10/TrAvia_act!B15*100)</f>
        <v>1835.6222923386649</v>
      </c>
      <c r="C25" s="77">
        <f>IF(TrAvia_act!C15=0,"",C10/TrAvia_act!C15*100)</f>
        <v>1456.4608612848369</v>
      </c>
      <c r="D25" s="77">
        <f>IF(TrAvia_act!D15=0,"",D10/TrAvia_act!D15*100)</f>
        <v>1585.0806645339646</v>
      </c>
      <c r="E25" s="77">
        <f>IF(TrAvia_act!E15=0,"",E10/TrAvia_act!E15*100)</f>
        <v>1312.0978045653394</v>
      </c>
      <c r="F25" s="77">
        <f>IF(TrAvia_act!F15=0,"",F10/TrAvia_act!F15*100)</f>
        <v>1298.6488918443315</v>
      </c>
      <c r="G25" s="77">
        <f>IF(TrAvia_act!G15=0,"",G10/TrAvia_act!G15*100)</f>
        <v>1450.0242152939702</v>
      </c>
      <c r="H25" s="77">
        <f>IF(TrAvia_act!H15=0,"",H10/TrAvia_act!H15*100)</f>
        <v>988.99538509362458</v>
      </c>
      <c r="I25" s="77">
        <f>IF(TrAvia_act!I15=0,"",I10/TrAvia_act!I15*100)</f>
        <v>1263.3750477825738</v>
      </c>
      <c r="J25" s="77">
        <f>IF(TrAvia_act!J15=0,"",J10/TrAvia_act!J15*100)</f>
        <v>897.45035088196016</v>
      </c>
      <c r="K25" s="77">
        <f>IF(TrAvia_act!K15=0,"",K10/TrAvia_act!K15*100)</f>
        <v>1199.0367113757545</v>
      </c>
      <c r="L25" s="77">
        <f>IF(TrAvia_act!L15=0,"",L10/TrAvia_act!L15*100)</f>
        <v>1346.9056215038879</v>
      </c>
      <c r="M25" s="77">
        <f>IF(TrAvia_act!M15=0,"",M10/TrAvia_act!M15*100)</f>
        <v>942.81459540239644</v>
      </c>
      <c r="N25" s="77">
        <f>IF(TrAvia_act!N15=0,"",N10/TrAvia_act!N15*100)</f>
        <v>951.97286009987238</v>
      </c>
      <c r="O25" s="77">
        <f>IF(TrAvia_act!O15=0,"",O10/TrAvia_act!O15*100)</f>
        <v>858.47343043838237</v>
      </c>
      <c r="P25" s="77">
        <f>IF(TrAvia_act!P15=0,"",P10/TrAvia_act!P15*100)</f>
        <v>1165.7994121519732</v>
      </c>
      <c r="Q25" s="77">
        <f>IF(TrAvia_act!Q15=0,"",Q10/TrAvia_act!Q15*100)</f>
        <v>660.52467265419455</v>
      </c>
    </row>
    <row r="26" spans="1:17" ht="11.45" customHeight="1" x14ac:dyDescent="0.25">
      <c r="A26" s="116" t="s">
        <v>125</v>
      </c>
      <c r="B26" s="77">
        <f>IF(TrAvia_act!B16=0,"",B11/TrAvia_act!B16*100)</f>
        <v>2780.9772638560576</v>
      </c>
      <c r="C26" s="77">
        <f>IF(TrAvia_act!C16=0,"",C11/TrAvia_act!C16*100)</f>
        <v>1887.2820732112696</v>
      </c>
      <c r="D26" s="77">
        <f>IF(TrAvia_act!D16=0,"",D11/TrAvia_act!D16*100)</f>
        <v>2011.4369158938389</v>
      </c>
      <c r="E26" s="77">
        <f>IF(TrAvia_act!E16=0,"",E11/TrAvia_act!E16*100)</f>
        <v>1650.669336826516</v>
      </c>
      <c r="F26" s="77">
        <f>IF(TrAvia_act!F16=0,"",F11/TrAvia_act!F16*100)</f>
        <v>1741.871051419758</v>
      </c>
      <c r="G26" s="77">
        <f>IF(TrAvia_act!G16=0,"",G11/TrAvia_act!G16*100)</f>
        <v>2039.4074275084829</v>
      </c>
      <c r="H26" s="77">
        <f>IF(TrAvia_act!H16=0,"",H11/TrAvia_act!H16*100)</f>
        <v>1362.6111850148193</v>
      </c>
      <c r="I26" s="77">
        <f>IF(TrAvia_act!I16=0,"",I11/TrAvia_act!I16*100)</f>
        <v>1769.7699508072035</v>
      </c>
      <c r="J26" s="77">
        <f>IF(TrAvia_act!J16=0,"",J11/TrAvia_act!J16*100)</f>
        <v>1272.8797575762146</v>
      </c>
      <c r="K26" s="77">
        <f>IF(TrAvia_act!K16=0,"",K11/TrAvia_act!K16*100)</f>
        <v>1655.4496391514519</v>
      </c>
      <c r="L26" s="77">
        <f>IF(TrAvia_act!L16=0,"",L11/TrAvia_act!L16*100)</f>
        <v>1929.8435083061286</v>
      </c>
      <c r="M26" s="77">
        <f>IF(TrAvia_act!M16=0,"",M11/TrAvia_act!M16*100)</f>
        <v>1305.2040919764454</v>
      </c>
      <c r="N26" s="77">
        <f>IF(TrAvia_act!N16=0,"",N11/TrAvia_act!N16*100)</f>
        <v>1329.5701458643691</v>
      </c>
      <c r="O26" s="77">
        <f>IF(TrAvia_act!O16=0,"",O11/TrAvia_act!O16*100)</f>
        <v>1219.1449359552948</v>
      </c>
      <c r="P26" s="77">
        <f>IF(TrAvia_act!P16=0,"",P11/TrAvia_act!P16*100)</f>
        <v>1661.5221856022213</v>
      </c>
      <c r="Q26" s="77">
        <f>IF(TrAvia_act!Q16=0,"",Q11/TrAvia_act!Q16*100)</f>
        <v>953.57046584613818</v>
      </c>
    </row>
    <row r="27" spans="1:17" ht="11.45" customHeight="1" x14ac:dyDescent="0.25">
      <c r="A27" s="128" t="s">
        <v>18</v>
      </c>
      <c r="B27" s="133">
        <f>IF(TrAvia_act!B17=0,"",B12/TrAvia_act!B17*100)</f>
        <v>3605.2775847611492</v>
      </c>
      <c r="C27" s="133">
        <f>IF(TrAvia_act!C17=0,"",C12/TrAvia_act!C17*100)</f>
        <v>2824.2074709342291</v>
      </c>
      <c r="D27" s="133">
        <f>IF(TrAvia_act!D17=0,"",D12/TrAvia_act!D17*100)</f>
        <v>2996.9109617175241</v>
      </c>
      <c r="E27" s="133">
        <f>IF(TrAvia_act!E17=0,"",E12/TrAvia_act!E17*100)</f>
        <v>2457.9904141710335</v>
      </c>
      <c r="F27" s="133">
        <f>IF(TrAvia_act!F17=0,"",F12/TrAvia_act!F17*100)</f>
        <v>2439.1168299000865</v>
      </c>
      <c r="G27" s="133">
        <f>IF(TrAvia_act!G17=0,"",G12/TrAvia_act!G17*100)</f>
        <v>2429.3436440710111</v>
      </c>
      <c r="H27" s="133">
        <f>IF(TrAvia_act!H17=0,"",H12/TrAvia_act!H17*100)</f>
        <v>1688.7781399250862</v>
      </c>
      <c r="I27" s="133">
        <f>IF(TrAvia_act!I17=0,"",I12/TrAvia_act!I17*100)</f>
        <v>2223.8382964399134</v>
      </c>
      <c r="J27" s="133">
        <f>IF(TrAvia_act!J17=0,"",J12/TrAvia_act!J17*100)</f>
        <v>1546.5851879914303</v>
      </c>
      <c r="K27" s="133">
        <f>IF(TrAvia_act!K17=0,"",K12/TrAvia_act!K17*100)</f>
        <v>2006.0638271146349</v>
      </c>
      <c r="L27" s="133">
        <f>IF(TrAvia_act!L17=0,"",L12/TrAvia_act!L17*100)</f>
        <v>2164.6692420332774</v>
      </c>
      <c r="M27" s="133">
        <f>IF(TrAvia_act!M17=0,"",M12/TrAvia_act!M17*100)</f>
        <v>1506.799114664783</v>
      </c>
      <c r="N27" s="133">
        <f>IF(TrAvia_act!N17=0,"",N12/TrAvia_act!N17*100)</f>
        <v>1504.0648364899159</v>
      </c>
      <c r="O27" s="133">
        <f>IF(TrAvia_act!O17=0,"",O12/TrAvia_act!O17*100)</f>
        <v>1331.803701642734</v>
      </c>
      <c r="P27" s="133">
        <f>IF(TrAvia_act!P17=0,"",P12/TrAvia_act!P17*100)</f>
        <v>1783.8869710330264</v>
      </c>
      <c r="Q27" s="133">
        <f>IF(TrAvia_act!Q17=0,"",Q12/TrAvia_act!Q17*100)</f>
        <v>1019.005307578267</v>
      </c>
    </row>
    <row r="28" spans="1:17" ht="11.45" customHeight="1" x14ac:dyDescent="0.25">
      <c r="A28" s="95" t="s">
        <v>126</v>
      </c>
      <c r="B28" s="75">
        <f>IF(TrAvia_act!B18=0,"",B13/TrAvia_act!B18*100)</f>
        <v>3632.4969207743634</v>
      </c>
      <c r="C28" s="75">
        <f>IF(TrAvia_act!C18=0,"",C13/TrAvia_act!C18*100)</f>
        <v>2844.3845939182529</v>
      </c>
      <c r="D28" s="75">
        <f>IF(TrAvia_act!D18=0,"",D13/TrAvia_act!D18*100)</f>
        <v>3011.7423415592407</v>
      </c>
      <c r="E28" s="75">
        <f>IF(TrAvia_act!E18=0,"",E13/TrAvia_act!E18*100)</f>
        <v>2472.9181411611585</v>
      </c>
      <c r="F28" s="75">
        <f>IF(TrAvia_act!F18=0,"",F13/TrAvia_act!F18*100)</f>
        <v>2442.9475536611012</v>
      </c>
      <c r="G28" s="75">
        <f>IF(TrAvia_act!G18=0,"",G13/TrAvia_act!G18*100)</f>
        <v>2314.5517365486148</v>
      </c>
      <c r="H28" s="75">
        <f>IF(TrAvia_act!H18=0,"",H13/TrAvia_act!H18*100)</f>
        <v>1638.8374556039744</v>
      </c>
      <c r="I28" s="75">
        <f>IF(TrAvia_act!I18=0,"",I13/TrAvia_act!I18*100)</f>
        <v>2144.0724939173001</v>
      </c>
      <c r="J28" s="75">
        <f>IF(TrAvia_act!J18=0,"",J13/TrAvia_act!J18*100)</f>
        <v>1501.1319184590993</v>
      </c>
      <c r="K28" s="75">
        <f>IF(TrAvia_act!K18=0,"",K13/TrAvia_act!K18*100)</f>
        <v>1891.0527870462752</v>
      </c>
      <c r="L28" s="75">
        <f>IF(TrAvia_act!L18=0,"",L13/TrAvia_act!L18*100)</f>
        <v>1990.4240981126338</v>
      </c>
      <c r="M28" s="75">
        <f>IF(TrAvia_act!M18=0,"",M13/TrAvia_act!M18*100)</f>
        <v>1386.0604197007162</v>
      </c>
      <c r="N28" s="75">
        <f>IF(TrAvia_act!N18=0,"",N13/TrAvia_act!N18*100)</f>
        <v>1373.4511548258943</v>
      </c>
      <c r="O28" s="75">
        <f>IF(TrAvia_act!O18=0,"",O13/TrAvia_act!O18*100)</f>
        <v>1220.8329617450395</v>
      </c>
      <c r="P28" s="75">
        <f>IF(TrAvia_act!P18=0,"",P13/TrAvia_act!P18*100)</f>
        <v>1640.344844435909</v>
      </c>
      <c r="Q28" s="75">
        <f>IF(TrAvia_act!Q18=0,"",Q13/TrAvia_act!Q18*100)</f>
        <v>930.41888283924425</v>
      </c>
    </row>
    <row r="29" spans="1:17" ht="11.45" customHeight="1" x14ac:dyDescent="0.25">
      <c r="A29" s="93" t="s">
        <v>125</v>
      </c>
      <c r="B29" s="74">
        <f>IF(TrAvia_act!B19=0,"",B14/TrAvia_act!B19*100)</f>
        <v>3363.4556687147438</v>
      </c>
      <c r="C29" s="74">
        <f>IF(TrAvia_act!C19=0,"",C14/TrAvia_act!C19*100)</f>
        <v>2660.4740180879021</v>
      </c>
      <c r="D29" s="74">
        <f>IF(TrAvia_act!D19=0,"",D14/TrAvia_act!D19*100)</f>
        <v>2840.4863042899942</v>
      </c>
      <c r="E29" s="74">
        <f>IF(TrAvia_act!E19=0,"",E14/TrAvia_act!E19*100)</f>
        <v>2335.7734241388603</v>
      </c>
      <c r="F29" s="74">
        <f>IF(TrAvia_act!F19=0,"",F14/TrAvia_act!F19*100)</f>
        <v>2380.5480997021327</v>
      </c>
      <c r="G29" s="74">
        <f>IF(TrAvia_act!G19=0,"",G14/TrAvia_act!G19*100)</f>
        <v>2749.4702483238125</v>
      </c>
      <c r="H29" s="74">
        <f>IF(TrAvia_act!H19=0,"",H14/TrAvia_act!H19*100)</f>
        <v>1810.0905608715425</v>
      </c>
      <c r="I29" s="74">
        <f>IF(TrAvia_act!I19=0,"",I14/TrAvia_act!I19*100)</f>
        <v>2366.2993646119126</v>
      </c>
      <c r="J29" s="74">
        <f>IF(TrAvia_act!J19=0,"",J14/TrAvia_act!J19*100)</f>
        <v>1661.9547919029746</v>
      </c>
      <c r="K29" s="74">
        <f>IF(TrAvia_act!K19=0,"",K14/TrAvia_act!K19*100)</f>
        <v>2118.0193232301585</v>
      </c>
      <c r="L29" s="74">
        <f>IF(TrAvia_act!L19=0,"",L14/TrAvia_act!L19*100)</f>
        <v>2292.5615378923044</v>
      </c>
      <c r="M29" s="74">
        <f>IF(TrAvia_act!M19=0,"",M14/TrAvia_act!M19*100)</f>
        <v>1588.4565298858431</v>
      </c>
      <c r="N29" s="74">
        <f>IF(TrAvia_act!N19=0,"",N14/TrAvia_act!N19*100)</f>
        <v>1605.5342154718699</v>
      </c>
      <c r="O29" s="74">
        <f>IF(TrAvia_act!O19=0,"",O14/TrAvia_act!O19*100)</f>
        <v>1412.2228460695194</v>
      </c>
      <c r="P29" s="74">
        <f>IF(TrAvia_act!P19=0,"",P14/TrAvia_act!P19*100)</f>
        <v>1896.2450789639292</v>
      </c>
      <c r="Q29" s="74">
        <f>IF(TrAvia_act!Q19=0,"",Q14/TrAvia_act!Q19*100)</f>
        <v>1076.4619553816335</v>
      </c>
    </row>
    <row r="31" spans="1:17" ht="11.45" customHeight="1" x14ac:dyDescent="0.25">
      <c r="A31" s="27" t="s">
        <v>96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1.45" customHeight="1" x14ac:dyDescent="0.25">
      <c r="A32" s="130" t="s">
        <v>34</v>
      </c>
      <c r="B32" s="134">
        <f>IF(TrAvia_act!B4=0,"",B8/TrAvia_act!B4*1000)</f>
        <v>286.88501319500079</v>
      </c>
      <c r="C32" s="134">
        <f>IF(TrAvia_act!C4=0,"",C8/TrAvia_act!C4*1000)</f>
        <v>220.44074548216429</v>
      </c>
      <c r="D32" s="134">
        <f>IF(TrAvia_act!D4=0,"",D8/TrAvia_act!D4*1000)</f>
        <v>216.62924158995108</v>
      </c>
      <c r="E32" s="134">
        <f>IF(TrAvia_act!E4=0,"",E8/TrAvia_act!E4*1000)</f>
        <v>171.86706969110915</v>
      </c>
      <c r="F32" s="134">
        <f>IF(TrAvia_act!F4=0,"",F8/TrAvia_act!F4*1000)</f>
        <v>164.98291039018142</v>
      </c>
      <c r="G32" s="134">
        <f>IF(TrAvia_act!G4=0,"",G8/TrAvia_act!G4*1000)</f>
        <v>173.12742066123877</v>
      </c>
      <c r="H32" s="134">
        <f>IF(TrAvia_act!H4=0,"",H8/TrAvia_act!H4*1000)</f>
        <v>110.51706501798756</v>
      </c>
      <c r="I32" s="134">
        <f>IF(TrAvia_act!I4=0,"",I8/TrAvia_act!I4*1000)</f>
        <v>144.0069937007238</v>
      </c>
      <c r="J32" s="134">
        <f>IF(TrAvia_act!J4=0,"",J8/TrAvia_act!J4*1000)</f>
        <v>79.42122587043572</v>
      </c>
      <c r="K32" s="134">
        <f>IF(TrAvia_act!K4=0,"",K8/TrAvia_act!K4*1000)</f>
        <v>136.5021782373841</v>
      </c>
      <c r="L32" s="134">
        <f>IF(TrAvia_act!L4=0,"",L8/TrAvia_act!L4*1000)</f>
        <v>155.17589168717882</v>
      </c>
      <c r="M32" s="134">
        <f>IF(TrAvia_act!M4=0,"",M8/TrAvia_act!M4*1000)</f>
        <v>102.30224491791425</v>
      </c>
      <c r="N32" s="134">
        <f>IF(TrAvia_act!N4=0,"",N8/TrAvia_act!N4*1000)</f>
        <v>96.92111044883606</v>
      </c>
      <c r="O32" s="134">
        <f>IF(TrAvia_act!O4=0,"",O8/TrAvia_act!O4*1000)</f>
        <v>79.159740508015076</v>
      </c>
      <c r="P32" s="134">
        <f>IF(TrAvia_act!P4=0,"",P8/TrAvia_act!P4*1000)</f>
        <v>111.53841553114898</v>
      </c>
      <c r="Q32" s="134">
        <f>IF(TrAvia_act!Q4=0,"",Q8/TrAvia_act!Q4*1000)</f>
        <v>63.549874017045077</v>
      </c>
    </row>
    <row r="33" spans="1:17" ht="11.45" customHeight="1" x14ac:dyDescent="0.25">
      <c r="A33" s="116" t="s">
        <v>23</v>
      </c>
      <c r="B33" s="77" t="str">
        <f>IF(TrAvia_act!B5=0,"",B9/TrAvia_act!B5*1000)</f>
        <v/>
      </c>
      <c r="C33" s="77" t="str">
        <f>IF(TrAvia_act!C5=0,"",C9/TrAvia_act!C5*1000)</f>
        <v/>
      </c>
      <c r="D33" s="77" t="str">
        <f>IF(TrAvia_act!D5=0,"",D9/TrAvia_act!D5*1000)</f>
        <v/>
      </c>
      <c r="E33" s="77" t="str">
        <f>IF(TrAvia_act!E5=0,"",E9/TrAvia_act!E5*1000)</f>
        <v/>
      </c>
      <c r="F33" s="77" t="str">
        <f>IF(TrAvia_act!F5=0,"",F9/TrAvia_act!F5*1000)</f>
        <v/>
      </c>
      <c r="G33" s="77" t="str">
        <f>IF(TrAvia_act!G5=0,"",G9/TrAvia_act!G5*1000)</f>
        <v/>
      </c>
      <c r="H33" s="77" t="str">
        <f>IF(TrAvia_act!H5=0,"",H9/TrAvia_act!H5*1000)</f>
        <v/>
      </c>
      <c r="I33" s="77" t="str">
        <f>IF(TrAvia_act!I5=0,"",I9/TrAvia_act!I5*1000)</f>
        <v/>
      </c>
      <c r="J33" s="77" t="str">
        <f>IF(TrAvia_act!J5=0,"",J9/TrAvia_act!J5*1000)</f>
        <v/>
      </c>
      <c r="K33" s="77" t="str">
        <f>IF(TrAvia_act!K5=0,"",K9/TrAvia_act!K5*1000)</f>
        <v/>
      </c>
      <c r="L33" s="77" t="str">
        <f>IF(TrAvia_act!L5=0,"",L9/TrAvia_act!L5*1000)</f>
        <v/>
      </c>
      <c r="M33" s="77" t="str">
        <f>IF(TrAvia_act!M5=0,"",M9/TrAvia_act!M5*1000)</f>
        <v/>
      </c>
      <c r="N33" s="77" t="str">
        <f>IF(TrAvia_act!N5=0,"",N9/TrAvia_act!N5*1000)</f>
        <v/>
      </c>
      <c r="O33" s="77" t="str">
        <f>IF(TrAvia_act!O5=0,"",O9/TrAvia_act!O5*1000)</f>
        <v/>
      </c>
      <c r="P33" s="77" t="str">
        <f>IF(TrAvia_act!P5=0,"",P9/TrAvia_act!P5*1000)</f>
        <v/>
      </c>
      <c r="Q33" s="77" t="str">
        <f>IF(TrAvia_act!Q5=0,"",Q9/TrAvia_act!Q5*1000)</f>
        <v/>
      </c>
    </row>
    <row r="34" spans="1:17" ht="11.45" customHeight="1" x14ac:dyDescent="0.25">
      <c r="A34" s="116" t="s">
        <v>127</v>
      </c>
      <c r="B34" s="77">
        <f>IF(TrAvia_act!B6=0,"",B10/TrAvia_act!B6*1000)</f>
        <v>277.94819067140628</v>
      </c>
      <c r="C34" s="77">
        <f>IF(TrAvia_act!C6=0,"",C10/TrAvia_act!C6*1000)</f>
        <v>220.36773355023999</v>
      </c>
      <c r="D34" s="77">
        <f>IF(TrAvia_act!D6=0,"",D10/TrAvia_act!D6*1000)</f>
        <v>217.2770259905912</v>
      </c>
      <c r="E34" s="77">
        <f>IF(TrAvia_act!E6=0,"",E10/TrAvia_act!E6*1000)</f>
        <v>174.95805094874103</v>
      </c>
      <c r="F34" s="77">
        <f>IF(TrAvia_act!F6=0,"",F10/TrAvia_act!F6*1000)</f>
        <v>168.63461381077084</v>
      </c>
      <c r="G34" s="77">
        <f>IF(TrAvia_act!G6=0,"",G10/TrAvia_act!G6*1000)</f>
        <v>174.51037743804483</v>
      </c>
      <c r="H34" s="77">
        <f>IF(TrAvia_act!H6=0,"",H10/TrAvia_act!H6*1000)</f>
        <v>110.25946258118502</v>
      </c>
      <c r="I34" s="77">
        <f>IF(TrAvia_act!I6=0,"",I10/TrAvia_act!I6*1000)</f>
        <v>145.53058411180308</v>
      </c>
      <c r="J34" s="77">
        <f>IF(TrAvia_act!J6=0,"",J10/TrAvia_act!J6*1000)</f>
        <v>75.858219573083289</v>
      </c>
      <c r="K34" s="77">
        <f>IF(TrAvia_act!K6=0,"",K10/TrAvia_act!K6*1000)</f>
        <v>139.56424581590662</v>
      </c>
      <c r="L34" s="77">
        <f>IF(TrAvia_act!L6=0,"",L10/TrAvia_act!L6*1000)</f>
        <v>156.58728653448185</v>
      </c>
      <c r="M34" s="77">
        <f>IF(TrAvia_act!M6=0,"",M10/TrAvia_act!M6*1000)</f>
        <v>102.98856098443589</v>
      </c>
      <c r="N34" s="77">
        <f>IF(TrAvia_act!N6=0,"",N10/TrAvia_act!N6*1000)</f>
        <v>97.784034932049565</v>
      </c>
      <c r="O34" s="77">
        <f>IF(TrAvia_act!O6=0,"",O10/TrAvia_act!O6*1000)</f>
        <v>79.741778752753305</v>
      </c>
      <c r="P34" s="77">
        <f>IF(TrAvia_act!P6=0,"",P10/TrAvia_act!P6*1000)</f>
        <v>112.15862657922369</v>
      </c>
      <c r="Q34" s="77">
        <f>IF(TrAvia_act!Q6=0,"",Q10/TrAvia_act!Q6*1000)</f>
        <v>63.778580252554924</v>
      </c>
    </row>
    <row r="35" spans="1:17" ht="11.45" customHeight="1" x14ac:dyDescent="0.25">
      <c r="A35" s="116" t="s">
        <v>125</v>
      </c>
      <c r="B35" s="77">
        <f>IF(TrAvia_act!B7=0,"",B11/TrAvia_act!B7*1000)</f>
        <v>327.11308086982586</v>
      </c>
      <c r="C35" s="77">
        <f>IF(TrAvia_act!C7=0,"",C11/TrAvia_act!C7*1000)</f>
        <v>221.00630752753116</v>
      </c>
      <c r="D35" s="77">
        <f>IF(TrAvia_act!D7=0,"",D11/TrAvia_act!D7*1000)</f>
        <v>211.3013341755547</v>
      </c>
      <c r="E35" s="77">
        <f>IF(TrAvia_act!E7=0,"",E11/TrAvia_act!E7*1000)</f>
        <v>147.68651105602478</v>
      </c>
      <c r="F35" s="77">
        <f>IF(TrAvia_act!F7=0,"",F11/TrAvia_act!F7*1000)</f>
        <v>141.72707693953248</v>
      </c>
      <c r="G35" s="77">
        <f>IF(TrAvia_act!G7=0,"",G11/TrAvia_act!G7*1000)</f>
        <v>163.26081808575532</v>
      </c>
      <c r="H35" s="77">
        <f>IF(TrAvia_act!H7=0,"",H11/TrAvia_act!H7*1000)</f>
        <v>111.97686199326451</v>
      </c>
      <c r="I35" s="77">
        <f>IF(TrAvia_act!I7=0,"",I11/TrAvia_act!I7*1000)</f>
        <v>136.25731886974344</v>
      </c>
      <c r="J35" s="77">
        <f>IF(TrAvia_act!J7=0,"",J11/TrAvia_act!J7*1000)</f>
        <v>95.416150408469889</v>
      </c>
      <c r="K35" s="77">
        <f>IF(TrAvia_act!K7=0,"",K11/TrAvia_act!K7*1000)</f>
        <v>125.59709882369435</v>
      </c>
      <c r="L35" s="77">
        <f>IF(TrAvia_act!L7=0,"",L11/TrAvia_act!L7*1000)</f>
        <v>149.04170842337115</v>
      </c>
      <c r="M35" s="77">
        <f>IF(TrAvia_act!M7=0,"",M11/TrAvia_act!M7*1000)</f>
        <v>98.947269528897507</v>
      </c>
      <c r="N35" s="77">
        <f>IF(TrAvia_act!N7=0,"",N11/TrAvia_act!N7*1000)</f>
        <v>93.757142599319735</v>
      </c>
      <c r="O35" s="77">
        <f>IF(TrAvia_act!O7=0,"",O11/TrAvia_act!O7*1000)</f>
        <v>77.487047571386825</v>
      </c>
      <c r="P35" s="77">
        <f>IF(TrAvia_act!P7=0,"",P11/TrAvia_act!P7*1000)</f>
        <v>109.70015263876054</v>
      </c>
      <c r="Q35" s="77">
        <f>IF(TrAvia_act!Q7=0,"",Q11/TrAvia_act!Q7*1000)</f>
        <v>62.864646399564919</v>
      </c>
    </row>
    <row r="36" spans="1:17" ht="11.45" customHeight="1" x14ac:dyDescent="0.25">
      <c r="A36" s="128" t="s">
        <v>33</v>
      </c>
      <c r="B36" s="133">
        <f>IF(TrAvia_act!B8=0,"",B12/TrAvia_act!B8*1000)</f>
        <v>1514.4106284570303</v>
      </c>
      <c r="C36" s="133">
        <f>IF(TrAvia_act!C8=0,"",C12/TrAvia_act!C8*1000)</f>
        <v>1151.2217702739949</v>
      </c>
      <c r="D36" s="133">
        <f>IF(TrAvia_act!D8=0,"",D12/TrAvia_act!D8*1000)</f>
        <v>1241.9498893767693</v>
      </c>
      <c r="E36" s="133">
        <f>IF(TrAvia_act!E8=0,"",E12/TrAvia_act!E8*1000)</f>
        <v>979.88439494759461</v>
      </c>
      <c r="F36" s="133">
        <f>IF(TrAvia_act!F8=0,"",F12/TrAvia_act!F8*1000)</f>
        <v>1021.907409701613</v>
      </c>
      <c r="G36" s="133">
        <f>IF(TrAvia_act!G8=0,"",G12/TrAvia_act!G8*1000)</f>
        <v>797.75530062136147</v>
      </c>
      <c r="H36" s="133">
        <f>IF(TrAvia_act!H8=0,"",H12/TrAvia_act!H8*1000)</f>
        <v>551.53434969892385</v>
      </c>
      <c r="I36" s="133">
        <f>IF(TrAvia_act!I8=0,"",I12/TrAvia_act!I8*1000)</f>
        <v>678.81976958503196</v>
      </c>
      <c r="J36" s="133">
        <f>IF(TrAvia_act!J8=0,"",J12/TrAvia_act!J8*1000)</f>
        <v>520.1968400761308</v>
      </c>
      <c r="K36" s="133">
        <f>IF(TrAvia_act!K8=0,"",K12/TrAvia_act!K8*1000)</f>
        <v>538.68158595001114</v>
      </c>
      <c r="L36" s="133">
        <f>IF(TrAvia_act!L8=0,"",L12/TrAvia_act!L8*1000)</f>
        <v>531.90565984067928</v>
      </c>
      <c r="M36" s="133">
        <f>IF(TrAvia_act!M8=0,"",M12/TrAvia_act!M8*1000)</f>
        <v>366.36925421483784</v>
      </c>
      <c r="N36" s="133">
        <f>IF(TrAvia_act!N8=0,"",N12/TrAvia_act!N8*1000)</f>
        <v>383.38569893195245</v>
      </c>
      <c r="O36" s="133">
        <f>IF(TrAvia_act!O8=0,"",O12/TrAvia_act!O8*1000)</f>
        <v>345.83302418743517</v>
      </c>
      <c r="P36" s="133">
        <f>IF(TrAvia_act!P8=0,"",P12/TrAvia_act!P8*1000)</f>
        <v>444.56463318477677</v>
      </c>
      <c r="Q36" s="133">
        <f>IF(TrAvia_act!Q8=0,"",Q12/TrAvia_act!Q8*1000)</f>
        <v>254.42839961501835</v>
      </c>
    </row>
    <row r="37" spans="1:17" ht="11.45" customHeight="1" x14ac:dyDescent="0.25">
      <c r="A37" s="95" t="s">
        <v>126</v>
      </c>
      <c r="B37" s="75">
        <f>IF(TrAvia_act!B9=0,"",B13/TrAvia_act!B9*1000)</f>
        <v>1776.8501232288925</v>
      </c>
      <c r="C37" s="75">
        <f>IF(TrAvia_act!C9=0,"",C13/TrAvia_act!C9*1000)</f>
        <v>1356.7781690445781</v>
      </c>
      <c r="D37" s="75">
        <f>IF(TrAvia_act!D9=0,"",D13/TrAvia_act!D9*1000)</f>
        <v>1414.7094305396397</v>
      </c>
      <c r="E37" s="75">
        <f>IF(TrAvia_act!E9=0,"",E13/TrAvia_act!E9*1000)</f>
        <v>1145.3797811255533</v>
      </c>
      <c r="F37" s="75">
        <f>IF(TrAvia_act!F9=0,"",F13/TrAvia_act!F9*1000)</f>
        <v>1117.137543892029</v>
      </c>
      <c r="G37" s="75">
        <f>IF(TrAvia_act!G9=0,"",G13/TrAvia_act!G9*1000)</f>
        <v>1069.5591437672999</v>
      </c>
      <c r="H37" s="75">
        <f>IF(TrAvia_act!H9=0,"",H13/TrAvia_act!H9*1000)</f>
        <v>788.6483487967655</v>
      </c>
      <c r="I37" s="75">
        <f>IF(TrAvia_act!I9=0,"",I13/TrAvia_act!I9*1000)</f>
        <v>1043.4413826342461</v>
      </c>
      <c r="J37" s="75">
        <f>IF(TrAvia_act!J9=0,"",J13/TrAvia_act!J9*1000)</f>
        <v>747.71482521911628</v>
      </c>
      <c r="K37" s="75">
        <f>IF(TrAvia_act!K9=0,"",K13/TrAvia_act!K9*1000)</f>
        <v>927.90037193234127</v>
      </c>
      <c r="L37" s="75">
        <f>IF(TrAvia_act!L9=0,"",L13/TrAvia_act!L9*1000)</f>
        <v>940.6709828442788</v>
      </c>
      <c r="M37" s="75">
        <f>IF(TrAvia_act!M9=0,"",M13/TrAvia_act!M9*1000)</f>
        <v>631.82164033390893</v>
      </c>
      <c r="N37" s="75">
        <f>IF(TrAvia_act!N9=0,"",N13/TrAvia_act!N9*1000)</f>
        <v>631.5059443440972</v>
      </c>
      <c r="O37" s="75">
        <f>IF(TrAvia_act!O9=0,"",O13/TrAvia_act!O9*1000)</f>
        <v>554.9490887729819</v>
      </c>
      <c r="P37" s="75">
        <f>IF(TrAvia_act!P9=0,"",P13/TrAvia_act!P9*1000)</f>
        <v>690.57600701697072</v>
      </c>
      <c r="Q37" s="75">
        <f>IF(TrAvia_act!Q9=0,"",Q13/TrAvia_act!Q9*1000)</f>
        <v>396.88131409692409</v>
      </c>
    </row>
    <row r="38" spans="1:17" ht="11.45" customHeight="1" x14ac:dyDescent="0.25">
      <c r="A38" s="93" t="s">
        <v>125</v>
      </c>
      <c r="B38" s="74">
        <f>IF(TrAvia_act!B10=0,"",B14/TrAvia_act!B10*1000)</f>
        <v>626.52715427579142</v>
      </c>
      <c r="C38" s="74">
        <f>IF(TrAvia_act!C10=0,"",C14/TrAvia_act!C10*1000)</f>
        <v>497.41559020279522</v>
      </c>
      <c r="D38" s="74">
        <f>IF(TrAvia_act!D10=0,"",D14/TrAvia_act!D10*1000)</f>
        <v>525.00414196995951</v>
      </c>
      <c r="E38" s="74">
        <f>IF(TrAvia_act!E10=0,"",E14/TrAvia_act!E10*1000)</f>
        <v>435.03442538388788</v>
      </c>
      <c r="F38" s="74">
        <f>IF(TrAvia_act!F10=0,"",F14/TrAvia_act!F10*1000)</f>
        <v>437.18187912766513</v>
      </c>
      <c r="G38" s="74">
        <f>IF(TrAvia_act!G10=0,"",G14/TrAvia_act!G10*1000)</f>
        <v>499.66059941026447</v>
      </c>
      <c r="H38" s="74">
        <f>IF(TrAvia_act!H10=0,"",H14/TrAvia_act!H10*1000)</f>
        <v>332.00129123383289</v>
      </c>
      <c r="I38" s="74">
        <f>IF(TrAvia_act!I10=0,"",I14/TrAvia_act!I10*1000)</f>
        <v>433.61537126613052</v>
      </c>
      <c r="J38" s="74">
        <f>IF(TrAvia_act!J10=0,"",J14/TrAvia_act!J10*1000)</f>
        <v>306.43098239032332</v>
      </c>
      <c r="K38" s="74">
        <f>IF(TrAvia_act!K10=0,"",K14/TrAvia_act!K10*1000)</f>
        <v>394.76503402787466</v>
      </c>
      <c r="L38" s="74">
        <f>IF(TrAvia_act!L10=0,"",L14/TrAvia_act!L10*1000)</f>
        <v>416.55564764493795</v>
      </c>
      <c r="M38" s="74">
        <f>IF(TrAvia_act!M10=0,"",M14/TrAvia_act!M10*1000)</f>
        <v>293.57901792747987</v>
      </c>
      <c r="N38" s="74">
        <f>IF(TrAvia_act!N10=0,"",N14/TrAvia_act!N10*1000)</f>
        <v>304.00636934884238</v>
      </c>
      <c r="O38" s="74">
        <f>IF(TrAvia_act!O10=0,"",O14/TrAvia_act!O10*1000)</f>
        <v>279.78465161657618</v>
      </c>
      <c r="P38" s="74">
        <f>IF(TrAvia_act!P10=0,"",P14/TrAvia_act!P10*1000)</f>
        <v>358.16809673167074</v>
      </c>
      <c r="Q38" s="74">
        <f>IF(TrAvia_act!Q10=0,"",Q14/TrAvia_act!Q10*1000)</f>
        <v>211.80894202096366</v>
      </c>
    </row>
    <row r="40" spans="1:17" ht="11.45" customHeight="1" x14ac:dyDescent="0.25">
      <c r="A40" s="27" t="s">
        <v>143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130" t="s">
        <v>39</v>
      </c>
      <c r="B41" s="134">
        <f>IF(TrAvia_act!B22=0,"",1000000*B8/TrAvia_act!B22)</f>
        <v>9999.5925242367448</v>
      </c>
      <c r="C41" s="134">
        <f>IF(TrAvia_act!C22=0,"",1000000*C8/TrAvia_act!C22)</f>
        <v>7516.9533878152251</v>
      </c>
      <c r="D41" s="134">
        <f>IF(TrAvia_act!D22=0,"",1000000*D8/TrAvia_act!D22)</f>
        <v>8143.3161947964199</v>
      </c>
      <c r="E41" s="134">
        <f>IF(TrAvia_act!E22=0,"",1000000*E8/TrAvia_act!E22)</f>
        <v>6718.5929423472271</v>
      </c>
      <c r="F41" s="134">
        <f>IF(TrAvia_act!F22=0,"",1000000*F8/TrAvia_act!F22)</f>
        <v>7196.0327026198765</v>
      </c>
      <c r="G41" s="134">
        <f>IF(TrAvia_act!G22=0,"",1000000*G8/TrAvia_act!G22)</f>
        <v>8833.8956552836826</v>
      </c>
      <c r="H41" s="134">
        <f>IF(TrAvia_act!H22=0,"",1000000*H8/TrAvia_act!H22)</f>
        <v>5707.8328618572177</v>
      </c>
      <c r="I41" s="134">
        <f>IF(TrAvia_act!I22=0,"",1000000*I8/TrAvia_act!I22)</f>
        <v>7902.6962396985909</v>
      </c>
      <c r="J41" s="134">
        <f>IF(TrAvia_act!J22=0,"",1000000*J8/TrAvia_act!J22)</f>
        <v>5546.1265789879653</v>
      </c>
      <c r="K41" s="134">
        <f>IF(TrAvia_act!K22=0,"",1000000*K8/TrAvia_act!K22)</f>
        <v>6803.5373593003878</v>
      </c>
      <c r="L41" s="134">
        <f>IF(TrAvia_act!L22=0,"",1000000*L8/TrAvia_act!L22)</f>
        <v>7393.9366705356806</v>
      </c>
      <c r="M41" s="134">
        <f>IF(TrAvia_act!M22=0,"",1000000*M8/TrAvia_act!M22)</f>
        <v>5143.7828588036737</v>
      </c>
      <c r="N41" s="134">
        <f>IF(TrAvia_act!N22=0,"",1000000*N8/TrAvia_act!N22)</f>
        <v>5232.9472014325929</v>
      </c>
      <c r="O41" s="134">
        <f>IF(TrAvia_act!O22=0,"",1000000*O8/TrAvia_act!O22)</f>
        <v>4816.7071819997072</v>
      </c>
      <c r="P41" s="134">
        <f>IF(TrAvia_act!P22=0,"",1000000*P8/TrAvia_act!P22)</f>
        <v>6508.6084942862235</v>
      </c>
      <c r="Q41" s="134">
        <f>IF(TrAvia_act!Q22=0,"",1000000*Q8/TrAvia_act!Q22)</f>
        <v>3677.3698851475988</v>
      </c>
    </row>
    <row r="42" spans="1:17" ht="11.45" customHeight="1" x14ac:dyDescent="0.25">
      <c r="A42" s="116" t="s">
        <v>23</v>
      </c>
      <c r="B42" s="77" t="str">
        <f>IF(TrAvia_act!B23=0,"",1000000*B9/TrAvia_act!B23)</f>
        <v/>
      </c>
      <c r="C42" s="77" t="str">
        <f>IF(TrAvia_act!C23=0,"",1000000*C9/TrAvia_act!C23)</f>
        <v/>
      </c>
      <c r="D42" s="77" t="str">
        <f>IF(TrAvia_act!D23=0,"",1000000*D9/TrAvia_act!D23)</f>
        <v/>
      </c>
      <c r="E42" s="77" t="str">
        <f>IF(TrAvia_act!E23=0,"",1000000*E9/TrAvia_act!E23)</f>
        <v/>
      </c>
      <c r="F42" s="77" t="str">
        <f>IF(TrAvia_act!F23=0,"",1000000*F9/TrAvia_act!F23)</f>
        <v/>
      </c>
      <c r="G42" s="77" t="str">
        <f>IF(TrAvia_act!G23=0,"",1000000*G9/TrAvia_act!G23)</f>
        <v/>
      </c>
      <c r="H42" s="77" t="str">
        <f>IF(TrAvia_act!H23=0,"",1000000*H9/TrAvia_act!H23)</f>
        <v/>
      </c>
      <c r="I42" s="77" t="str">
        <f>IF(TrAvia_act!I23=0,"",1000000*I9/TrAvia_act!I23)</f>
        <v/>
      </c>
      <c r="J42" s="77" t="str">
        <f>IF(TrAvia_act!J23=0,"",1000000*J9/TrAvia_act!J23)</f>
        <v/>
      </c>
      <c r="K42" s="77" t="str">
        <f>IF(TrAvia_act!K23=0,"",1000000*K9/TrAvia_act!K23)</f>
        <v/>
      </c>
      <c r="L42" s="77" t="str">
        <f>IF(TrAvia_act!L23=0,"",1000000*L9/TrAvia_act!L23)</f>
        <v/>
      </c>
      <c r="M42" s="77" t="str">
        <f>IF(TrAvia_act!M23=0,"",1000000*M9/TrAvia_act!M23)</f>
        <v/>
      </c>
      <c r="N42" s="77" t="str">
        <f>IF(TrAvia_act!N23=0,"",1000000*N9/TrAvia_act!N23)</f>
        <v/>
      </c>
      <c r="O42" s="77" t="str">
        <f>IF(TrAvia_act!O23=0,"",1000000*O9/TrAvia_act!O23)</f>
        <v/>
      </c>
      <c r="P42" s="77" t="str">
        <f>IF(TrAvia_act!P23=0,"",1000000*P9/TrAvia_act!P23)</f>
        <v/>
      </c>
      <c r="Q42" s="77" t="str">
        <f>IF(TrAvia_act!Q23=0,"",1000000*Q9/TrAvia_act!Q23)</f>
        <v/>
      </c>
    </row>
    <row r="43" spans="1:17" ht="11.45" customHeight="1" x14ac:dyDescent="0.25">
      <c r="A43" s="116" t="s">
        <v>127</v>
      </c>
      <c r="B43" s="77">
        <f>IF(TrAvia_act!B24=0,"",1000000*B10/TrAvia_act!B24)</f>
        <v>9116.6294442725812</v>
      </c>
      <c r="C43" s="77">
        <f>IF(TrAvia_act!C24=0,"",1000000*C10/TrAvia_act!C24)</f>
        <v>7233.5225343432421</v>
      </c>
      <c r="D43" s="77">
        <f>IF(TrAvia_act!D24=0,"",1000000*D10/TrAvia_act!D24)</f>
        <v>7872.2973608610037</v>
      </c>
      <c r="E43" s="77">
        <f>IF(TrAvia_act!E24=0,"",1000000*E10/TrAvia_act!E24)</f>
        <v>6516.5328677002799</v>
      </c>
      <c r="F43" s="77">
        <f>IF(TrAvia_act!F24=0,"",1000000*F10/TrAvia_act!F24)</f>
        <v>6942.5373278282495</v>
      </c>
      <c r="G43" s="77">
        <f>IF(TrAvia_act!G24=0,"",1000000*G10/TrAvia_act!G24)</f>
        <v>8562.6264441428975</v>
      </c>
      <c r="H43" s="77">
        <f>IF(TrAvia_act!H24=0,"",1000000*H10/TrAvia_act!H24)</f>
        <v>5447.5740169288638</v>
      </c>
      <c r="I43" s="77">
        <f>IF(TrAvia_act!I24=0,"",1000000*I10/TrAvia_act!I24)</f>
        <v>7597.577901614618</v>
      </c>
      <c r="J43" s="77">
        <f>IF(TrAvia_act!J24=0,"",1000000*J10/TrAvia_act!J24)</f>
        <v>5200.5994521205685</v>
      </c>
      <c r="K43" s="77">
        <f>IF(TrAvia_act!K24=0,"",1000000*K10/TrAvia_act!K24)</f>
        <v>6353.3191063034437</v>
      </c>
      <c r="L43" s="77">
        <f>IF(TrAvia_act!L24=0,"",1000000*L10/TrAvia_act!L24)</f>
        <v>7041.4814192420099</v>
      </c>
      <c r="M43" s="77">
        <f>IF(TrAvia_act!M24=0,"",1000000*M10/TrAvia_act!M24)</f>
        <v>4944.2106397401794</v>
      </c>
      <c r="N43" s="77">
        <f>IF(TrAvia_act!N24=0,"",1000000*N10/TrAvia_act!N24)</f>
        <v>4966.3253710871431</v>
      </c>
      <c r="O43" s="77">
        <f>IF(TrAvia_act!O24=0,"",1000000*O10/TrAvia_act!O24)</f>
        <v>4510.0145033260242</v>
      </c>
      <c r="P43" s="77">
        <f>IF(TrAvia_act!P24=0,"",1000000*P10/TrAvia_act!P24)</f>
        <v>6092.8635066214192</v>
      </c>
      <c r="Q43" s="77">
        <f>IF(TrAvia_act!Q24=0,"",1000000*Q10/TrAvia_act!Q24)</f>
        <v>3431.3279075699106</v>
      </c>
    </row>
    <row r="44" spans="1:17" ht="11.45" customHeight="1" x14ac:dyDescent="0.25">
      <c r="A44" s="116" t="s">
        <v>125</v>
      </c>
      <c r="B44" s="77">
        <f>IF(TrAvia_act!B25=0,"",1000000*B11/TrAvia_act!B25)</f>
        <v>15883.512757347451</v>
      </c>
      <c r="C44" s="77">
        <f>IF(TrAvia_act!C25=0,"",1000000*C11/TrAvia_act!C25)</f>
        <v>10779.165312212603</v>
      </c>
      <c r="D44" s="77">
        <f>IF(TrAvia_act!D25=0,"",1000000*D11/TrAvia_act!D25)</f>
        <v>11488.272653708209</v>
      </c>
      <c r="E44" s="77">
        <f>IF(TrAvia_act!E25=0,"",1000000*E11/TrAvia_act!E25)</f>
        <v>9427.7574666823839</v>
      </c>
      <c r="F44" s="77">
        <f>IF(TrAvia_act!F25=0,"",1000000*F11/TrAvia_act!F25)</f>
        <v>9948.6538246311757</v>
      </c>
      <c r="G44" s="77">
        <f>IF(TrAvia_act!G25=0,"",1000000*G11/TrAvia_act!G25)</f>
        <v>11648.025545361761</v>
      </c>
      <c r="H44" s="77">
        <f>IF(TrAvia_act!H25=0,"",1000000*H11/TrAvia_act!H25)</f>
        <v>7782.5203916407027</v>
      </c>
      <c r="I44" s="77">
        <f>IF(TrAvia_act!I25=0,"",1000000*I11/TrAvia_act!I25)</f>
        <v>10107.99770480398</v>
      </c>
      <c r="J44" s="77">
        <f>IF(TrAvia_act!J25=0,"",1000000*J11/TrAvia_act!J25)</f>
        <v>7270.0215427453941</v>
      </c>
      <c r="K44" s="77">
        <f>IF(TrAvia_act!K25=0,"",1000000*K11/TrAvia_act!K25)</f>
        <v>9455.0600462671991</v>
      </c>
      <c r="L44" s="77">
        <f>IF(TrAvia_act!L25=0,"",1000000*L11/TrAvia_act!L25)</f>
        <v>9584.5686137081921</v>
      </c>
      <c r="M44" s="77">
        <f>IF(TrAvia_act!M25=0,"",1000000*M11/TrAvia_act!M25)</f>
        <v>6473.2432283133676</v>
      </c>
      <c r="N44" s="77">
        <f>IF(TrAvia_act!N25=0,"",1000000*N11/TrAvia_act!N25)</f>
        <v>6584.7866125726132</v>
      </c>
      <c r="O44" s="77">
        <f>IF(TrAvia_act!O25=0,"",1000000*O11/TrAvia_act!O25)</f>
        <v>6029.2960792125095</v>
      </c>
      <c r="P44" s="77">
        <f>IF(TrAvia_act!P25=0,"",1000000*P11/TrAvia_act!P25)</f>
        <v>8205.2543168535176</v>
      </c>
      <c r="Q44" s="77">
        <f>IF(TrAvia_act!Q25=0,"",1000000*Q11/TrAvia_act!Q25)</f>
        <v>4702.2646598498231</v>
      </c>
    </row>
    <row r="45" spans="1:17" ht="11.45" customHeight="1" x14ac:dyDescent="0.25">
      <c r="A45" s="128" t="s">
        <v>18</v>
      </c>
      <c r="B45" s="133">
        <f>IF(TrAvia_act!B26=0,"",1000000*B12/TrAvia_act!B26)</f>
        <v>8785.3705304699179</v>
      </c>
      <c r="C45" s="133">
        <f>IF(TrAvia_act!C26=0,"",1000000*C12/TrAvia_act!C26)</f>
        <v>6907.7172629783563</v>
      </c>
      <c r="D45" s="133">
        <f>IF(TrAvia_act!D26=0,"",1000000*D12/TrAvia_act!D26)</f>
        <v>7238.9483692169351</v>
      </c>
      <c r="E45" s="133">
        <f>IF(TrAvia_act!E26=0,"",1000000*E12/TrAvia_act!E26)</f>
        <v>6009.1712797641912</v>
      </c>
      <c r="F45" s="133">
        <f>IF(TrAvia_act!F26=0,"",1000000*F12/TrAvia_act!F26)</f>
        <v>6359.247614205392</v>
      </c>
      <c r="G45" s="133">
        <f>IF(TrAvia_act!G26=0,"",1000000*G12/TrAvia_act!G26)</f>
        <v>10329.250847067322</v>
      </c>
      <c r="H45" s="133">
        <f>IF(TrAvia_act!H26=0,"",1000000*H12/TrAvia_act!H26)</f>
        <v>6332.4514233755308</v>
      </c>
      <c r="I45" s="133">
        <f>IF(TrAvia_act!I26=0,"",1000000*I12/TrAvia_act!I26)</f>
        <v>8550.850411643396</v>
      </c>
      <c r="J45" s="133">
        <f>IF(TrAvia_act!J26=0,"",1000000*J12/TrAvia_act!J26)</f>
        <v>5865.0387281458643</v>
      </c>
      <c r="K45" s="133">
        <f>IF(TrAvia_act!K26=0,"",1000000*K12/TrAvia_act!K26)</f>
        <v>8162.118045646569</v>
      </c>
      <c r="L45" s="133">
        <f>IF(TrAvia_act!L26=0,"",1000000*L12/TrAvia_act!L26)</f>
        <v>9294.36410751123</v>
      </c>
      <c r="M45" s="133">
        <f>IF(TrAvia_act!M26=0,"",1000000*M12/TrAvia_act!M26)</f>
        <v>6380.242039555802</v>
      </c>
      <c r="N45" s="133">
        <f>IF(TrAvia_act!N26=0,"",1000000*N12/TrAvia_act!N26)</f>
        <v>6235.2716124983062</v>
      </c>
      <c r="O45" s="133">
        <f>IF(TrAvia_act!O26=0,"",1000000*O12/TrAvia_act!O26)</f>
        <v>5672.6131253542826</v>
      </c>
      <c r="P45" s="133">
        <f>IF(TrAvia_act!P26=0,"",1000000*P12/TrAvia_act!P26)</f>
        <v>7585.8830659429777</v>
      </c>
      <c r="Q45" s="133">
        <f>IF(TrAvia_act!Q26=0,"",1000000*Q12/TrAvia_act!Q26)</f>
        <v>4324.380518166945</v>
      </c>
    </row>
    <row r="46" spans="1:17" ht="11.45" customHeight="1" x14ac:dyDescent="0.25">
      <c r="A46" s="95" t="s">
        <v>126</v>
      </c>
      <c r="B46" s="75">
        <f>IF(TrAvia_act!B27=0,"",1000000*B13/TrAvia_act!B27)</f>
        <v>8416.7779207634139</v>
      </c>
      <c r="C46" s="75">
        <f>IF(TrAvia_act!C27=0,"",1000000*C13/TrAvia_act!C27)</f>
        <v>6596.9438896941465</v>
      </c>
      <c r="D46" s="75">
        <f>IF(TrAvia_act!D27=0,"",1000000*D13/TrAvia_act!D27)</f>
        <v>6972.8878843346465</v>
      </c>
      <c r="E46" s="75">
        <f>IF(TrAvia_act!E27=0,"",1000000*E13/TrAvia_act!E27)</f>
        <v>5727.8865572116838</v>
      </c>
      <c r="F46" s="75">
        <f>IF(TrAvia_act!F27=0,"",1000000*F13/TrAvia_act!F27)</f>
        <v>6207.0571367570337</v>
      </c>
      <c r="G46" s="75">
        <f>IF(TrAvia_act!G27=0,"",1000000*G13/TrAvia_act!G27)</f>
        <v>9599.3788604501697</v>
      </c>
      <c r="H46" s="75">
        <f>IF(TrAvia_act!H27=0,"",1000000*H13/TrAvia_act!H27)</f>
        <v>5711.4417832883591</v>
      </c>
      <c r="I46" s="75">
        <f>IF(TrAvia_act!I27=0,"",1000000*I13/TrAvia_act!I27)</f>
        <v>7550.0035354917554</v>
      </c>
      <c r="J46" s="75">
        <f>IF(TrAvia_act!J27=0,"",1000000*J13/TrAvia_act!J27)</f>
        <v>5314.2625589356994</v>
      </c>
      <c r="K46" s="75">
        <f>IF(TrAvia_act!K27=0,"",1000000*K13/TrAvia_act!K27)</f>
        <v>6797.7923413341941</v>
      </c>
      <c r="L46" s="75">
        <f>IF(TrAvia_act!L27=0,"",1000000*L13/TrAvia_act!L27)</f>
        <v>7687.2769914124683</v>
      </c>
      <c r="M46" s="75">
        <f>IF(TrAvia_act!M27=0,"",1000000*M13/TrAvia_act!M27)</f>
        <v>5217.5688675273741</v>
      </c>
      <c r="N46" s="75">
        <f>IF(TrAvia_act!N27=0,"",1000000*N13/TrAvia_act!N27)</f>
        <v>5169.3631168658458</v>
      </c>
      <c r="O46" s="75">
        <f>IF(TrAvia_act!O27=0,"",1000000*O13/TrAvia_act!O27)</f>
        <v>4592.618159559438</v>
      </c>
      <c r="P46" s="75">
        <f>IF(TrAvia_act!P27=0,"",1000000*P13/TrAvia_act!P27)</f>
        <v>6110.9304676523225</v>
      </c>
      <c r="Q46" s="75">
        <f>IF(TrAvia_act!Q27=0,"",1000000*Q13/TrAvia_act!Q27)</f>
        <v>3434.6690365167897</v>
      </c>
    </row>
    <row r="47" spans="1:17" ht="11.45" customHeight="1" x14ac:dyDescent="0.25">
      <c r="A47" s="93" t="s">
        <v>125</v>
      </c>
      <c r="B47" s="74">
        <f>IF(TrAvia_act!B28=0,"",1000000*B14/TrAvia_act!B28)</f>
        <v>15151.97015267315</v>
      </c>
      <c r="C47" s="74">
        <f>IF(TrAvia_act!C28=0,"",1000000*C14/TrAvia_act!C28)</f>
        <v>11682.326361617577</v>
      </c>
      <c r="D47" s="74">
        <f>IF(TrAvia_act!D28=0,"",1000000*D14/TrAvia_act!D28)</f>
        <v>12626.67318808329</v>
      </c>
      <c r="E47" s="74">
        <f>IF(TrAvia_act!E28=0,"",1000000*E14/TrAvia_act!E28)</f>
        <v>10462.846053512216</v>
      </c>
      <c r="F47" s="74">
        <f>IF(TrAvia_act!F28=0,"",1000000*F14/TrAvia_act!F28)</f>
        <v>10335.223837543721</v>
      </c>
      <c r="G47" s="74">
        <f>IF(TrAvia_act!G28=0,"",1000000*G14/TrAvia_act!G28)</f>
        <v>12573.607205915065</v>
      </c>
      <c r="H47" s="74">
        <f>IF(TrAvia_act!H28=0,"",1000000*H14/TrAvia_act!H28)</f>
        <v>8322.6750891970714</v>
      </c>
      <c r="I47" s="74">
        <f>IF(TrAvia_act!I28=0,"",1000000*I14/TrAvia_act!I28)</f>
        <v>10886.159789330557</v>
      </c>
      <c r="J47" s="74">
        <f>IF(TrAvia_act!J28=0,"",1000000*J14/TrAvia_act!J28)</f>
        <v>7692.9271397121001</v>
      </c>
      <c r="K47" s="74">
        <f>IF(TrAvia_act!K28=0,"",1000000*K14/TrAvia_act!K28)</f>
        <v>9886.6870539065931</v>
      </c>
      <c r="L47" s="74">
        <f>IF(TrAvia_act!L28=0,"",1000000*L14/TrAvia_act!L28)</f>
        <v>10722.885988487909</v>
      </c>
      <c r="M47" s="74">
        <f>IF(TrAvia_act!M28=0,"",1000000*M14/TrAvia_act!M28)</f>
        <v>7346.3279602750745</v>
      </c>
      <c r="N47" s="74">
        <f>IF(TrAvia_act!N28=0,"",1000000*N14/TrAvia_act!N28)</f>
        <v>7225.3821706635699</v>
      </c>
      <c r="O47" s="74">
        <f>IF(TrAvia_act!O28=0,"",1000000*O14/TrAvia_act!O28)</f>
        <v>6652.6966625954201</v>
      </c>
      <c r="P47" s="74">
        <f>IF(TrAvia_act!P28=0,"",1000000*P14/TrAvia_act!P28)</f>
        <v>9067.8592480350198</v>
      </c>
      <c r="Q47" s="74">
        <f>IF(TrAvia_act!Q28=0,"",1000000*Q14/TrAvia_act!Q28)</f>
        <v>5059.0385465834624</v>
      </c>
    </row>
    <row r="49" spans="1:17" ht="11.45" customHeight="1" x14ac:dyDescent="0.25">
      <c r="A49" s="27" t="s">
        <v>40</v>
      </c>
      <c r="B49" s="57">
        <f t="shared" ref="B49:Q49" si="5">IF(B7=0,0,B7/B$7)</f>
        <v>1</v>
      </c>
      <c r="C49" s="57">
        <f t="shared" si="5"/>
        <v>1</v>
      </c>
      <c r="D49" s="57">
        <f t="shared" si="5"/>
        <v>1</v>
      </c>
      <c r="E49" s="57">
        <f t="shared" si="5"/>
        <v>1</v>
      </c>
      <c r="F49" s="57">
        <f t="shared" si="5"/>
        <v>1</v>
      </c>
      <c r="G49" s="57">
        <f t="shared" si="5"/>
        <v>1</v>
      </c>
      <c r="H49" s="57">
        <f t="shared" si="5"/>
        <v>1</v>
      </c>
      <c r="I49" s="57">
        <f t="shared" si="5"/>
        <v>1</v>
      </c>
      <c r="J49" s="57">
        <f t="shared" si="5"/>
        <v>1</v>
      </c>
      <c r="K49" s="57">
        <f t="shared" si="5"/>
        <v>1</v>
      </c>
      <c r="L49" s="57">
        <f t="shared" si="5"/>
        <v>1</v>
      </c>
      <c r="M49" s="57">
        <f t="shared" si="5"/>
        <v>1</v>
      </c>
      <c r="N49" s="57">
        <f t="shared" si="5"/>
        <v>1</v>
      </c>
      <c r="O49" s="57">
        <f t="shared" si="5"/>
        <v>1</v>
      </c>
      <c r="P49" s="57">
        <f t="shared" si="5"/>
        <v>1</v>
      </c>
      <c r="Q49" s="57">
        <f t="shared" si="5"/>
        <v>1</v>
      </c>
    </row>
    <row r="50" spans="1:17" ht="11.45" customHeight="1" x14ac:dyDescent="0.25">
      <c r="A50" s="130" t="s">
        <v>39</v>
      </c>
      <c r="B50" s="129">
        <f t="shared" ref="B50:Q50" si="6">IF(B8=0,0,B8/B$7)</f>
        <v>0.97279664028475965</v>
      </c>
      <c r="C50" s="129">
        <f t="shared" si="6"/>
        <v>0.97492024344540096</v>
      </c>
      <c r="D50" s="129">
        <f t="shared" si="6"/>
        <v>0.97903760871368983</v>
      </c>
      <c r="E50" s="129">
        <f t="shared" si="6"/>
        <v>0.9793935397776663</v>
      </c>
      <c r="F50" s="129">
        <f t="shared" si="6"/>
        <v>0.98458688918283988</v>
      </c>
      <c r="G50" s="129">
        <f t="shared" si="6"/>
        <v>0.97681532131955684</v>
      </c>
      <c r="H50" s="129">
        <f t="shared" si="6"/>
        <v>0.97699695242621754</v>
      </c>
      <c r="I50" s="129">
        <f t="shared" si="6"/>
        <v>0.97684816082909876</v>
      </c>
      <c r="J50" s="129">
        <f t="shared" si="6"/>
        <v>0.95336059812948215</v>
      </c>
      <c r="K50" s="129">
        <f t="shared" si="6"/>
        <v>0.96776726827223392</v>
      </c>
      <c r="L50" s="129">
        <f t="shared" si="6"/>
        <v>0.97237555383974295</v>
      </c>
      <c r="M50" s="129">
        <f t="shared" si="6"/>
        <v>0.97699640895833662</v>
      </c>
      <c r="N50" s="129">
        <f t="shared" si="6"/>
        <v>0.9763437426638869</v>
      </c>
      <c r="O50" s="129">
        <f t="shared" si="6"/>
        <v>0.97162565747091223</v>
      </c>
      <c r="P50" s="129">
        <f t="shared" si="6"/>
        <v>0.97417556060774013</v>
      </c>
      <c r="Q50" s="129">
        <f t="shared" si="6"/>
        <v>0.97435671078246755</v>
      </c>
    </row>
    <row r="51" spans="1:17" ht="11.45" customHeight="1" x14ac:dyDescent="0.25">
      <c r="A51" s="116" t="s">
        <v>23</v>
      </c>
      <c r="B51" s="52">
        <f t="shared" ref="B51:Q51" si="7">IF(B9=0,0,B9/B$7)</f>
        <v>0</v>
      </c>
      <c r="C51" s="52">
        <f t="shared" si="7"/>
        <v>0</v>
      </c>
      <c r="D51" s="52">
        <f t="shared" si="7"/>
        <v>0</v>
      </c>
      <c r="E51" s="52">
        <f t="shared" si="7"/>
        <v>0</v>
      </c>
      <c r="F51" s="52">
        <f t="shared" si="7"/>
        <v>0</v>
      </c>
      <c r="G51" s="52">
        <f t="shared" si="7"/>
        <v>0</v>
      </c>
      <c r="H51" s="52">
        <f t="shared" si="7"/>
        <v>0</v>
      </c>
      <c r="I51" s="52">
        <f t="shared" si="7"/>
        <v>0</v>
      </c>
      <c r="J51" s="52">
        <f t="shared" si="7"/>
        <v>0</v>
      </c>
      <c r="K51" s="52">
        <f t="shared" si="7"/>
        <v>0</v>
      </c>
      <c r="L51" s="52">
        <f t="shared" si="7"/>
        <v>0</v>
      </c>
      <c r="M51" s="52">
        <f t="shared" si="7"/>
        <v>0</v>
      </c>
      <c r="N51" s="52">
        <f t="shared" si="7"/>
        <v>0</v>
      </c>
      <c r="O51" s="52">
        <f t="shared" si="7"/>
        <v>0</v>
      </c>
      <c r="P51" s="52">
        <f t="shared" si="7"/>
        <v>0</v>
      </c>
      <c r="Q51" s="52">
        <f t="shared" si="7"/>
        <v>0</v>
      </c>
    </row>
    <row r="52" spans="1:17" ht="11.45" customHeight="1" x14ac:dyDescent="0.25">
      <c r="A52" s="116" t="s">
        <v>127</v>
      </c>
      <c r="B52" s="52">
        <f t="shared" ref="B52:Q52" si="8">IF(B10=0,0,B10/B$7)</f>
        <v>0.77117359414618092</v>
      </c>
      <c r="C52" s="52">
        <f t="shared" si="8"/>
        <v>0.86316587475045059</v>
      </c>
      <c r="D52" s="52">
        <f t="shared" si="8"/>
        <v>0.87551699712408182</v>
      </c>
      <c r="E52" s="52">
        <f t="shared" si="8"/>
        <v>0.88400589976370569</v>
      </c>
      <c r="F52" s="52">
        <f t="shared" si="8"/>
        <v>0.86980074378923955</v>
      </c>
      <c r="G52" s="52">
        <f t="shared" si="8"/>
        <v>0.8635748500844137</v>
      </c>
      <c r="H52" s="52">
        <f t="shared" si="8"/>
        <v>0.82851597562967882</v>
      </c>
      <c r="I52" s="52">
        <f t="shared" si="8"/>
        <v>0.82498974438480477</v>
      </c>
      <c r="J52" s="52">
        <f t="shared" si="8"/>
        <v>0.7447020469685961</v>
      </c>
      <c r="K52" s="52">
        <f t="shared" si="8"/>
        <v>0.7725500937165507</v>
      </c>
      <c r="L52" s="52">
        <f t="shared" si="8"/>
        <v>0.79768331502992074</v>
      </c>
      <c r="M52" s="52">
        <f t="shared" si="8"/>
        <v>0.8165183691795016</v>
      </c>
      <c r="N52" s="52">
        <f t="shared" si="8"/>
        <v>0.77395260012090294</v>
      </c>
      <c r="O52" s="52">
        <f t="shared" si="8"/>
        <v>0.72610927421932103</v>
      </c>
      <c r="P52" s="52">
        <f t="shared" si="8"/>
        <v>0.73246597141492265</v>
      </c>
      <c r="Q52" s="52">
        <f t="shared" si="8"/>
        <v>0.7331590980747269</v>
      </c>
    </row>
    <row r="53" spans="1:17" ht="11.45" customHeight="1" x14ac:dyDescent="0.25">
      <c r="A53" s="116" t="s">
        <v>125</v>
      </c>
      <c r="B53" s="52">
        <f t="shared" ref="B53:Q53" si="9">IF(B11=0,0,B11/B$7)</f>
        <v>0.20162304613857868</v>
      </c>
      <c r="C53" s="52">
        <f t="shared" si="9"/>
        <v>0.11175436869495028</v>
      </c>
      <c r="D53" s="52">
        <f t="shared" si="9"/>
        <v>0.10352061158960806</v>
      </c>
      <c r="E53" s="52">
        <f t="shared" si="9"/>
        <v>9.5387640013960537E-2</v>
      </c>
      <c r="F53" s="52">
        <f t="shared" si="9"/>
        <v>0.11478614539360034</v>
      </c>
      <c r="G53" s="52">
        <f t="shared" si="9"/>
        <v>0.11324047123514312</v>
      </c>
      <c r="H53" s="52">
        <f t="shared" si="9"/>
        <v>0.14848097679653879</v>
      </c>
      <c r="I53" s="52">
        <f t="shared" si="9"/>
        <v>0.15185841644429396</v>
      </c>
      <c r="J53" s="52">
        <f t="shared" si="9"/>
        <v>0.20865855116088608</v>
      </c>
      <c r="K53" s="52">
        <f t="shared" si="9"/>
        <v>0.19521717455568321</v>
      </c>
      <c r="L53" s="52">
        <f t="shared" si="9"/>
        <v>0.17469223880982229</v>
      </c>
      <c r="M53" s="52">
        <f t="shared" si="9"/>
        <v>0.16047803977883504</v>
      </c>
      <c r="N53" s="52">
        <f t="shared" si="9"/>
        <v>0.20239114254298382</v>
      </c>
      <c r="O53" s="52">
        <f t="shared" si="9"/>
        <v>0.24551638325159114</v>
      </c>
      <c r="P53" s="52">
        <f t="shared" si="9"/>
        <v>0.24170958919281757</v>
      </c>
      <c r="Q53" s="52">
        <f t="shared" si="9"/>
        <v>0.24119761270774071</v>
      </c>
    </row>
    <row r="54" spans="1:17" ht="11.45" customHeight="1" x14ac:dyDescent="0.25">
      <c r="A54" s="128" t="s">
        <v>18</v>
      </c>
      <c r="B54" s="127">
        <f t="shared" ref="B54:Q54" si="10">IF(B12=0,0,B12/B$7)</f>
        <v>2.7203359715240322E-2</v>
      </c>
      <c r="C54" s="127">
        <f t="shared" si="10"/>
        <v>2.5079756554599004E-2</v>
      </c>
      <c r="D54" s="127">
        <f t="shared" si="10"/>
        <v>2.0962391286310139E-2</v>
      </c>
      <c r="E54" s="127">
        <f t="shared" si="10"/>
        <v>2.0606460222333724E-2</v>
      </c>
      <c r="F54" s="127">
        <f t="shared" si="10"/>
        <v>1.5413110817160177E-2</v>
      </c>
      <c r="G54" s="127">
        <f t="shared" si="10"/>
        <v>2.3184678680443081E-2</v>
      </c>
      <c r="H54" s="127">
        <f t="shared" si="10"/>
        <v>2.3003047573782458E-2</v>
      </c>
      <c r="I54" s="127">
        <f t="shared" si="10"/>
        <v>2.3151839170901294E-2</v>
      </c>
      <c r="J54" s="127">
        <f t="shared" si="10"/>
        <v>4.6639401870517842E-2</v>
      </c>
      <c r="K54" s="127">
        <f t="shared" si="10"/>
        <v>3.2232731727766098E-2</v>
      </c>
      <c r="L54" s="127">
        <f t="shared" si="10"/>
        <v>2.762444616025702E-2</v>
      </c>
      <c r="M54" s="127">
        <f t="shared" si="10"/>
        <v>2.3003591041663378E-2</v>
      </c>
      <c r="N54" s="127">
        <f t="shared" si="10"/>
        <v>2.3656257336113193E-2</v>
      </c>
      <c r="O54" s="127">
        <f t="shared" si="10"/>
        <v>2.8374342529087774E-2</v>
      </c>
      <c r="P54" s="127">
        <f t="shared" si="10"/>
        <v>2.5824439392259872E-2</v>
      </c>
      <c r="Q54" s="127">
        <f t="shared" si="10"/>
        <v>2.5643289217532467E-2</v>
      </c>
    </row>
    <row r="55" spans="1:17" ht="11.45" customHeight="1" x14ac:dyDescent="0.25">
      <c r="A55" s="95" t="s">
        <v>126</v>
      </c>
      <c r="B55" s="48">
        <f t="shared" ref="B55:Q55" si="11">IF(B13=0,0,B13/B$7)</f>
        <v>2.4635754818557176E-2</v>
      </c>
      <c r="C55" s="48">
        <f t="shared" si="11"/>
        <v>2.2487736973976293E-2</v>
      </c>
      <c r="D55" s="48">
        <f t="shared" si="11"/>
        <v>1.9241730149536597E-2</v>
      </c>
      <c r="E55" s="48">
        <f t="shared" si="11"/>
        <v>1.8475042737756124E-2</v>
      </c>
      <c r="F55" s="48">
        <f t="shared" si="11"/>
        <v>1.4489615483710271E-2</v>
      </c>
      <c r="G55" s="48">
        <f t="shared" si="11"/>
        <v>1.6258965005234403E-2</v>
      </c>
      <c r="H55" s="48">
        <f t="shared" si="11"/>
        <v>1.5813043830251929E-2</v>
      </c>
      <c r="I55" s="48">
        <f t="shared" si="11"/>
        <v>1.4309398647507491E-2</v>
      </c>
      <c r="J55" s="48">
        <f t="shared" si="11"/>
        <v>3.2474432412293405E-2</v>
      </c>
      <c r="K55" s="48">
        <f t="shared" si="11"/>
        <v>1.4987859307298951E-2</v>
      </c>
      <c r="L55" s="48">
        <f t="shared" si="11"/>
        <v>1.0751956367731198E-2</v>
      </c>
      <c r="M55" s="48">
        <f t="shared" si="11"/>
        <v>8.5372089459380563E-3</v>
      </c>
      <c r="N55" s="48">
        <f t="shared" si="11"/>
        <v>9.4446149317393008E-3</v>
      </c>
      <c r="O55" s="48">
        <f t="shared" si="11"/>
        <v>1.0929047270094831E-2</v>
      </c>
      <c r="P55" s="48">
        <f t="shared" si="11"/>
        <v>1.0426353856087591E-2</v>
      </c>
      <c r="Q55" s="48">
        <f t="shared" si="11"/>
        <v>9.2116011072559713E-3</v>
      </c>
    </row>
    <row r="56" spans="1:17" ht="11.45" customHeight="1" x14ac:dyDescent="0.25">
      <c r="A56" s="93" t="s">
        <v>125</v>
      </c>
      <c r="B56" s="46">
        <f t="shared" ref="B56:Q56" si="12">IF(B14=0,0,B14/B$7)</f>
        <v>2.5676048966831425E-3</v>
      </c>
      <c r="C56" s="46">
        <f t="shared" si="12"/>
        <v>2.5920195806227106E-3</v>
      </c>
      <c r="D56" s="46">
        <f t="shared" si="12"/>
        <v>1.720661136773542E-3</v>
      </c>
      <c r="E56" s="46">
        <f t="shared" si="12"/>
        <v>2.1314174845775986E-3</v>
      </c>
      <c r="F56" s="46">
        <f t="shared" si="12"/>
        <v>9.2349533344990601E-4</v>
      </c>
      <c r="G56" s="46">
        <f t="shared" si="12"/>
        <v>6.925713675208678E-3</v>
      </c>
      <c r="H56" s="46">
        <f t="shared" si="12"/>
        <v>7.1900037435305283E-3</v>
      </c>
      <c r="I56" s="46">
        <f t="shared" si="12"/>
        <v>8.8424405233938023E-3</v>
      </c>
      <c r="J56" s="46">
        <f t="shared" si="12"/>
        <v>1.4164969458224441E-2</v>
      </c>
      <c r="K56" s="46">
        <f t="shared" si="12"/>
        <v>1.7244872420467149E-2</v>
      </c>
      <c r="L56" s="46">
        <f t="shared" si="12"/>
        <v>1.6872489792525824E-2</v>
      </c>
      <c r="M56" s="46">
        <f t="shared" si="12"/>
        <v>1.4466382095725318E-2</v>
      </c>
      <c r="N56" s="46">
        <f t="shared" si="12"/>
        <v>1.4211642404373892E-2</v>
      </c>
      <c r="O56" s="46">
        <f t="shared" si="12"/>
        <v>1.7445295258992945E-2</v>
      </c>
      <c r="P56" s="46">
        <f t="shared" si="12"/>
        <v>1.5398085536172284E-2</v>
      </c>
      <c r="Q56" s="46">
        <f t="shared" si="12"/>
        <v>1.6431688110276496E-2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145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1.45" customHeight="1" x14ac:dyDescent="0.25">
      <c r="A4" s="130" t="s">
        <v>39</v>
      </c>
      <c r="B4" s="132">
        <f t="shared" ref="B4:Q4" si="0">B5+B6+B7</f>
        <v>870717.5</v>
      </c>
      <c r="C4" s="132">
        <f t="shared" si="0"/>
        <v>870137.4</v>
      </c>
      <c r="D4" s="132">
        <f t="shared" si="0"/>
        <v>958829.89999999991</v>
      </c>
      <c r="E4" s="132">
        <f t="shared" si="0"/>
        <v>1170548.8</v>
      </c>
      <c r="F4" s="132">
        <f t="shared" si="0"/>
        <v>1687925.5</v>
      </c>
      <c r="G4" s="132">
        <f t="shared" si="0"/>
        <v>2234234.4</v>
      </c>
      <c r="H4" s="132">
        <f t="shared" si="0"/>
        <v>2307860.1</v>
      </c>
      <c r="I4" s="132">
        <f t="shared" si="0"/>
        <v>2662346.4000000004</v>
      </c>
      <c r="J4" s="132">
        <f t="shared" si="0"/>
        <v>2162817.2000000002</v>
      </c>
      <c r="K4" s="132">
        <f t="shared" si="0"/>
        <v>2117525.9</v>
      </c>
      <c r="L4" s="132">
        <f t="shared" si="0"/>
        <v>2224889.4</v>
      </c>
      <c r="M4" s="132">
        <f t="shared" si="0"/>
        <v>2968587.2</v>
      </c>
      <c r="N4" s="132">
        <f t="shared" si="0"/>
        <v>3230834.7</v>
      </c>
      <c r="O4" s="132">
        <f t="shared" si="0"/>
        <v>2714807.1</v>
      </c>
      <c r="P4" s="132">
        <f t="shared" si="0"/>
        <v>2894741.0999999996</v>
      </c>
      <c r="Q4" s="132">
        <f t="shared" si="0"/>
        <v>3092242</v>
      </c>
    </row>
    <row r="5" spans="1:17" ht="11.45" customHeight="1" x14ac:dyDescent="0.25">
      <c r="A5" s="116" t="s">
        <v>23</v>
      </c>
      <c r="B5" s="42">
        <f>B13*TrAvia_act!B23</f>
        <v>0</v>
      </c>
      <c r="C5" s="42">
        <f>C13*TrAvia_act!C23</f>
        <v>0</v>
      </c>
      <c r="D5" s="42">
        <f>D13*TrAvia_act!D23</f>
        <v>0</v>
      </c>
      <c r="E5" s="42">
        <f>E13*TrAvia_act!E23</f>
        <v>0</v>
      </c>
      <c r="F5" s="42">
        <f>F13*TrAvia_act!F23</f>
        <v>0</v>
      </c>
      <c r="G5" s="42">
        <f>G13*TrAvia_act!G23</f>
        <v>0</v>
      </c>
      <c r="H5" s="42">
        <f>H13*TrAvia_act!H23</f>
        <v>0</v>
      </c>
      <c r="I5" s="42">
        <f>I13*TrAvia_act!I23</f>
        <v>0</v>
      </c>
      <c r="J5" s="42">
        <f>J13*TrAvia_act!J23</f>
        <v>0</v>
      </c>
      <c r="K5" s="42">
        <f>K13*TrAvia_act!K23</f>
        <v>0</v>
      </c>
      <c r="L5" s="42">
        <f>L13*TrAvia_act!L23</f>
        <v>0</v>
      </c>
      <c r="M5" s="42">
        <f>M13*TrAvia_act!M23</f>
        <v>0</v>
      </c>
      <c r="N5" s="42">
        <f>N13*TrAvia_act!N23</f>
        <v>0</v>
      </c>
      <c r="O5" s="42">
        <f>O13*TrAvia_act!O23</f>
        <v>0</v>
      </c>
      <c r="P5" s="42">
        <f>P13*TrAvia_act!P23</f>
        <v>0</v>
      </c>
      <c r="Q5" s="42">
        <f>Q13*TrAvia_act!Q23</f>
        <v>0</v>
      </c>
    </row>
    <row r="6" spans="1:17" ht="11.45" customHeight="1" x14ac:dyDescent="0.25">
      <c r="A6" s="116" t="s">
        <v>127</v>
      </c>
      <c r="B6" s="42">
        <f>B14*TrAvia_act!B24</f>
        <v>718771.9</v>
      </c>
      <c r="C6" s="42">
        <f>C14*TrAvia_act!C24</f>
        <v>774996</v>
      </c>
      <c r="D6" s="42">
        <f>D14*TrAvia_act!D24</f>
        <v>863133.79999999993</v>
      </c>
      <c r="E6" s="42">
        <f>E14*TrAvia_act!E24</f>
        <v>1064401.2</v>
      </c>
      <c r="F6" s="42">
        <f>F14*TrAvia_act!F24</f>
        <v>1499712.9</v>
      </c>
      <c r="G6" s="42">
        <f>G14*TrAvia_act!G24</f>
        <v>1978944.7999999998</v>
      </c>
      <c r="H6" s="42">
        <f>H14*TrAvia_act!H24</f>
        <v>1977003.6</v>
      </c>
      <c r="I6" s="42">
        <f>I14*TrAvia_act!I24</f>
        <v>2257623.9000000004</v>
      </c>
      <c r="J6" s="42">
        <f>J14*TrAvia_act!J24</f>
        <v>1714645.4000000001</v>
      </c>
      <c r="K6" s="42">
        <f>K14*TrAvia_act!K24</f>
        <v>1728573.7</v>
      </c>
      <c r="L6" s="42">
        <f>L14*TrAvia_act!L24</f>
        <v>1834994.4</v>
      </c>
      <c r="M6" s="42">
        <f>M14*TrAvia_act!M24</f>
        <v>2480744</v>
      </c>
      <c r="N6" s="42">
        <f>N14*TrAvia_act!N24</f>
        <v>2561739.9</v>
      </c>
      <c r="O6" s="42">
        <f>O14*TrAvia_act!O24</f>
        <v>2032014.6</v>
      </c>
      <c r="P6" s="42">
        <f>P14*TrAvia_act!P24</f>
        <v>2185449</v>
      </c>
      <c r="Q6" s="42">
        <f>Q14*TrAvia_act!Q24</f>
        <v>2343221.1999999997</v>
      </c>
    </row>
    <row r="7" spans="1:17" ht="11.45" customHeight="1" x14ac:dyDescent="0.25">
      <c r="A7" s="93" t="s">
        <v>125</v>
      </c>
      <c r="B7" s="36">
        <f>B15*TrAvia_act!B25</f>
        <v>151945.59999999998</v>
      </c>
      <c r="C7" s="36">
        <f>C15*TrAvia_act!C25</f>
        <v>95141.4</v>
      </c>
      <c r="D7" s="36">
        <f>D15*TrAvia_act!D25</f>
        <v>95696.1</v>
      </c>
      <c r="E7" s="36">
        <f>E15*TrAvia_act!E25</f>
        <v>106147.59999999999</v>
      </c>
      <c r="F7" s="36">
        <f>F15*TrAvia_act!F25</f>
        <v>188212.59999999998</v>
      </c>
      <c r="G7" s="36">
        <f>G15*TrAvia_act!G25</f>
        <v>255289.60000000001</v>
      </c>
      <c r="H7" s="36">
        <f>H15*TrAvia_act!H25</f>
        <v>330856.5</v>
      </c>
      <c r="I7" s="36">
        <f>I15*TrAvia_act!I25</f>
        <v>404722.5</v>
      </c>
      <c r="J7" s="36">
        <f>J15*TrAvia_act!J25</f>
        <v>448171.8</v>
      </c>
      <c r="K7" s="36">
        <f>K15*TrAvia_act!K25</f>
        <v>388952.2</v>
      </c>
      <c r="L7" s="36">
        <f>L15*TrAvia_act!L25</f>
        <v>389895</v>
      </c>
      <c r="M7" s="36">
        <f>M15*TrAvia_act!M25</f>
        <v>487843.19999999995</v>
      </c>
      <c r="N7" s="36">
        <f>N15*TrAvia_act!N25</f>
        <v>669094.80000000005</v>
      </c>
      <c r="O7" s="36">
        <f>O15*TrAvia_act!O25</f>
        <v>682792.5</v>
      </c>
      <c r="P7" s="36">
        <f>P15*TrAvia_act!P25</f>
        <v>709292.09999999986</v>
      </c>
      <c r="Q7" s="36">
        <f>Q15*TrAvia_act!Q25</f>
        <v>749020.80000000016</v>
      </c>
    </row>
    <row r="9" spans="1:17" ht="11.45" customHeight="1" x14ac:dyDescent="0.25">
      <c r="A9" s="35" t="s">
        <v>45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1" spans="1:17" ht="11.45" customHeight="1" x14ac:dyDescent="0.25">
      <c r="A11" s="27" t="s">
        <v>144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1.45" customHeight="1" x14ac:dyDescent="0.25">
      <c r="A12" s="130" t="s">
        <v>39</v>
      </c>
      <c r="B12" s="134">
        <f>IF(B4=0,0,B4/TrAvia_act!B22)</f>
        <v>137.88083927157561</v>
      </c>
      <c r="C12" s="134">
        <f>IF(C4=0,0,C4/TrAvia_act!C22)</f>
        <v>135.32463452566097</v>
      </c>
      <c r="D12" s="134">
        <f>IF(D4=0,0,D4/TrAvia_act!D22)</f>
        <v>135.85008500991782</v>
      </c>
      <c r="E12" s="134">
        <f>IF(E4=0,0,E4/TrAvia_act!E22)</f>
        <v>136.3163852334925</v>
      </c>
      <c r="F12" s="134">
        <f>IF(F4=0,0,F4/TrAvia_act!F22)</f>
        <v>137.78983673469386</v>
      </c>
      <c r="G12" s="134">
        <f>IF(G4=0,0,G4/TrAvia_act!G22)</f>
        <v>139.11795765877957</v>
      </c>
      <c r="H12" s="134">
        <f>IF(H4=0,0,H4/TrAvia_act!H22)</f>
        <v>140.33810276679841</v>
      </c>
      <c r="I12" s="134">
        <f>IF(I4=0,0,I4/TrAvia_act!I22)</f>
        <v>142.23455497382201</v>
      </c>
      <c r="J12" s="134">
        <f>IF(J4=0,0,J4/TrAvia_act!J22)</f>
        <v>144.79595635000337</v>
      </c>
      <c r="K12" s="134">
        <f>IF(K4=0,0,K4/TrAvia_act!K22)</f>
        <v>145.87530311380547</v>
      </c>
      <c r="L12" s="134">
        <f>IF(L4=0,0,L4/TrAvia_act!L22)</f>
        <v>147.89214304706195</v>
      </c>
      <c r="M12" s="134">
        <f>IF(M4=0,0,M4/TrAvia_act!M22)</f>
        <v>148.68211960332567</v>
      </c>
      <c r="N12" s="134">
        <f>IF(N4=0,0,N4/TrAvia_act!N22)</f>
        <v>151.37678395726937</v>
      </c>
      <c r="O12" s="134">
        <f>IF(O4=0,0,O4/TrAvia_act!O22)</f>
        <v>155.46942503722369</v>
      </c>
      <c r="P12" s="134">
        <f>IF(P4=0,0,P4/TrAvia_act!P22)</f>
        <v>156.38795786061587</v>
      </c>
      <c r="Q12" s="134">
        <f>IF(Q4=0,0,Q4/TrAvia_act!Q22)</f>
        <v>157.28596134282807</v>
      </c>
    </row>
    <row r="13" spans="1:17" ht="11.45" customHeight="1" x14ac:dyDescent="0.25">
      <c r="A13" s="116" t="s">
        <v>23</v>
      </c>
      <c r="B13" s="77">
        <v>0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</row>
    <row r="14" spans="1:17" ht="11.45" customHeight="1" x14ac:dyDescent="0.25">
      <c r="A14" s="116" t="s">
        <v>127</v>
      </c>
      <c r="B14" s="77">
        <v>130.9</v>
      </c>
      <c r="C14" s="77">
        <v>131</v>
      </c>
      <c r="D14" s="77">
        <v>132.19999999999999</v>
      </c>
      <c r="E14" s="77">
        <v>133.19999999999999</v>
      </c>
      <c r="F14" s="77">
        <v>133.69999999999999</v>
      </c>
      <c r="G14" s="77">
        <v>135.1</v>
      </c>
      <c r="H14" s="77">
        <v>135.30000000000001</v>
      </c>
      <c r="I14" s="77">
        <v>137.30000000000001</v>
      </c>
      <c r="J14" s="77">
        <v>137.80000000000001</v>
      </c>
      <c r="K14" s="77">
        <v>139.30000000000001</v>
      </c>
      <c r="L14" s="77">
        <v>141.6</v>
      </c>
      <c r="M14" s="77">
        <v>142.9</v>
      </c>
      <c r="N14" s="77">
        <v>143.69999999999999</v>
      </c>
      <c r="O14" s="77">
        <v>145.80000000000001</v>
      </c>
      <c r="P14" s="77">
        <v>147</v>
      </c>
      <c r="Q14" s="77">
        <v>147.80000000000001</v>
      </c>
    </row>
    <row r="15" spans="1:17" ht="11.45" customHeight="1" x14ac:dyDescent="0.25">
      <c r="A15" s="93" t="s">
        <v>125</v>
      </c>
      <c r="B15" s="74">
        <v>184.4</v>
      </c>
      <c r="C15" s="74">
        <v>185.1</v>
      </c>
      <c r="D15" s="74">
        <v>180.9</v>
      </c>
      <c r="E15" s="74">
        <v>178.1</v>
      </c>
      <c r="F15" s="74">
        <v>182.2</v>
      </c>
      <c r="G15" s="74">
        <v>180.8</v>
      </c>
      <c r="H15" s="74">
        <v>180.5</v>
      </c>
      <c r="I15" s="74">
        <v>177.9</v>
      </c>
      <c r="J15" s="74">
        <v>179.7</v>
      </c>
      <c r="K15" s="74">
        <v>184.6</v>
      </c>
      <c r="L15" s="74">
        <v>187</v>
      </c>
      <c r="M15" s="74">
        <v>187.2</v>
      </c>
      <c r="N15" s="74">
        <v>190.3</v>
      </c>
      <c r="O15" s="74">
        <v>193.7</v>
      </c>
      <c r="P15" s="74">
        <v>194.7</v>
      </c>
      <c r="Q15" s="74">
        <v>196.8</v>
      </c>
    </row>
    <row r="16" spans="1:17" ht="11.45" customHeight="1" x14ac:dyDescent="0.25">
      <c r="B16" s="146"/>
    </row>
    <row r="17" spans="1:17" ht="11.45" customHeight="1" x14ac:dyDescent="0.25">
      <c r="A17" s="27" t="s">
        <v>12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1:17" ht="11.45" customHeight="1" x14ac:dyDescent="0.25">
      <c r="A18" s="130" t="s">
        <v>39</v>
      </c>
      <c r="B18" s="144">
        <f>IF(TrAvia_act!B31=0,0,TrAvia_act!B31/B4)</f>
        <v>0.49693385053131478</v>
      </c>
      <c r="C18" s="144">
        <f>IF(TrAvia_act!C31=0,0,TrAvia_act!C31/C4)</f>
        <v>0.49980037635435504</v>
      </c>
      <c r="D18" s="144">
        <f>IF(TrAvia_act!D31=0,0,TrAvia_act!D31/D4)</f>
        <v>0.54927469408286089</v>
      </c>
      <c r="E18" s="144">
        <f>IF(TrAvia_act!E31=0,0,TrAvia_act!E31/E4)</f>
        <v>0.56887760681143751</v>
      </c>
      <c r="F18" s="144">
        <f>IF(TrAvia_act!F31=0,0,TrAvia_act!F31/F4)</f>
        <v>0.58697851297346948</v>
      </c>
      <c r="G18" s="144">
        <f>IF(TrAvia_act!G31=0,0,TrAvia_act!G31/G4)</f>
        <v>0.62370358275747617</v>
      </c>
      <c r="H18" s="144">
        <f>IF(TrAvia_act!H31=0,0,TrAvia_act!H31/H4)</f>
        <v>0.66455761334926666</v>
      </c>
      <c r="I18" s="144">
        <f>IF(TrAvia_act!I31=0,0,TrAvia_act!I31/I4)</f>
        <v>0.64714756877617419</v>
      </c>
      <c r="J18" s="144">
        <f>IF(TrAvia_act!J31=0,0,TrAvia_act!J31/J4)</f>
        <v>0.83446349511183837</v>
      </c>
      <c r="K18" s="144">
        <f>IF(TrAvia_act!K31=0,0,TrAvia_act!K31/K4)</f>
        <v>0.6346127808873554</v>
      </c>
      <c r="L18" s="144">
        <f>IF(TrAvia_act!L31=0,0,TrAvia_act!L31/L4)</f>
        <v>0.62234913789422519</v>
      </c>
      <c r="M18" s="144">
        <f>IF(TrAvia_act!M31=0,0,TrAvia_act!M31/M4)</f>
        <v>0.6511467812028563</v>
      </c>
      <c r="N18" s="144">
        <f>IF(TrAvia_act!N31=0,0,TrAvia_act!N31/N4)</f>
        <v>0.69150705853196381</v>
      </c>
      <c r="O18" s="144">
        <f>IF(TrAvia_act!O31=0,0,TrAvia_act!O31/O4)</f>
        <v>0.7569664894422885</v>
      </c>
      <c r="P18" s="144">
        <f>IF(TrAvia_act!P31=0,0,TrAvia_act!P31/P4)</f>
        <v>0.72444337077329657</v>
      </c>
      <c r="Q18" s="144">
        <f>IF(TrAvia_act!Q31=0,0,TrAvia_act!Q31/Q4)</f>
        <v>0.71768056963200166</v>
      </c>
    </row>
    <row r="19" spans="1:17" ht="11.45" customHeight="1" x14ac:dyDescent="0.25">
      <c r="A19" s="116" t="s">
        <v>23</v>
      </c>
      <c r="B19" s="143">
        <v>0</v>
      </c>
      <c r="C19" s="143">
        <v>0</v>
      </c>
      <c r="D19" s="143">
        <v>0</v>
      </c>
      <c r="E19" s="143">
        <v>0</v>
      </c>
      <c r="F19" s="143">
        <v>0</v>
      </c>
      <c r="G19" s="143">
        <v>0</v>
      </c>
      <c r="H19" s="143">
        <v>0</v>
      </c>
      <c r="I19" s="143">
        <v>0</v>
      </c>
      <c r="J19" s="143">
        <v>0</v>
      </c>
      <c r="K19" s="143">
        <v>0</v>
      </c>
      <c r="L19" s="143">
        <v>0</v>
      </c>
      <c r="M19" s="143">
        <v>0</v>
      </c>
      <c r="N19" s="143">
        <v>0</v>
      </c>
      <c r="O19" s="143">
        <v>0</v>
      </c>
      <c r="P19" s="143">
        <v>0</v>
      </c>
      <c r="Q19" s="143">
        <v>0</v>
      </c>
    </row>
    <row r="20" spans="1:17" ht="11.45" customHeight="1" x14ac:dyDescent="0.25">
      <c r="A20" s="116" t="s">
        <v>127</v>
      </c>
      <c r="B20" s="143">
        <v>0.50452167092230515</v>
      </c>
      <c r="C20" s="143">
        <v>0.50452131365839314</v>
      </c>
      <c r="D20" s="143">
        <v>0.55183101391696165</v>
      </c>
      <c r="E20" s="143">
        <v>0.56302548324823387</v>
      </c>
      <c r="F20" s="143">
        <v>0.57598824414993033</v>
      </c>
      <c r="G20" s="143">
        <v>0.61503332483048545</v>
      </c>
      <c r="H20" s="143">
        <v>0.66294972856903234</v>
      </c>
      <c r="I20" s="143">
        <v>0.63227714766839582</v>
      </c>
      <c r="J20" s="143">
        <v>0.85853611481417669</v>
      </c>
      <c r="K20" s="143">
        <v>0.61674720609251432</v>
      </c>
      <c r="L20" s="143">
        <v>0.60745961949529659</v>
      </c>
      <c r="M20" s="143">
        <v>0.64062676358382808</v>
      </c>
      <c r="N20" s="143">
        <v>0.67748525133250259</v>
      </c>
      <c r="O20" s="143">
        <v>0.73838593482546822</v>
      </c>
      <c r="P20" s="143">
        <v>0.7070885662397064</v>
      </c>
      <c r="Q20" s="143">
        <v>0.70071233565145274</v>
      </c>
    </row>
    <row r="21" spans="1:17" ht="11.45" customHeight="1" x14ac:dyDescent="0.25">
      <c r="A21" s="93" t="s">
        <v>125</v>
      </c>
      <c r="B21" s="142">
        <v>0.46104000379083043</v>
      </c>
      <c r="C21" s="142">
        <v>0.46134490348050378</v>
      </c>
      <c r="D21" s="142">
        <v>0.52621789184721213</v>
      </c>
      <c r="E21" s="142">
        <v>0.62756011440673176</v>
      </c>
      <c r="F21" s="142">
        <v>0.67455101305651166</v>
      </c>
      <c r="G21" s="142">
        <v>0.69091337837499056</v>
      </c>
      <c r="H21" s="142">
        <v>0.67416538589992936</v>
      </c>
      <c r="I21" s="142">
        <v>0.73009778304887907</v>
      </c>
      <c r="J21" s="142">
        <v>0.74236486990033745</v>
      </c>
      <c r="K21" s="142">
        <v>0.71401061621453732</v>
      </c>
      <c r="L21" s="142">
        <v>0.69242488362251364</v>
      </c>
      <c r="M21" s="142">
        <v>0.70464239329358291</v>
      </c>
      <c r="N21" s="142">
        <v>0.74519186219949707</v>
      </c>
      <c r="O21" s="142">
        <v>0.81226287634969641</v>
      </c>
      <c r="P21" s="142">
        <v>0.77791646065140174</v>
      </c>
      <c r="Q21" s="142">
        <v>0.77076364234477857</v>
      </c>
    </row>
    <row r="23" spans="1:17" ht="11.45" customHeight="1" x14ac:dyDescent="0.25">
      <c r="A23" s="27" t="s">
        <v>13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11.45" customHeight="1" x14ac:dyDescent="0.25">
      <c r="A24" s="130" t="s">
        <v>39</v>
      </c>
      <c r="B24" s="137">
        <f>IF(TrAvia_ene!B8=0,0,TrAvia_ene!B8/(B12*TrAvia_act!B13))</f>
        <v>4.7638394329052529E-2</v>
      </c>
      <c r="C24" s="137">
        <f>IF(TrAvia_ene!C8=0,0,TrAvia_ene!C8/(C12*TrAvia_act!C13))</f>
        <v>3.6778344821371003E-2</v>
      </c>
      <c r="D24" s="137">
        <f>IF(TrAvia_ene!D8=0,0,TrAvia_ene!D8/(D12*TrAvia_act!D13))</f>
        <v>3.9648319588375676E-2</v>
      </c>
      <c r="E24" s="137">
        <f>IF(TrAvia_ene!E8=0,0,TrAvia_ene!E8/(E12*TrAvia_act!E13))</f>
        <v>3.267497309605559E-2</v>
      </c>
      <c r="F24" s="137">
        <f>IF(TrAvia_ene!F8=0,0,TrAvia_ene!F8/(F12*TrAvia_act!F13))</f>
        <v>3.2325939342153692E-2</v>
      </c>
      <c r="G24" s="137">
        <f>IF(TrAvia_ene!G8=0,0,TrAvia_ene!G8/(G12*TrAvia_act!G13))</f>
        <v>3.5948246923338152E-2</v>
      </c>
      <c r="H24" s="137">
        <f>IF(TrAvia_ene!H8=0,0,TrAvia_ene!H8/(H12*TrAvia_act!H13))</f>
        <v>2.4492998941817758E-2</v>
      </c>
      <c r="I24" s="137">
        <f>IF(TrAvia_ene!I8=0,0,TrAvia_ene!I8/(I12*TrAvia_act!I13))</f>
        <v>3.0879993383600337E-2</v>
      </c>
      <c r="J24" s="137">
        <f>IF(TrAvia_ene!J8=0,0,TrAvia_ene!J8/(J12*TrAvia_act!J13))</f>
        <v>2.2032360980503183E-2</v>
      </c>
      <c r="K24" s="137">
        <f>IF(TrAvia_ene!K8=0,0,TrAvia_ene!K8/(K12*TrAvia_act!K13))</f>
        <v>2.8912813353959042E-2</v>
      </c>
      <c r="L24" s="137">
        <f>IF(TrAvia_ene!L8=0,0,TrAvia_ene!L8/(L12*TrAvia_act!L13))</f>
        <v>3.1989882209836056E-2</v>
      </c>
      <c r="M24" s="137">
        <f>IF(TrAvia_ene!M8=0,0,TrAvia_ene!M8/(M12*TrAvia_act!M13))</f>
        <v>2.2071337087489401E-2</v>
      </c>
      <c r="N24" s="137">
        <f>IF(TrAvia_ene!N8=0,0,TrAvia_ene!N8/(N12*TrAvia_act!N13))</f>
        <v>2.219756522273153E-2</v>
      </c>
      <c r="O24" s="137">
        <f>IF(TrAvia_ene!O8=0,0,TrAvia_ene!O8/(O12*TrAvia_act!O13))</f>
        <v>1.9825029010485645E-2</v>
      </c>
      <c r="P24" s="137">
        <f>IF(TrAvia_ene!P8=0,0,TrAvia_ene!P8/(P12*TrAvia_act!P13))</f>
        <v>2.6743055905704395E-2</v>
      </c>
      <c r="Q24" s="137">
        <f>IF(TrAvia_ene!Q8=0,0,TrAvia_ene!Q8/(Q12*TrAvia_act!Q13))</f>
        <v>1.5099094736220326E-2</v>
      </c>
    </row>
    <row r="25" spans="1:17" ht="11.45" customHeight="1" x14ac:dyDescent="0.25">
      <c r="A25" s="116" t="s">
        <v>23</v>
      </c>
      <c r="B25" s="108">
        <f>IF(TrAvia_ene!B9=0,0,TrAvia_ene!B9/(B13*TrAvia_act!B14))</f>
        <v>0</v>
      </c>
      <c r="C25" s="108">
        <f>IF(TrAvia_ene!C9=0,0,TrAvia_ene!C9/(C13*TrAvia_act!C14))</f>
        <v>0</v>
      </c>
      <c r="D25" s="108">
        <f>IF(TrAvia_ene!D9=0,0,TrAvia_ene!D9/(D13*TrAvia_act!D14))</f>
        <v>0</v>
      </c>
      <c r="E25" s="108">
        <f>IF(TrAvia_ene!E9=0,0,TrAvia_ene!E9/(E13*TrAvia_act!E14))</f>
        <v>0</v>
      </c>
      <c r="F25" s="108">
        <f>IF(TrAvia_ene!F9=0,0,TrAvia_ene!F9/(F13*TrAvia_act!F14))</f>
        <v>0</v>
      </c>
      <c r="G25" s="108">
        <f>IF(TrAvia_ene!G9=0,0,TrAvia_ene!G9/(G13*TrAvia_act!G14))</f>
        <v>0</v>
      </c>
      <c r="H25" s="108">
        <f>IF(TrAvia_ene!H9=0,0,TrAvia_ene!H9/(H13*TrAvia_act!H14))</f>
        <v>0</v>
      </c>
      <c r="I25" s="108">
        <f>IF(TrAvia_ene!I9=0,0,TrAvia_ene!I9/(I13*TrAvia_act!I14))</f>
        <v>0</v>
      </c>
      <c r="J25" s="108">
        <f>IF(TrAvia_ene!J9=0,0,TrAvia_ene!J9/(J13*TrAvia_act!J14))</f>
        <v>0</v>
      </c>
      <c r="K25" s="108">
        <f>IF(TrAvia_ene!K9=0,0,TrAvia_ene!K9/(K13*TrAvia_act!K14))</f>
        <v>0</v>
      </c>
      <c r="L25" s="108">
        <f>IF(TrAvia_ene!L9=0,0,TrAvia_ene!L9/(L13*TrAvia_act!L14))</f>
        <v>0</v>
      </c>
      <c r="M25" s="108">
        <f>IF(TrAvia_ene!M9=0,0,TrAvia_ene!M9/(M13*TrAvia_act!M14))</f>
        <v>0</v>
      </c>
      <c r="N25" s="108">
        <f>IF(TrAvia_ene!N9=0,0,TrAvia_ene!N9/(N13*TrAvia_act!N14))</f>
        <v>0</v>
      </c>
      <c r="O25" s="108">
        <f>IF(TrAvia_ene!O9=0,0,TrAvia_ene!O9/(O13*TrAvia_act!O14))</f>
        <v>0</v>
      </c>
      <c r="P25" s="108">
        <f>IF(TrAvia_ene!P9=0,0,TrAvia_ene!P9/(P13*TrAvia_act!P14))</f>
        <v>0</v>
      </c>
      <c r="Q25" s="108">
        <f>IF(TrAvia_ene!Q9=0,0,TrAvia_ene!Q9/(Q13*TrAvia_act!Q14))</f>
        <v>0</v>
      </c>
    </row>
    <row r="26" spans="1:17" ht="11.45" customHeight="1" x14ac:dyDescent="0.25">
      <c r="A26" s="95" t="s">
        <v>127</v>
      </c>
      <c r="B26" s="106">
        <f>IF(TrAvia_ene!B10=0,0,TrAvia_ene!B10/(B14*TrAvia_act!B15))</f>
        <v>4.6643541807771291E-2</v>
      </c>
      <c r="C26" s="106">
        <f>IF(TrAvia_ene!C10=0,0,TrAvia_ene!C10/(C14*TrAvia_act!C15))</f>
        <v>3.6998335625969658E-2</v>
      </c>
      <c r="D26" s="106">
        <f>IF(TrAvia_ene!D10=0,0,TrAvia_ene!D10/(D14*TrAvia_act!D15))</f>
        <v>3.9829862511548637E-2</v>
      </c>
      <c r="E26" s="106">
        <f>IF(TrAvia_ene!E10=0,0,TrAvia_ene!E10/(E14*TrAvia_act!E15))</f>
        <v>3.2771434042514216E-2</v>
      </c>
      <c r="F26" s="106">
        <f>IF(TrAvia_ene!F10=0,0,TrAvia_ene!F10/(F14*TrAvia_act!F15))</f>
        <v>3.232650361708863E-2</v>
      </c>
      <c r="G26" s="106">
        <f>IF(TrAvia_ene!G10=0,0,TrAvia_ene!G10/(G14*TrAvia_act!G15))</f>
        <v>3.5777179176186537E-2</v>
      </c>
      <c r="H26" s="106">
        <f>IF(TrAvia_ene!H10=0,0,TrAvia_ene!H10/(H14*TrAvia_act!H15))</f>
        <v>2.4346387525713307E-2</v>
      </c>
      <c r="I26" s="106">
        <f>IF(TrAvia_ene!I10=0,0,TrAvia_ene!I10/(I14*TrAvia_act!I15))</f>
        <v>3.056684762506337E-2</v>
      </c>
      <c r="J26" s="106">
        <f>IF(TrAvia_ene!J10=0,0,TrAvia_ene!J10/(J14*TrAvia_act!J15))</f>
        <v>2.165644675498005E-2</v>
      </c>
      <c r="K26" s="106">
        <f>IF(TrAvia_ene!K10=0,0,TrAvia_ene!K10/(K14*TrAvia_act!K15))</f>
        <v>2.8593693524030458E-2</v>
      </c>
      <c r="L26" s="106">
        <f>IF(TrAvia_ene!L10=0,0,TrAvia_ene!L10/(L14*TrAvia_act!L15))</f>
        <v>3.1598233661856823E-2</v>
      </c>
      <c r="M26" s="106">
        <f>IF(TrAvia_ene!M10=0,0,TrAvia_ene!M10/(M14*TrAvia_act!M15))</f>
        <v>2.1917093602748468E-2</v>
      </c>
      <c r="N26" s="106">
        <f>IF(TrAvia_ene!N10=0,0,TrAvia_ene!N10/(N14*TrAvia_act!N15))</f>
        <v>2.2006789695306322E-2</v>
      </c>
      <c r="O26" s="106">
        <f>IF(TrAvia_ene!O10=0,0,TrAvia_ene!O10/(O14*TrAvia_act!O15))</f>
        <v>1.9559521609606549E-2</v>
      </c>
      <c r="P26" s="106">
        <f>IF(TrAvia_ene!P10=0,0,TrAvia_ene!P10/(P14*TrAvia_act!P15))</f>
        <v>2.6344829447858011E-2</v>
      </c>
      <c r="Q26" s="106">
        <f>IF(TrAvia_ene!Q10=0,0,TrAvia_ene!Q10/(Q14*TrAvia_act!Q15))</f>
        <v>1.4845796549172219E-2</v>
      </c>
    </row>
    <row r="27" spans="1:17" ht="11.45" customHeight="1" x14ac:dyDescent="0.25">
      <c r="A27" s="93" t="s">
        <v>125</v>
      </c>
      <c r="B27" s="105">
        <f>IF(TrAvia_ene!B11=0,0,TrAvia_ene!B11/(B15*TrAvia_act!B16))</f>
        <v>5.0163099767348431E-2</v>
      </c>
      <c r="C27" s="105">
        <f>IF(TrAvia_ene!C11=0,0,TrAvia_ene!C11/(C15*TrAvia_act!C16))</f>
        <v>3.393009383868574E-2</v>
      </c>
      <c r="D27" s="105">
        <f>IF(TrAvia_ene!D11=0,0,TrAvia_ene!D11/(D15*TrAvia_act!D16))</f>
        <v>3.6936585322983981E-2</v>
      </c>
      <c r="E27" s="105">
        <f>IF(TrAvia_ene!E11=0,0,TrAvia_ene!E11/(E15*TrAvia_act!E16))</f>
        <v>3.0833982843695682E-2</v>
      </c>
      <c r="F27" s="105">
        <f>IF(TrAvia_ene!F11=0,0,TrAvia_ene!F11/(F15*TrAvia_act!F16))</f>
        <v>3.1817497707194685E-2</v>
      </c>
      <c r="G27" s="105">
        <f>IF(TrAvia_ene!G11=0,0,TrAvia_ene!G11/(G15*TrAvia_act!G16))</f>
        <v>3.760033900434518E-2</v>
      </c>
      <c r="H27" s="105">
        <f>IF(TrAvia_ene!H11=0,0,TrAvia_ene!H11/(H15*TrAvia_act!H16))</f>
        <v>2.5143909524745461E-2</v>
      </c>
      <c r="I27" s="105">
        <f>IF(TrAvia_ene!I11=0,0,TrAvia_ene!I11/(I15*TrAvia_act!I16))</f>
        <v>3.3046826695073014E-2</v>
      </c>
      <c r="J27" s="105">
        <f>IF(TrAvia_ene!J11=0,0,TrAvia_ene!J11/(J15*TrAvia_act!J16))</f>
        <v>2.355403362930775E-2</v>
      </c>
      <c r="K27" s="105">
        <f>IF(TrAvia_ene!K11=0,0,TrAvia_ene!K11/(K15*TrAvia_act!K16))</f>
        <v>2.9790182990459633E-2</v>
      </c>
      <c r="L27" s="105">
        <f>IF(TrAvia_ene!L11=0,0,TrAvia_ene!L11/(L15*TrAvia_act!L16))</f>
        <v>3.4282254995584301E-2</v>
      </c>
      <c r="M27" s="105">
        <f>IF(TrAvia_ene!M11=0,0,TrAvia_ene!M11/(M15*TrAvia_act!M16))</f>
        <v>2.3161222378986039E-2</v>
      </c>
      <c r="N27" s="105">
        <f>IF(TrAvia_ene!N11=0,0,TrAvia_ene!N11/(N15*TrAvia_act!N16))</f>
        <v>2.3209263582654852E-2</v>
      </c>
      <c r="O27" s="105">
        <f>IF(TrAvia_ene!O11=0,0,TrAvia_ene!O11/(O15*TrAvia_act!O16))</f>
        <v>2.0908102111298208E-2</v>
      </c>
      <c r="P27" s="105">
        <f>IF(TrAvia_ene!P11=0,0,TrAvia_ene!P11/(P15*TrAvia_act!P16))</f>
        <v>2.8348434929429556E-2</v>
      </c>
      <c r="Q27" s="105">
        <f>IF(TrAvia_ene!Q11=0,0,TrAvia_ene!Q11/(Q15*TrAvia_act!Q16))</f>
        <v>1.6095949158194518E-2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150</v>
      </c>
      <c r="B3" s="68">
        <f t="shared" ref="B3:Q3" si="0">SUM(B4:B5)</f>
        <v>305.68687263817253</v>
      </c>
      <c r="C3" s="68">
        <f t="shared" si="0"/>
        <v>310.18418811244658</v>
      </c>
      <c r="D3" s="68">
        <f t="shared" si="0"/>
        <v>343.1542574918372</v>
      </c>
      <c r="E3" s="68">
        <f t="shared" si="0"/>
        <v>375.60930606653221</v>
      </c>
      <c r="F3" s="68">
        <f t="shared" si="0"/>
        <v>338.25624432542691</v>
      </c>
      <c r="G3" s="68">
        <f t="shared" si="0"/>
        <v>210.41562889401368</v>
      </c>
      <c r="H3" s="68">
        <f t="shared" si="0"/>
        <v>302.77670261435884</v>
      </c>
      <c r="I3" s="68">
        <f t="shared" si="0"/>
        <v>413.19484674647612</v>
      </c>
      <c r="J3" s="68">
        <f t="shared" si="0"/>
        <v>500.47874460305411</v>
      </c>
      <c r="K3" s="68">
        <f t="shared" si="0"/>
        <v>188.53002445697527</v>
      </c>
      <c r="L3" s="68">
        <f t="shared" si="0"/>
        <v>206.61944633575723</v>
      </c>
      <c r="M3" s="68">
        <f t="shared" si="0"/>
        <v>151.55302566562341</v>
      </c>
      <c r="N3" s="68">
        <f t="shared" si="0"/>
        <v>137.52363413810812</v>
      </c>
      <c r="O3" s="68">
        <f t="shared" si="0"/>
        <v>135.78467852399916</v>
      </c>
      <c r="P3" s="68">
        <f t="shared" si="0"/>
        <v>275.38284630914404</v>
      </c>
      <c r="Q3" s="68">
        <f t="shared" si="0"/>
        <v>406.57343946913466</v>
      </c>
    </row>
    <row r="4" spans="1:17" ht="11.45" customHeight="1" x14ac:dyDescent="0.25">
      <c r="A4" s="148" t="s">
        <v>147</v>
      </c>
      <c r="B4" s="77">
        <v>305.68687263817253</v>
      </c>
      <c r="C4" s="77">
        <v>310.18418811244658</v>
      </c>
      <c r="D4" s="77">
        <v>343.1542574918372</v>
      </c>
      <c r="E4" s="77">
        <v>375.60930606653221</v>
      </c>
      <c r="F4" s="77">
        <v>338.25624432542691</v>
      </c>
      <c r="G4" s="77">
        <v>210.41562889401368</v>
      </c>
      <c r="H4" s="77">
        <v>302.77670261435884</v>
      </c>
      <c r="I4" s="77">
        <v>413.19484674647612</v>
      </c>
      <c r="J4" s="77">
        <v>500.47874460305411</v>
      </c>
      <c r="K4" s="77">
        <v>188.53002445697527</v>
      </c>
      <c r="L4" s="77">
        <v>206.61944633575723</v>
      </c>
      <c r="M4" s="77">
        <v>151.55302566562341</v>
      </c>
      <c r="N4" s="77">
        <v>137.52363413810812</v>
      </c>
      <c r="O4" s="77">
        <v>135.78467852399916</v>
      </c>
      <c r="P4" s="77">
        <v>275.38284630914404</v>
      </c>
      <c r="Q4" s="77">
        <v>406.57343946913466</v>
      </c>
    </row>
    <row r="5" spans="1:17" ht="11.45" customHeight="1" x14ac:dyDescent="0.25">
      <c r="A5" s="147" t="s">
        <v>146</v>
      </c>
      <c r="B5" s="74">
        <v>0</v>
      </c>
      <c r="C5" s="74">
        <v>0</v>
      </c>
      <c r="D5" s="74">
        <v>0</v>
      </c>
      <c r="E5" s="74">
        <v>0</v>
      </c>
      <c r="F5" s="74">
        <v>0</v>
      </c>
      <c r="G5" s="74">
        <v>0</v>
      </c>
      <c r="H5" s="74">
        <v>0</v>
      </c>
      <c r="I5" s="74">
        <v>0</v>
      </c>
      <c r="J5" s="74">
        <v>0</v>
      </c>
      <c r="K5" s="74">
        <v>0</v>
      </c>
      <c r="L5" s="74">
        <v>0</v>
      </c>
      <c r="M5" s="74">
        <v>0</v>
      </c>
      <c r="N5" s="74">
        <v>0</v>
      </c>
      <c r="O5" s="74">
        <v>0</v>
      </c>
      <c r="P5" s="74">
        <v>0</v>
      </c>
      <c r="Q5" s="74">
        <v>0</v>
      </c>
    </row>
    <row r="7" spans="1:17" ht="11.45" customHeight="1" x14ac:dyDescent="0.25">
      <c r="A7" s="27" t="s">
        <v>115</v>
      </c>
      <c r="B7" s="26">
        <f t="shared" ref="B7:Q7" si="1">SUM(B8:B9)</f>
        <v>0.15092978601850418</v>
      </c>
      <c r="C7" s="26">
        <f t="shared" si="1"/>
        <v>0.153181038538314</v>
      </c>
      <c r="D7" s="26">
        <f t="shared" si="1"/>
        <v>0.24276965778622819</v>
      </c>
      <c r="E7" s="26">
        <f t="shared" si="1"/>
        <v>0.19952164808933237</v>
      </c>
      <c r="F7" s="26">
        <f t="shared" si="1"/>
        <v>0.17973963980433999</v>
      </c>
      <c r="G7" s="26">
        <f t="shared" si="1"/>
        <v>0.18135889412454193</v>
      </c>
      <c r="H7" s="26">
        <f t="shared" si="1"/>
        <v>0.25263960027824334</v>
      </c>
      <c r="I7" s="26">
        <f t="shared" si="1"/>
        <v>0.3930313933749891</v>
      </c>
      <c r="J7" s="26">
        <f t="shared" si="1"/>
        <v>0.46745796822081542</v>
      </c>
      <c r="K7" s="26">
        <f t="shared" si="1"/>
        <v>0.18657344847014695</v>
      </c>
      <c r="L7" s="26">
        <f t="shared" si="1"/>
        <v>0.18783586030523386</v>
      </c>
      <c r="M7" s="26">
        <f t="shared" si="1"/>
        <v>0.11898530726481794</v>
      </c>
      <c r="N7" s="26">
        <f t="shared" si="1"/>
        <v>9.5804102077904518E-2</v>
      </c>
      <c r="O7" s="26">
        <f t="shared" si="1"/>
        <v>9.6765790592163906E-2</v>
      </c>
      <c r="P7" s="26">
        <f t="shared" si="1"/>
        <v>0.22031883997884666</v>
      </c>
      <c r="Q7" s="26">
        <f t="shared" si="1"/>
        <v>0.29671318475376457</v>
      </c>
    </row>
    <row r="8" spans="1:17" ht="11.45" customHeight="1" x14ac:dyDescent="0.25">
      <c r="A8" s="148" t="s">
        <v>147</v>
      </c>
      <c r="B8" s="108">
        <v>0.15092978601850418</v>
      </c>
      <c r="C8" s="108">
        <v>0.153181038538314</v>
      </c>
      <c r="D8" s="108">
        <v>0.24276965778622819</v>
      </c>
      <c r="E8" s="108">
        <v>0.19952164808933237</v>
      </c>
      <c r="F8" s="108">
        <v>0.17973963980433999</v>
      </c>
      <c r="G8" s="108">
        <v>0.18135889412454193</v>
      </c>
      <c r="H8" s="108">
        <v>0.25263960027824334</v>
      </c>
      <c r="I8" s="108">
        <v>0.3930313933749891</v>
      </c>
      <c r="J8" s="108">
        <v>0.46745796822081542</v>
      </c>
      <c r="K8" s="108">
        <v>0.18657344847014695</v>
      </c>
      <c r="L8" s="108">
        <v>0.18783586030523386</v>
      </c>
      <c r="M8" s="108">
        <v>0.11898530726481794</v>
      </c>
      <c r="N8" s="108">
        <v>9.5804102077904518E-2</v>
      </c>
      <c r="O8" s="108">
        <v>9.6765790592163906E-2</v>
      </c>
      <c r="P8" s="108">
        <v>0.22031883997884666</v>
      </c>
      <c r="Q8" s="108">
        <v>0.29671318475376457</v>
      </c>
    </row>
    <row r="9" spans="1:17" ht="11.45" customHeight="1" x14ac:dyDescent="0.25">
      <c r="A9" s="147" t="s">
        <v>146</v>
      </c>
      <c r="B9" s="105">
        <v>0</v>
      </c>
      <c r="C9" s="105">
        <v>0</v>
      </c>
      <c r="D9" s="105">
        <v>0</v>
      </c>
      <c r="E9" s="105">
        <v>0</v>
      </c>
      <c r="F9" s="105">
        <v>0</v>
      </c>
      <c r="G9" s="105">
        <v>0</v>
      </c>
      <c r="H9" s="105">
        <v>0</v>
      </c>
      <c r="I9" s="105">
        <v>0</v>
      </c>
      <c r="J9" s="105">
        <v>0</v>
      </c>
      <c r="K9" s="105">
        <v>0</v>
      </c>
      <c r="L9" s="105">
        <v>0</v>
      </c>
      <c r="M9" s="105">
        <v>0</v>
      </c>
      <c r="N9" s="105">
        <v>0</v>
      </c>
      <c r="O9" s="105">
        <v>0</v>
      </c>
      <c r="P9" s="105">
        <v>0</v>
      </c>
      <c r="Q9" s="105">
        <v>0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149</v>
      </c>
      <c r="B13" s="68">
        <f t="shared" ref="B13:Q13" si="2">IF(B3=0,"",B3/B7)</f>
        <v>2025.3581529672012</v>
      </c>
      <c r="C13" s="68">
        <f t="shared" si="2"/>
        <v>2024.951593697823</v>
      </c>
      <c r="D13" s="68">
        <f t="shared" si="2"/>
        <v>1413.4973069575403</v>
      </c>
      <c r="E13" s="68">
        <f t="shared" si="2"/>
        <v>1882.5491352114316</v>
      </c>
      <c r="F13" s="68">
        <f t="shared" si="2"/>
        <v>1881.9234571385814</v>
      </c>
      <c r="G13" s="68">
        <f t="shared" si="2"/>
        <v>1160.2167619610541</v>
      </c>
      <c r="H13" s="68">
        <f t="shared" si="2"/>
        <v>1198.4530623104899</v>
      </c>
      <c r="I13" s="68">
        <f t="shared" si="2"/>
        <v>1051.302399022994</v>
      </c>
      <c r="J13" s="68">
        <f t="shared" si="2"/>
        <v>1070.6390277353032</v>
      </c>
      <c r="K13" s="68">
        <f t="shared" si="2"/>
        <v>1010.4868940509581</v>
      </c>
      <c r="L13" s="68">
        <f t="shared" si="2"/>
        <v>1100</v>
      </c>
      <c r="M13" s="68">
        <f t="shared" si="2"/>
        <v>1273.7121006740906</v>
      </c>
      <c r="N13" s="68">
        <f t="shared" si="2"/>
        <v>1435.4670745338101</v>
      </c>
      <c r="O13" s="68">
        <f t="shared" si="2"/>
        <v>1403.2301879936792</v>
      </c>
      <c r="P13" s="68">
        <f t="shared" si="2"/>
        <v>1249.9287230070031</v>
      </c>
      <c r="Q13" s="68">
        <f t="shared" si="2"/>
        <v>1370.2574080303866</v>
      </c>
    </row>
    <row r="14" spans="1:17" ht="11.45" customHeight="1" x14ac:dyDescent="0.25">
      <c r="A14" s="148" t="s">
        <v>147</v>
      </c>
      <c r="B14" s="77">
        <f t="shared" ref="B14:Q14" si="3">IF(B4=0,"",B4/B8)</f>
        <v>2025.3581529672012</v>
      </c>
      <c r="C14" s="77">
        <f t="shared" si="3"/>
        <v>2024.951593697823</v>
      </c>
      <c r="D14" s="77">
        <f t="shared" si="3"/>
        <v>1413.4973069575403</v>
      </c>
      <c r="E14" s="77">
        <f t="shared" si="3"/>
        <v>1882.5491352114316</v>
      </c>
      <c r="F14" s="77">
        <f t="shared" si="3"/>
        <v>1881.9234571385814</v>
      </c>
      <c r="G14" s="77">
        <f t="shared" si="3"/>
        <v>1160.2167619610541</v>
      </c>
      <c r="H14" s="77">
        <f t="shared" si="3"/>
        <v>1198.4530623104899</v>
      </c>
      <c r="I14" s="77">
        <f t="shared" si="3"/>
        <v>1051.302399022994</v>
      </c>
      <c r="J14" s="77">
        <f t="shared" si="3"/>
        <v>1070.6390277353032</v>
      </c>
      <c r="K14" s="77">
        <f t="shared" si="3"/>
        <v>1010.4868940509581</v>
      </c>
      <c r="L14" s="77">
        <f t="shared" si="3"/>
        <v>1100</v>
      </c>
      <c r="M14" s="77">
        <f t="shared" si="3"/>
        <v>1273.7121006740906</v>
      </c>
      <c r="N14" s="77">
        <f t="shared" si="3"/>
        <v>1435.4670745338101</v>
      </c>
      <c r="O14" s="77">
        <f t="shared" si="3"/>
        <v>1403.2301879936792</v>
      </c>
      <c r="P14" s="77">
        <f t="shared" si="3"/>
        <v>1249.9287230070031</v>
      </c>
      <c r="Q14" s="77">
        <f t="shared" si="3"/>
        <v>1370.2574080303866</v>
      </c>
    </row>
    <row r="15" spans="1:17" ht="11.45" customHeight="1" x14ac:dyDescent="0.25">
      <c r="A15" s="147" t="s">
        <v>146</v>
      </c>
      <c r="B15" s="74" t="str">
        <f t="shared" ref="B15:Q15" si="4">IF(B5=0,"",B5/B9)</f>
        <v/>
      </c>
      <c r="C15" s="74" t="str">
        <f t="shared" si="4"/>
        <v/>
      </c>
      <c r="D15" s="74" t="str">
        <f t="shared" si="4"/>
        <v/>
      </c>
      <c r="E15" s="74" t="str">
        <f t="shared" si="4"/>
        <v/>
      </c>
      <c r="F15" s="74" t="str">
        <f t="shared" si="4"/>
        <v/>
      </c>
      <c r="G15" s="74" t="str">
        <f t="shared" si="4"/>
        <v/>
      </c>
      <c r="H15" s="74" t="str">
        <f t="shared" si="4"/>
        <v/>
      </c>
      <c r="I15" s="74" t="str">
        <f t="shared" si="4"/>
        <v/>
      </c>
      <c r="J15" s="74" t="str">
        <f t="shared" si="4"/>
        <v/>
      </c>
      <c r="K15" s="74" t="str">
        <f t="shared" si="4"/>
        <v/>
      </c>
      <c r="L15" s="74" t="str">
        <f t="shared" si="4"/>
        <v/>
      </c>
      <c r="M15" s="74" t="str">
        <f t="shared" si="4"/>
        <v/>
      </c>
      <c r="N15" s="74" t="str">
        <f t="shared" si="4"/>
        <v/>
      </c>
      <c r="O15" s="74" t="str">
        <f t="shared" si="4"/>
        <v/>
      </c>
      <c r="P15" s="74" t="str">
        <f t="shared" si="4"/>
        <v/>
      </c>
      <c r="Q15" s="74" t="str">
        <f t="shared" si="4"/>
        <v/>
      </c>
    </row>
    <row r="17" spans="1:17" ht="11.45" customHeight="1" x14ac:dyDescent="0.25">
      <c r="A17" s="27" t="s">
        <v>148</v>
      </c>
      <c r="B17" s="33">
        <f t="shared" ref="B17:Q17" si="5">IF(B3=0,0,B3/B$3)</f>
        <v>1</v>
      </c>
      <c r="C17" s="33">
        <f t="shared" si="5"/>
        <v>1</v>
      </c>
      <c r="D17" s="33">
        <f t="shared" si="5"/>
        <v>1</v>
      </c>
      <c r="E17" s="33">
        <f t="shared" si="5"/>
        <v>1</v>
      </c>
      <c r="F17" s="33">
        <f t="shared" si="5"/>
        <v>1</v>
      </c>
      <c r="G17" s="33">
        <f t="shared" si="5"/>
        <v>1</v>
      </c>
      <c r="H17" s="33">
        <f t="shared" si="5"/>
        <v>1</v>
      </c>
      <c r="I17" s="33">
        <f t="shared" si="5"/>
        <v>1</v>
      </c>
      <c r="J17" s="33">
        <f t="shared" si="5"/>
        <v>1</v>
      </c>
      <c r="K17" s="33">
        <f t="shared" si="5"/>
        <v>1</v>
      </c>
      <c r="L17" s="33">
        <f t="shared" si="5"/>
        <v>1</v>
      </c>
      <c r="M17" s="33">
        <f t="shared" si="5"/>
        <v>1</v>
      </c>
      <c r="N17" s="33">
        <f t="shared" si="5"/>
        <v>1</v>
      </c>
      <c r="O17" s="33">
        <f t="shared" si="5"/>
        <v>1</v>
      </c>
      <c r="P17" s="33">
        <f t="shared" si="5"/>
        <v>1</v>
      </c>
      <c r="Q17" s="33">
        <f t="shared" si="5"/>
        <v>1</v>
      </c>
    </row>
    <row r="18" spans="1:17" ht="11.45" customHeight="1" x14ac:dyDescent="0.25">
      <c r="A18" s="148" t="s">
        <v>147</v>
      </c>
      <c r="B18" s="115">
        <f t="shared" ref="B18:Q18" si="6">IF(B4=0,0,B4/B$3)</f>
        <v>1</v>
      </c>
      <c r="C18" s="115">
        <f t="shared" si="6"/>
        <v>1</v>
      </c>
      <c r="D18" s="115">
        <f t="shared" si="6"/>
        <v>1</v>
      </c>
      <c r="E18" s="115">
        <f t="shared" si="6"/>
        <v>1</v>
      </c>
      <c r="F18" s="115">
        <f t="shared" si="6"/>
        <v>1</v>
      </c>
      <c r="G18" s="115">
        <f t="shared" si="6"/>
        <v>1</v>
      </c>
      <c r="H18" s="115">
        <f t="shared" si="6"/>
        <v>1</v>
      </c>
      <c r="I18" s="115">
        <f t="shared" si="6"/>
        <v>1</v>
      </c>
      <c r="J18" s="115">
        <f t="shared" si="6"/>
        <v>1</v>
      </c>
      <c r="K18" s="115">
        <f t="shared" si="6"/>
        <v>1</v>
      </c>
      <c r="L18" s="115">
        <f t="shared" si="6"/>
        <v>1</v>
      </c>
      <c r="M18" s="115">
        <f t="shared" si="6"/>
        <v>1</v>
      </c>
      <c r="N18" s="115">
        <f t="shared" si="6"/>
        <v>1</v>
      </c>
      <c r="O18" s="115">
        <f t="shared" si="6"/>
        <v>1</v>
      </c>
      <c r="P18" s="115">
        <f t="shared" si="6"/>
        <v>1</v>
      </c>
      <c r="Q18" s="115">
        <f t="shared" si="6"/>
        <v>1</v>
      </c>
    </row>
    <row r="19" spans="1:17" ht="11.45" customHeight="1" x14ac:dyDescent="0.25">
      <c r="A19" s="147" t="s">
        <v>146</v>
      </c>
      <c r="B19" s="28">
        <f t="shared" ref="B19:Q19" si="7">IF(B5=0,0,B5/B$3)</f>
        <v>0</v>
      </c>
      <c r="C19" s="28">
        <f t="shared" si="7"/>
        <v>0</v>
      </c>
      <c r="D19" s="28">
        <f t="shared" si="7"/>
        <v>0</v>
      </c>
      <c r="E19" s="28">
        <f t="shared" si="7"/>
        <v>0</v>
      </c>
      <c r="F19" s="28">
        <f t="shared" si="7"/>
        <v>0</v>
      </c>
      <c r="G19" s="28">
        <f t="shared" si="7"/>
        <v>0</v>
      </c>
      <c r="H19" s="28">
        <f t="shared" si="7"/>
        <v>0</v>
      </c>
      <c r="I19" s="28">
        <f t="shared" si="7"/>
        <v>0</v>
      </c>
      <c r="J19" s="28">
        <f t="shared" si="7"/>
        <v>0</v>
      </c>
      <c r="K19" s="28">
        <f t="shared" si="7"/>
        <v>0</v>
      </c>
      <c r="L19" s="28">
        <f t="shared" si="7"/>
        <v>0</v>
      </c>
      <c r="M19" s="28">
        <f t="shared" si="7"/>
        <v>0</v>
      </c>
      <c r="N19" s="28">
        <f t="shared" si="7"/>
        <v>0</v>
      </c>
      <c r="O19" s="28">
        <f t="shared" si="7"/>
        <v>0</v>
      </c>
      <c r="P19" s="28">
        <f t="shared" si="7"/>
        <v>0</v>
      </c>
      <c r="Q19" s="28">
        <f t="shared" si="7"/>
        <v>0</v>
      </c>
    </row>
    <row r="20" spans="1:17" ht="11.45" customHeight="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1.45" customHeight="1" x14ac:dyDescent="0.25">
      <c r="A21" s="27" t="s">
        <v>61</v>
      </c>
      <c r="B21" s="33">
        <f t="shared" ref="B21:Q21" si="8">IF(B7=0,0,B7/B$7)</f>
        <v>1</v>
      </c>
      <c r="C21" s="33">
        <f t="shared" si="8"/>
        <v>1</v>
      </c>
      <c r="D21" s="33">
        <f t="shared" si="8"/>
        <v>1</v>
      </c>
      <c r="E21" s="33">
        <f t="shared" si="8"/>
        <v>1</v>
      </c>
      <c r="F21" s="33">
        <f t="shared" si="8"/>
        <v>1</v>
      </c>
      <c r="G21" s="33">
        <f t="shared" si="8"/>
        <v>1</v>
      </c>
      <c r="H21" s="33">
        <f t="shared" si="8"/>
        <v>1</v>
      </c>
      <c r="I21" s="33">
        <f t="shared" si="8"/>
        <v>1</v>
      </c>
      <c r="J21" s="33">
        <f t="shared" si="8"/>
        <v>1</v>
      </c>
      <c r="K21" s="33">
        <f t="shared" si="8"/>
        <v>1</v>
      </c>
      <c r="L21" s="33">
        <f t="shared" si="8"/>
        <v>1</v>
      </c>
      <c r="M21" s="33">
        <f t="shared" si="8"/>
        <v>1</v>
      </c>
      <c r="N21" s="33">
        <f t="shared" si="8"/>
        <v>1</v>
      </c>
      <c r="O21" s="33">
        <f t="shared" si="8"/>
        <v>1</v>
      </c>
      <c r="P21" s="33">
        <f t="shared" si="8"/>
        <v>1</v>
      </c>
      <c r="Q21" s="33">
        <f t="shared" si="8"/>
        <v>1</v>
      </c>
    </row>
    <row r="22" spans="1:17" ht="11.45" customHeight="1" x14ac:dyDescent="0.25">
      <c r="A22" s="148" t="s">
        <v>147</v>
      </c>
      <c r="B22" s="115">
        <f t="shared" ref="B22:Q22" si="9">IF(B8=0,0,B8/B$7)</f>
        <v>1</v>
      </c>
      <c r="C22" s="115">
        <f t="shared" si="9"/>
        <v>1</v>
      </c>
      <c r="D22" s="115">
        <f t="shared" si="9"/>
        <v>1</v>
      </c>
      <c r="E22" s="115">
        <f t="shared" si="9"/>
        <v>1</v>
      </c>
      <c r="F22" s="115">
        <f t="shared" si="9"/>
        <v>1</v>
      </c>
      <c r="G22" s="115">
        <f t="shared" si="9"/>
        <v>1</v>
      </c>
      <c r="H22" s="115">
        <f t="shared" si="9"/>
        <v>1</v>
      </c>
      <c r="I22" s="115">
        <f t="shared" si="9"/>
        <v>1</v>
      </c>
      <c r="J22" s="115">
        <f t="shared" si="9"/>
        <v>1</v>
      </c>
      <c r="K22" s="115">
        <f t="shared" si="9"/>
        <v>1</v>
      </c>
      <c r="L22" s="115">
        <f t="shared" si="9"/>
        <v>1</v>
      </c>
      <c r="M22" s="115">
        <f t="shared" si="9"/>
        <v>1</v>
      </c>
      <c r="N22" s="115">
        <f t="shared" si="9"/>
        <v>1</v>
      </c>
      <c r="O22" s="115">
        <f t="shared" si="9"/>
        <v>1</v>
      </c>
      <c r="P22" s="115">
        <f t="shared" si="9"/>
        <v>1</v>
      </c>
      <c r="Q22" s="115">
        <f t="shared" si="9"/>
        <v>1</v>
      </c>
    </row>
    <row r="23" spans="1:17" ht="11.45" customHeight="1" x14ac:dyDescent="0.25">
      <c r="A23" s="147" t="s">
        <v>146</v>
      </c>
      <c r="B23" s="28">
        <f t="shared" ref="B23:Q23" si="10">IF(B9=0,0,B9/B$7)</f>
        <v>0</v>
      </c>
      <c r="C23" s="28">
        <f t="shared" si="10"/>
        <v>0</v>
      </c>
      <c r="D23" s="28">
        <f t="shared" si="10"/>
        <v>0</v>
      </c>
      <c r="E23" s="28">
        <f t="shared" si="10"/>
        <v>0</v>
      </c>
      <c r="F23" s="28">
        <f t="shared" si="10"/>
        <v>0</v>
      </c>
      <c r="G23" s="28">
        <f t="shared" si="10"/>
        <v>0</v>
      </c>
      <c r="H23" s="28">
        <f t="shared" si="10"/>
        <v>0</v>
      </c>
      <c r="I23" s="28">
        <f t="shared" si="10"/>
        <v>0</v>
      </c>
      <c r="J23" s="28">
        <f t="shared" si="10"/>
        <v>0</v>
      </c>
      <c r="K23" s="28">
        <f t="shared" si="10"/>
        <v>0</v>
      </c>
      <c r="L23" s="28">
        <f t="shared" si="10"/>
        <v>0</v>
      </c>
      <c r="M23" s="28">
        <f t="shared" si="10"/>
        <v>0</v>
      </c>
      <c r="N23" s="28">
        <f t="shared" si="10"/>
        <v>0</v>
      </c>
      <c r="O23" s="28">
        <f t="shared" si="10"/>
        <v>0</v>
      </c>
      <c r="P23" s="28">
        <f t="shared" si="10"/>
        <v>0</v>
      </c>
      <c r="Q23" s="28">
        <f t="shared" si="10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7.1656631362850547</v>
      </c>
      <c r="C4" s="100">
        <v>7.2005400000000002</v>
      </c>
      <c r="D4" s="100">
        <v>11.298819999999999</v>
      </c>
      <c r="E4" s="100">
        <v>9.1940600000000003</v>
      </c>
      <c r="F4" s="100">
        <v>8.2004900000000003</v>
      </c>
      <c r="G4" s="100">
        <v>8.1924428689105095</v>
      </c>
      <c r="H4" s="100">
        <v>11.299379999999999</v>
      </c>
      <c r="I4" s="100">
        <v>17.404399999999999</v>
      </c>
      <c r="J4" s="100">
        <v>20.495239999999999</v>
      </c>
      <c r="K4" s="100">
        <v>8.0991400000000002</v>
      </c>
      <c r="L4" s="100">
        <v>8.0732091159461774</v>
      </c>
      <c r="M4" s="100">
        <v>5.0633699087065587</v>
      </c>
      <c r="N4" s="100">
        <v>4.036538051871271</v>
      </c>
      <c r="O4" s="100">
        <v>4.0366902110293452</v>
      </c>
      <c r="P4" s="100">
        <v>9.099841643931887</v>
      </c>
      <c r="Q4" s="100">
        <v>12.133823399864353</v>
      </c>
    </row>
    <row r="5" spans="1:17" ht="11.45" customHeight="1" x14ac:dyDescent="0.25">
      <c r="A5" s="95" t="s">
        <v>120</v>
      </c>
      <c r="B5" s="20">
        <v>7.1656631362850547</v>
      </c>
      <c r="C5" s="20">
        <v>7.2005400000000002</v>
      </c>
      <c r="D5" s="20">
        <v>11.298819999999999</v>
      </c>
      <c r="E5" s="20">
        <v>9.1940600000000003</v>
      </c>
      <c r="F5" s="20">
        <v>8.2004900000000003</v>
      </c>
      <c r="G5" s="20">
        <v>8.1924428689105095</v>
      </c>
      <c r="H5" s="20">
        <v>11.299379999999999</v>
      </c>
      <c r="I5" s="20">
        <v>17.404399999999999</v>
      </c>
      <c r="J5" s="20">
        <v>20.495239999999999</v>
      </c>
      <c r="K5" s="20">
        <v>8.0991400000000002</v>
      </c>
      <c r="L5" s="20">
        <v>8.0732091159461774</v>
      </c>
      <c r="M5" s="20">
        <v>5.0633699087065587</v>
      </c>
      <c r="N5" s="20">
        <v>4.036538051871271</v>
      </c>
      <c r="O5" s="20">
        <v>4.0366902110293452</v>
      </c>
      <c r="P5" s="20">
        <v>9.099841643931887</v>
      </c>
      <c r="Q5" s="20">
        <v>12.133823399864353</v>
      </c>
    </row>
    <row r="6" spans="1:17" ht="11.45" customHeight="1" x14ac:dyDescent="0.25">
      <c r="A6" s="17" t="s">
        <v>90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</row>
    <row r="7" spans="1:17" ht="11.45" customHeight="1" x14ac:dyDescent="0.25">
      <c r="A7" s="17" t="s">
        <v>89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</row>
    <row r="8" spans="1:17" ht="11.45" customHeight="1" x14ac:dyDescent="0.25">
      <c r="A8" s="17" t="s">
        <v>154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</row>
    <row r="9" spans="1:17" ht="11.45" customHeight="1" x14ac:dyDescent="0.25">
      <c r="A9" s="17" t="s">
        <v>88</v>
      </c>
      <c r="B9" s="20">
        <v>7.1656631362850547</v>
      </c>
      <c r="C9" s="20">
        <v>7.2005400000000002</v>
      </c>
      <c r="D9" s="20">
        <v>11.298819999999999</v>
      </c>
      <c r="E9" s="20">
        <v>9.1940600000000003</v>
      </c>
      <c r="F9" s="20">
        <v>8.2004900000000003</v>
      </c>
      <c r="G9" s="20">
        <v>8.1924428689105095</v>
      </c>
      <c r="H9" s="20">
        <v>11.299379999999999</v>
      </c>
      <c r="I9" s="20">
        <v>17.404399999999999</v>
      </c>
      <c r="J9" s="20">
        <v>20.495239999999999</v>
      </c>
      <c r="K9" s="20">
        <v>8.0991400000000002</v>
      </c>
      <c r="L9" s="20">
        <v>8.0732091159461774</v>
      </c>
      <c r="M9" s="20">
        <v>5.0633699087065587</v>
      </c>
      <c r="N9" s="20">
        <v>4.036538051871271</v>
      </c>
      <c r="O9" s="20">
        <v>4.0366902110293452</v>
      </c>
      <c r="P9" s="20">
        <v>9.099841643931887</v>
      </c>
      <c r="Q9" s="20">
        <v>12.133823399864353</v>
      </c>
    </row>
    <row r="10" spans="1:17" ht="11.45" customHeight="1" x14ac:dyDescent="0.25">
      <c r="A10" s="17" t="s">
        <v>153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</row>
    <row r="11" spans="1:17" ht="11.45" customHeight="1" x14ac:dyDescent="0.25">
      <c r="A11" s="17" t="s">
        <v>152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</row>
    <row r="12" spans="1:17" ht="11.45" customHeight="1" x14ac:dyDescent="0.25">
      <c r="A12" s="95" t="s">
        <v>25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</row>
    <row r="13" spans="1:17" ht="11.45" customHeight="1" x14ac:dyDescent="0.25">
      <c r="A13" s="95" t="s">
        <v>87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</row>
    <row r="14" spans="1:17" ht="11.45" customHeight="1" x14ac:dyDescent="0.25">
      <c r="A14" s="17" t="s">
        <v>86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</row>
    <row r="15" spans="1:17" ht="11.45" customHeight="1" x14ac:dyDescent="0.25">
      <c r="A15" s="17" t="s">
        <v>85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</row>
    <row r="16" spans="1:17" ht="11.45" customHeight="1" x14ac:dyDescent="0.25">
      <c r="A16" s="17" t="s">
        <v>84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</row>
    <row r="17" spans="1:17" ht="11.45" customHeight="1" x14ac:dyDescent="0.25">
      <c r="A17" s="15" t="s">
        <v>83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27" t="s">
        <v>81</v>
      </c>
      <c r="B19" s="71">
        <f t="shared" ref="B19:Q19" si="0">SUM(B20:B21)</f>
        <v>7.1656631362850547</v>
      </c>
      <c r="C19" s="71">
        <f t="shared" si="0"/>
        <v>7.2005400000000002</v>
      </c>
      <c r="D19" s="71">
        <f t="shared" si="0"/>
        <v>11.298819999999999</v>
      </c>
      <c r="E19" s="71">
        <f t="shared" si="0"/>
        <v>9.1940600000000003</v>
      </c>
      <c r="F19" s="71">
        <f t="shared" si="0"/>
        <v>8.2004900000000003</v>
      </c>
      <c r="G19" s="71">
        <f t="shared" si="0"/>
        <v>8.1924428689105095</v>
      </c>
      <c r="H19" s="71">
        <f t="shared" si="0"/>
        <v>11.299379999999999</v>
      </c>
      <c r="I19" s="71">
        <f t="shared" si="0"/>
        <v>17.404399999999999</v>
      </c>
      <c r="J19" s="71">
        <f t="shared" si="0"/>
        <v>20.495239999999999</v>
      </c>
      <c r="K19" s="71">
        <f t="shared" si="0"/>
        <v>8.0991400000000002</v>
      </c>
      <c r="L19" s="71">
        <f t="shared" si="0"/>
        <v>8.0732091159461774</v>
      </c>
      <c r="M19" s="71">
        <f t="shared" si="0"/>
        <v>5.0633699087065587</v>
      </c>
      <c r="N19" s="71">
        <f t="shared" si="0"/>
        <v>4.036538051871271</v>
      </c>
      <c r="O19" s="71">
        <f t="shared" si="0"/>
        <v>4.0366902110293452</v>
      </c>
      <c r="P19" s="71">
        <f t="shared" si="0"/>
        <v>9.099841643931887</v>
      </c>
      <c r="Q19" s="71">
        <f t="shared" si="0"/>
        <v>12.133823399864353</v>
      </c>
    </row>
    <row r="20" spans="1:17" ht="11.45" customHeight="1" x14ac:dyDescent="0.25">
      <c r="A20" s="148" t="s">
        <v>147</v>
      </c>
      <c r="B20" s="70">
        <v>7.1656631362850547</v>
      </c>
      <c r="C20" s="70">
        <v>7.2005400000000002</v>
      </c>
      <c r="D20" s="70">
        <v>11.298819999999999</v>
      </c>
      <c r="E20" s="70">
        <v>9.1940600000000003</v>
      </c>
      <c r="F20" s="70">
        <v>8.2004900000000003</v>
      </c>
      <c r="G20" s="70">
        <v>8.1924428689105095</v>
      </c>
      <c r="H20" s="70">
        <v>11.299379999999999</v>
      </c>
      <c r="I20" s="70">
        <v>17.404399999999999</v>
      </c>
      <c r="J20" s="70">
        <v>20.495239999999999</v>
      </c>
      <c r="K20" s="70">
        <v>8.0991400000000002</v>
      </c>
      <c r="L20" s="70">
        <v>8.0732091159461774</v>
      </c>
      <c r="M20" s="70">
        <v>5.0633699087065587</v>
      </c>
      <c r="N20" s="70">
        <v>4.036538051871271</v>
      </c>
      <c r="O20" s="70">
        <v>4.0366902110293452</v>
      </c>
      <c r="P20" s="70">
        <v>9.099841643931887</v>
      </c>
      <c r="Q20" s="70">
        <v>12.133823399864353</v>
      </c>
    </row>
    <row r="21" spans="1:17" ht="11.45" customHeight="1" x14ac:dyDescent="0.25">
      <c r="A21" s="147" t="s">
        <v>146</v>
      </c>
      <c r="B21" s="69">
        <v>0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</row>
    <row r="23" spans="1:17" ht="11.45" customHeight="1" x14ac:dyDescent="0.25">
      <c r="A23" s="35" t="s">
        <v>45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5" spans="1:17" ht="11.45" customHeight="1" x14ac:dyDescent="0.25">
      <c r="A25" s="27" t="s">
        <v>117</v>
      </c>
      <c r="B25" s="68">
        <f>IF(B19=0,"",B19/TrNavi_act!B7*100)</f>
        <v>4747.6799148224691</v>
      </c>
      <c r="C25" s="68">
        <f>IF(C19=0,"",C19/TrNavi_act!C7*100)</f>
        <v>4700.6731829925438</v>
      </c>
      <c r="D25" s="68">
        <f>IF(D19=0,"",D19/TrNavi_act!D7*100)</f>
        <v>4654.1318643490531</v>
      </c>
      <c r="E25" s="68">
        <f>IF(E19=0,"",E19/TrNavi_act!E7*100)</f>
        <v>4608.0513508406466</v>
      </c>
      <c r="F25" s="68">
        <f>IF(F19=0,"",F19/TrNavi_act!F7*100)</f>
        <v>4562.4270800402437</v>
      </c>
      <c r="G25" s="68">
        <f>IF(G19=0,"",G19/TrNavi_act!G7*100)</f>
        <v>4517.2545346933102</v>
      </c>
      <c r="H25" s="68">
        <f>IF(H19=0,"",H19/TrNavi_act!H7*100)</f>
        <v>4472.5292422706043</v>
      </c>
      <c r="I25" s="68">
        <f>IF(I19=0,"",I19/TrNavi_act!I7*100)</f>
        <v>4428.2467745253516</v>
      </c>
      <c r="J25" s="68">
        <f>IF(J19=0,"",J19/TrNavi_act!J7*100)</f>
        <v>4384.4027470548026</v>
      </c>
      <c r="K25" s="68">
        <f>IF(K19=0,"",K19/TrNavi_act!K7*100)</f>
        <v>4340.9928188661415</v>
      </c>
      <c r="L25" s="68">
        <f>IF(L19=0,"",L19/TrNavi_act!L7*100)</f>
        <v>4298.0126919466747</v>
      </c>
      <c r="M25" s="68">
        <f>IF(M19=0,"",M19/TrNavi_act!M7*100)</f>
        <v>4255.4581108382918</v>
      </c>
      <c r="N25" s="68">
        <f>IF(N19=0,"",N19/TrNavi_act!N7*100)</f>
        <v>4213.32486221613</v>
      </c>
      <c r="O25" s="68">
        <f>IF(O19=0,"",O19/TrNavi_act!O7*100)</f>
        <v>4171.6087744714159</v>
      </c>
      <c r="P25" s="68">
        <f>IF(P19=0,"",P19/TrNavi_act!P7*100)</f>
        <v>4130.3057172984318</v>
      </c>
      <c r="Q25" s="68">
        <f>IF(Q19=0,"",Q19/TrNavi_act!Q7*100)</f>
        <v>4089.4116012855761</v>
      </c>
    </row>
    <row r="26" spans="1:17" ht="11.45" customHeight="1" x14ac:dyDescent="0.25">
      <c r="A26" s="148" t="s">
        <v>147</v>
      </c>
      <c r="B26" s="77">
        <f>IF(B20=0,"",B20/TrNavi_act!B8*100)</f>
        <v>4747.6799148224691</v>
      </c>
      <c r="C26" s="77">
        <f>IF(C20=0,"",C20/TrNavi_act!C8*100)</f>
        <v>4700.6731829925438</v>
      </c>
      <c r="D26" s="77">
        <f>IF(D20=0,"",D20/TrNavi_act!D8*100)</f>
        <v>4654.1318643490531</v>
      </c>
      <c r="E26" s="77">
        <f>IF(E20=0,"",E20/TrNavi_act!E8*100)</f>
        <v>4608.0513508406466</v>
      </c>
      <c r="F26" s="77">
        <f>IF(F20=0,"",F20/TrNavi_act!F8*100)</f>
        <v>4562.4270800402437</v>
      </c>
      <c r="G26" s="77">
        <f>IF(G20=0,"",G20/TrNavi_act!G8*100)</f>
        <v>4517.2545346933102</v>
      </c>
      <c r="H26" s="77">
        <f>IF(H20=0,"",H20/TrNavi_act!H8*100)</f>
        <v>4472.5292422706043</v>
      </c>
      <c r="I26" s="77">
        <f>IF(I20=0,"",I20/TrNavi_act!I8*100)</f>
        <v>4428.2467745253516</v>
      </c>
      <c r="J26" s="77">
        <f>IF(J20=0,"",J20/TrNavi_act!J8*100)</f>
        <v>4384.4027470548026</v>
      </c>
      <c r="K26" s="77">
        <f>IF(K20=0,"",K20/TrNavi_act!K8*100)</f>
        <v>4340.9928188661415</v>
      </c>
      <c r="L26" s="77">
        <f>IF(L20=0,"",L20/TrNavi_act!L8*100)</f>
        <v>4298.0126919466747</v>
      </c>
      <c r="M26" s="77">
        <f>IF(M20=0,"",M20/TrNavi_act!M8*100)</f>
        <v>4255.4581108382918</v>
      </c>
      <c r="N26" s="77">
        <f>IF(N20=0,"",N20/TrNavi_act!N8*100)</f>
        <v>4213.32486221613</v>
      </c>
      <c r="O26" s="77">
        <f>IF(O20=0,"",O20/TrNavi_act!O8*100)</f>
        <v>4171.6087744714159</v>
      </c>
      <c r="P26" s="77">
        <f>IF(P20=0,"",P20/TrNavi_act!P8*100)</f>
        <v>4130.3057172984318</v>
      </c>
      <c r="Q26" s="77">
        <f>IF(Q20=0,"",Q20/TrNavi_act!Q8*100)</f>
        <v>4089.4116012855761</v>
      </c>
    </row>
    <row r="27" spans="1:17" ht="11.45" customHeight="1" x14ac:dyDescent="0.25">
      <c r="A27" s="147" t="s">
        <v>146</v>
      </c>
      <c r="B27" s="74" t="str">
        <f>IF(B21=0,"",B21/TrNavi_act!B9*100)</f>
        <v/>
      </c>
      <c r="C27" s="74" t="str">
        <f>IF(C21=0,"",C21/TrNavi_act!C9*100)</f>
        <v/>
      </c>
      <c r="D27" s="74" t="str">
        <f>IF(D21=0,"",D21/TrNavi_act!D9*100)</f>
        <v/>
      </c>
      <c r="E27" s="74" t="str">
        <f>IF(E21=0,"",E21/TrNavi_act!E9*100)</f>
        <v/>
      </c>
      <c r="F27" s="74" t="str">
        <f>IF(F21=0,"",F21/TrNavi_act!F9*100)</f>
        <v/>
      </c>
      <c r="G27" s="74" t="str">
        <f>IF(G21=0,"",G21/TrNavi_act!G9*100)</f>
        <v/>
      </c>
      <c r="H27" s="74" t="str">
        <f>IF(H21=0,"",H21/TrNavi_act!H9*100)</f>
        <v/>
      </c>
      <c r="I27" s="74" t="str">
        <f>IF(I21=0,"",I21/TrNavi_act!I9*100)</f>
        <v/>
      </c>
      <c r="J27" s="74" t="str">
        <f>IF(J21=0,"",J21/TrNavi_act!J9*100)</f>
        <v/>
      </c>
      <c r="K27" s="74" t="str">
        <f>IF(K21=0,"",K21/TrNavi_act!K9*100)</f>
        <v/>
      </c>
      <c r="L27" s="74" t="str">
        <f>IF(L21=0,"",L21/TrNavi_act!L9*100)</f>
        <v/>
      </c>
      <c r="M27" s="74" t="str">
        <f>IF(M21=0,"",M21/TrNavi_act!M9*100)</f>
        <v/>
      </c>
      <c r="N27" s="74" t="str">
        <f>IF(N21=0,"",N21/TrNavi_act!N9*100)</f>
        <v/>
      </c>
      <c r="O27" s="74" t="str">
        <f>IF(O21=0,"",O21/TrNavi_act!O9*100)</f>
        <v/>
      </c>
      <c r="P27" s="74" t="str">
        <f>IF(P21=0,"",P21/TrNavi_act!P9*100)</f>
        <v/>
      </c>
      <c r="Q27" s="74" t="str">
        <f>IF(Q21=0,"",Q21/TrNavi_act!Q9*100)</f>
        <v/>
      </c>
    </row>
    <row r="29" spans="1:17" ht="11.45" customHeight="1" x14ac:dyDescent="0.25">
      <c r="A29" s="27" t="s">
        <v>151</v>
      </c>
      <c r="B29" s="68">
        <f>IF(B19=0,"",B19/TrNavi_act!B3*1000)</f>
        <v>23.441186971632636</v>
      </c>
      <c r="C29" s="68">
        <f>IF(C19=0,"",C19/TrNavi_act!C3*1000)</f>
        <v>23.213755813335311</v>
      </c>
      <c r="D29" s="68">
        <f>IF(D19=0,"",D19/TrNavi_act!D3*1000)</f>
        <v>32.926358199908883</v>
      </c>
      <c r="E29" s="68">
        <f>IF(E19=0,"",E19/TrNavi_act!E3*1000)</f>
        <v>24.47772153539626</v>
      </c>
      <c r="F29" s="68">
        <f>IF(F19=0,"",F19/TrNavi_act!F3*1000)</f>
        <v>24.243425324945481</v>
      </c>
      <c r="G29" s="68">
        <f>IF(G19=0,"",G19/TrNavi_act!G3*1000)</f>
        <v>38.934573976142438</v>
      </c>
      <c r="H29" s="68">
        <f>IF(H19=0,"",H19/TrNavi_act!H3*1000)</f>
        <v>37.319185731379783</v>
      </c>
      <c r="I29" s="68">
        <f>IF(I19=0,"",I19/TrNavi_act!I3*1000)</f>
        <v>42.121532098097084</v>
      </c>
      <c r="J29" s="68">
        <f>IF(J19=0,"",J19/TrNavi_act!J3*1000)</f>
        <v>40.951269601380247</v>
      </c>
      <c r="K29" s="68">
        <f>IF(K19=0,"",K19/TrNavi_act!K3*1000)</f>
        <v>42.959417330624262</v>
      </c>
      <c r="L29" s="68">
        <f>IF(L19=0,"",L19/TrNavi_act!L3*1000)</f>
        <v>39.072842654060686</v>
      </c>
      <c r="M29" s="68">
        <f>IF(M19=0,"",M19/TrNavi_act!M3*1000)</f>
        <v>33.409889947549082</v>
      </c>
      <c r="N29" s="68">
        <f>IF(N19=0,"",N19/TrNavi_act!N3*1000)</f>
        <v>29.351595288832879</v>
      </c>
      <c r="O29" s="68">
        <f>IF(O19=0,"",O19/TrNavi_act!O3*1000)</f>
        <v>29.728613381927943</v>
      </c>
      <c r="P29" s="68">
        <f>IF(P19=0,"",P19/TrNavi_act!P3*1000)</f>
        <v>33.044329978768644</v>
      </c>
      <c r="Q29" s="68">
        <f>IF(Q19=0,"",Q19/TrNavi_act!Q3*1000)</f>
        <v>29.844112334803665</v>
      </c>
    </row>
    <row r="30" spans="1:17" ht="11.45" customHeight="1" x14ac:dyDescent="0.25">
      <c r="A30" s="148" t="s">
        <v>147</v>
      </c>
      <c r="B30" s="77">
        <f>IF(B20=0,"",B20/TrNavi_act!B4*1000)</f>
        <v>23.441186971632636</v>
      </c>
      <c r="C30" s="77">
        <f>IF(C20=0,"",C20/TrNavi_act!C4*1000)</f>
        <v>23.213755813335311</v>
      </c>
      <c r="D30" s="77">
        <f>IF(D20=0,"",D20/TrNavi_act!D4*1000)</f>
        <v>32.926358199908883</v>
      </c>
      <c r="E30" s="77">
        <f>IF(E20=0,"",E20/TrNavi_act!E4*1000)</f>
        <v>24.47772153539626</v>
      </c>
      <c r="F30" s="77">
        <f>IF(F20=0,"",F20/TrNavi_act!F4*1000)</f>
        <v>24.243425324945481</v>
      </c>
      <c r="G30" s="77">
        <f>IF(G20=0,"",G20/TrNavi_act!G4*1000)</f>
        <v>38.934573976142438</v>
      </c>
      <c r="H30" s="77">
        <f>IF(H20=0,"",H20/TrNavi_act!H4*1000)</f>
        <v>37.319185731379783</v>
      </c>
      <c r="I30" s="77">
        <f>IF(I20=0,"",I20/TrNavi_act!I4*1000)</f>
        <v>42.121532098097084</v>
      </c>
      <c r="J30" s="77">
        <f>IF(J20=0,"",J20/TrNavi_act!J4*1000)</f>
        <v>40.951269601380247</v>
      </c>
      <c r="K30" s="77">
        <f>IF(K20=0,"",K20/TrNavi_act!K4*1000)</f>
        <v>42.959417330624262</v>
      </c>
      <c r="L30" s="77">
        <f>IF(L20=0,"",L20/TrNavi_act!L4*1000)</f>
        <v>39.072842654060686</v>
      </c>
      <c r="M30" s="77">
        <f>IF(M20=0,"",M20/TrNavi_act!M4*1000)</f>
        <v>33.409889947549082</v>
      </c>
      <c r="N30" s="77">
        <f>IF(N20=0,"",N20/TrNavi_act!N4*1000)</f>
        <v>29.351595288832879</v>
      </c>
      <c r="O30" s="77">
        <f>IF(O20=0,"",O20/TrNavi_act!O4*1000)</f>
        <v>29.728613381927943</v>
      </c>
      <c r="P30" s="77">
        <f>IF(P20=0,"",P20/TrNavi_act!P4*1000)</f>
        <v>33.044329978768644</v>
      </c>
      <c r="Q30" s="77">
        <f>IF(Q20=0,"",Q20/TrNavi_act!Q4*1000)</f>
        <v>29.844112334803665</v>
      </c>
    </row>
    <row r="31" spans="1:17" ht="11.45" customHeight="1" x14ac:dyDescent="0.25">
      <c r="A31" s="147" t="s">
        <v>146</v>
      </c>
      <c r="B31" s="74" t="str">
        <f>IF(B21=0,"",B21/TrNavi_act!B5*1000)</f>
        <v/>
      </c>
      <c r="C31" s="74" t="str">
        <f>IF(C21=0,"",C21/TrNavi_act!C5*1000)</f>
        <v/>
      </c>
      <c r="D31" s="74" t="str">
        <f>IF(D21=0,"",D21/TrNavi_act!D5*1000)</f>
        <v/>
      </c>
      <c r="E31" s="74" t="str">
        <f>IF(E21=0,"",E21/TrNavi_act!E5*1000)</f>
        <v/>
      </c>
      <c r="F31" s="74" t="str">
        <f>IF(F21=0,"",F21/TrNavi_act!F5*1000)</f>
        <v/>
      </c>
      <c r="G31" s="74" t="str">
        <f>IF(G21=0,"",G21/TrNavi_act!G5*1000)</f>
        <v/>
      </c>
      <c r="H31" s="74" t="str">
        <f>IF(H21=0,"",H21/TrNavi_act!H5*1000)</f>
        <v/>
      </c>
      <c r="I31" s="74" t="str">
        <f>IF(I21=0,"",I21/TrNavi_act!I5*1000)</f>
        <v/>
      </c>
      <c r="J31" s="74" t="str">
        <f>IF(J21=0,"",J21/TrNavi_act!J5*1000)</f>
        <v/>
      </c>
      <c r="K31" s="74" t="str">
        <f>IF(K21=0,"",K21/TrNavi_act!K5*1000)</f>
        <v/>
      </c>
      <c r="L31" s="74" t="str">
        <f>IF(L21=0,"",L21/TrNavi_act!L5*1000)</f>
        <v/>
      </c>
      <c r="M31" s="74" t="str">
        <f>IF(M21=0,"",M21/TrNavi_act!M5*1000)</f>
        <v/>
      </c>
      <c r="N31" s="74" t="str">
        <f>IF(N21=0,"",N21/TrNavi_act!N5*1000)</f>
        <v/>
      </c>
      <c r="O31" s="74" t="str">
        <f>IF(O21=0,"",O21/TrNavi_act!O5*1000)</f>
        <v/>
      </c>
      <c r="P31" s="74" t="str">
        <f>IF(P21=0,"",P21/TrNavi_act!P5*1000)</f>
        <v/>
      </c>
      <c r="Q31" s="74" t="str">
        <f>IF(Q21=0,"",Q21/TrNavi_act!Q5*1000)</f>
        <v/>
      </c>
    </row>
    <row r="33" spans="1:17" ht="11.45" customHeight="1" x14ac:dyDescent="0.25">
      <c r="A33" s="27" t="s">
        <v>41</v>
      </c>
      <c r="B33" s="57">
        <f t="shared" ref="B33:Q33" si="1">IF(B19=0,0,B19/B$19)</f>
        <v>1</v>
      </c>
      <c r="C33" s="57">
        <f t="shared" si="1"/>
        <v>1</v>
      </c>
      <c r="D33" s="57">
        <f t="shared" si="1"/>
        <v>1</v>
      </c>
      <c r="E33" s="57">
        <f t="shared" si="1"/>
        <v>1</v>
      </c>
      <c r="F33" s="57">
        <f t="shared" si="1"/>
        <v>1</v>
      </c>
      <c r="G33" s="57">
        <f t="shared" si="1"/>
        <v>1</v>
      </c>
      <c r="H33" s="57">
        <f t="shared" si="1"/>
        <v>1</v>
      </c>
      <c r="I33" s="57">
        <f t="shared" si="1"/>
        <v>1</v>
      </c>
      <c r="J33" s="57">
        <f t="shared" si="1"/>
        <v>1</v>
      </c>
      <c r="K33" s="57">
        <f t="shared" si="1"/>
        <v>1</v>
      </c>
      <c r="L33" s="57">
        <f t="shared" si="1"/>
        <v>1</v>
      </c>
      <c r="M33" s="57">
        <f t="shared" si="1"/>
        <v>1</v>
      </c>
      <c r="N33" s="57">
        <f t="shared" si="1"/>
        <v>1</v>
      </c>
      <c r="O33" s="57">
        <f t="shared" si="1"/>
        <v>1</v>
      </c>
      <c r="P33" s="57">
        <f t="shared" si="1"/>
        <v>1</v>
      </c>
      <c r="Q33" s="57">
        <f t="shared" si="1"/>
        <v>1</v>
      </c>
    </row>
    <row r="34" spans="1:17" ht="11.45" customHeight="1" x14ac:dyDescent="0.25">
      <c r="A34" s="148" t="s">
        <v>147</v>
      </c>
      <c r="B34" s="52">
        <f t="shared" ref="B34:Q34" si="2">IF(B20=0,0,B20/B$19)</f>
        <v>1</v>
      </c>
      <c r="C34" s="52">
        <f t="shared" si="2"/>
        <v>1</v>
      </c>
      <c r="D34" s="52">
        <f t="shared" si="2"/>
        <v>1</v>
      </c>
      <c r="E34" s="52">
        <f t="shared" si="2"/>
        <v>1</v>
      </c>
      <c r="F34" s="52">
        <f t="shared" si="2"/>
        <v>1</v>
      </c>
      <c r="G34" s="52">
        <f t="shared" si="2"/>
        <v>1</v>
      </c>
      <c r="H34" s="52">
        <f t="shared" si="2"/>
        <v>1</v>
      </c>
      <c r="I34" s="52">
        <f t="shared" si="2"/>
        <v>1</v>
      </c>
      <c r="J34" s="52">
        <f t="shared" si="2"/>
        <v>1</v>
      </c>
      <c r="K34" s="52">
        <f t="shared" si="2"/>
        <v>1</v>
      </c>
      <c r="L34" s="52">
        <f t="shared" si="2"/>
        <v>1</v>
      </c>
      <c r="M34" s="52">
        <f t="shared" si="2"/>
        <v>1</v>
      </c>
      <c r="N34" s="52">
        <f t="shared" si="2"/>
        <v>1</v>
      </c>
      <c r="O34" s="52">
        <f t="shared" si="2"/>
        <v>1</v>
      </c>
      <c r="P34" s="52">
        <f t="shared" si="2"/>
        <v>1</v>
      </c>
      <c r="Q34" s="52">
        <f t="shared" si="2"/>
        <v>1</v>
      </c>
    </row>
    <row r="35" spans="1:17" ht="11.45" customHeight="1" x14ac:dyDescent="0.25">
      <c r="A35" s="147" t="s">
        <v>146</v>
      </c>
      <c r="B35" s="46">
        <f t="shared" ref="B35:Q35" si="3">IF(B21=0,0,B21/B$19)</f>
        <v>0</v>
      </c>
      <c r="C35" s="46">
        <f t="shared" si="3"/>
        <v>0</v>
      </c>
      <c r="D35" s="46">
        <f t="shared" si="3"/>
        <v>0</v>
      </c>
      <c r="E35" s="46">
        <f t="shared" si="3"/>
        <v>0</v>
      </c>
      <c r="F35" s="46">
        <f t="shared" si="3"/>
        <v>0</v>
      </c>
      <c r="G35" s="46">
        <f t="shared" si="3"/>
        <v>0</v>
      </c>
      <c r="H35" s="46">
        <f t="shared" si="3"/>
        <v>0</v>
      </c>
      <c r="I35" s="46">
        <f t="shared" si="3"/>
        <v>0</v>
      </c>
      <c r="J35" s="46">
        <f t="shared" si="3"/>
        <v>0</v>
      </c>
      <c r="K35" s="46">
        <f t="shared" si="3"/>
        <v>0</v>
      </c>
      <c r="L35" s="46">
        <f t="shared" si="3"/>
        <v>0</v>
      </c>
      <c r="M35" s="46">
        <f t="shared" si="3"/>
        <v>0</v>
      </c>
      <c r="N35" s="46">
        <f t="shared" si="3"/>
        <v>0</v>
      </c>
      <c r="O35" s="46">
        <f t="shared" si="3"/>
        <v>0</v>
      </c>
      <c r="P35" s="46">
        <f t="shared" si="3"/>
        <v>0</v>
      </c>
      <c r="Q35" s="46">
        <f t="shared" si="3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22.230888028477718</v>
      </c>
      <c r="C4" s="100">
        <v>22.339090666152</v>
      </c>
      <c r="D4" s="100">
        <v>35.053671585815998</v>
      </c>
      <c r="E4" s="100">
        <v>28.523824592328001</v>
      </c>
      <c r="F4" s="100">
        <v>25.441354345212002</v>
      </c>
      <c r="G4" s="100">
        <v>25.416388774433901</v>
      </c>
      <c r="H4" s="100">
        <v>35.055408940344002</v>
      </c>
      <c r="I4" s="100">
        <v>53.995737762719997</v>
      </c>
      <c r="J4" s="100">
        <v>63.584817886511999</v>
      </c>
      <c r="K4" s="100">
        <v>25.126924199832001</v>
      </c>
      <c r="L4" s="100">
        <v>25.046475737642801</v>
      </c>
      <c r="M4" s="100">
        <v>15.708693996125511</v>
      </c>
      <c r="N4" s="100">
        <v>12.523031539040806</v>
      </c>
      <c r="O4" s="100">
        <v>12.523503600473408</v>
      </c>
      <c r="P4" s="100">
        <v>28.231519793157194</v>
      </c>
      <c r="Q4" s="100">
        <v>37.644201831619085</v>
      </c>
    </row>
    <row r="5" spans="1:17" ht="11.45" customHeight="1" x14ac:dyDescent="0.25">
      <c r="A5" s="141" t="s">
        <v>91</v>
      </c>
      <c r="B5" s="140">
        <f t="shared" ref="B5:Q5" si="0">B4</f>
        <v>22.230888028477718</v>
      </c>
      <c r="C5" s="140">
        <f t="shared" si="0"/>
        <v>22.339090666152</v>
      </c>
      <c r="D5" s="140">
        <f t="shared" si="0"/>
        <v>35.053671585815998</v>
      </c>
      <c r="E5" s="140">
        <f t="shared" si="0"/>
        <v>28.523824592328001</v>
      </c>
      <c r="F5" s="140">
        <f t="shared" si="0"/>
        <v>25.441354345212002</v>
      </c>
      <c r="G5" s="140">
        <f t="shared" si="0"/>
        <v>25.416388774433901</v>
      </c>
      <c r="H5" s="140">
        <f t="shared" si="0"/>
        <v>35.055408940344002</v>
      </c>
      <c r="I5" s="140">
        <f t="shared" si="0"/>
        <v>53.995737762719997</v>
      </c>
      <c r="J5" s="140">
        <f t="shared" si="0"/>
        <v>63.584817886511999</v>
      </c>
      <c r="K5" s="140">
        <f t="shared" si="0"/>
        <v>25.126924199832001</v>
      </c>
      <c r="L5" s="140">
        <f t="shared" si="0"/>
        <v>25.046475737642801</v>
      </c>
      <c r="M5" s="140">
        <f t="shared" si="0"/>
        <v>15.708693996125511</v>
      </c>
      <c r="N5" s="140">
        <f t="shared" si="0"/>
        <v>12.523031539040806</v>
      </c>
      <c r="O5" s="140">
        <f t="shared" si="0"/>
        <v>12.523503600473408</v>
      </c>
      <c r="P5" s="140">
        <f t="shared" si="0"/>
        <v>28.231519793157194</v>
      </c>
      <c r="Q5" s="140">
        <f t="shared" si="0"/>
        <v>37.644201831619085</v>
      </c>
    </row>
    <row r="7" spans="1:17" ht="11.45" customHeight="1" x14ac:dyDescent="0.25">
      <c r="A7" s="27" t="s">
        <v>100</v>
      </c>
      <c r="B7" s="71">
        <f t="shared" ref="B7:Q7" si="1">SUM(B8:B9)</f>
        <v>22.230888028477718</v>
      </c>
      <c r="C7" s="71">
        <f t="shared" si="1"/>
        <v>22.339090666152</v>
      </c>
      <c r="D7" s="71">
        <f t="shared" si="1"/>
        <v>35.053671585815998</v>
      </c>
      <c r="E7" s="71">
        <f t="shared" si="1"/>
        <v>28.523824592328001</v>
      </c>
      <c r="F7" s="71">
        <f t="shared" si="1"/>
        <v>25.441354345212002</v>
      </c>
      <c r="G7" s="71">
        <f t="shared" si="1"/>
        <v>25.416388774433901</v>
      </c>
      <c r="H7" s="71">
        <f t="shared" si="1"/>
        <v>35.055408940344002</v>
      </c>
      <c r="I7" s="71">
        <f t="shared" si="1"/>
        <v>53.995737762719997</v>
      </c>
      <c r="J7" s="71">
        <f t="shared" si="1"/>
        <v>63.584817886511999</v>
      </c>
      <c r="K7" s="71">
        <f t="shared" si="1"/>
        <v>25.126924199832001</v>
      </c>
      <c r="L7" s="71">
        <f t="shared" si="1"/>
        <v>25.046475737642801</v>
      </c>
      <c r="M7" s="71">
        <f t="shared" si="1"/>
        <v>15.708693996125511</v>
      </c>
      <c r="N7" s="71">
        <f t="shared" si="1"/>
        <v>12.523031539040806</v>
      </c>
      <c r="O7" s="71">
        <f t="shared" si="1"/>
        <v>12.523503600473408</v>
      </c>
      <c r="P7" s="71">
        <f t="shared" si="1"/>
        <v>28.231519793157194</v>
      </c>
      <c r="Q7" s="71">
        <f t="shared" si="1"/>
        <v>37.644201831619085</v>
      </c>
    </row>
    <row r="8" spans="1:17" ht="11.45" customHeight="1" x14ac:dyDescent="0.25">
      <c r="A8" s="148" t="s">
        <v>147</v>
      </c>
      <c r="B8" s="70">
        <v>22.230888028477718</v>
      </c>
      <c r="C8" s="70">
        <v>22.339090666152</v>
      </c>
      <c r="D8" s="70">
        <v>35.053671585815998</v>
      </c>
      <c r="E8" s="70">
        <v>28.523824592328001</v>
      </c>
      <c r="F8" s="70">
        <v>25.441354345212002</v>
      </c>
      <c r="G8" s="70">
        <v>25.416388774433901</v>
      </c>
      <c r="H8" s="70">
        <v>35.055408940344002</v>
      </c>
      <c r="I8" s="70">
        <v>53.995737762719997</v>
      </c>
      <c r="J8" s="70">
        <v>63.584817886511999</v>
      </c>
      <c r="K8" s="70">
        <v>25.126924199832001</v>
      </c>
      <c r="L8" s="70">
        <v>25.046475737642801</v>
      </c>
      <c r="M8" s="70">
        <v>15.708693996125511</v>
      </c>
      <c r="N8" s="70">
        <v>12.523031539040806</v>
      </c>
      <c r="O8" s="70">
        <v>12.523503600473408</v>
      </c>
      <c r="P8" s="70">
        <v>28.231519793157194</v>
      </c>
      <c r="Q8" s="70">
        <v>37.644201831619085</v>
      </c>
    </row>
    <row r="9" spans="1:17" ht="11.45" customHeight="1" x14ac:dyDescent="0.25">
      <c r="A9" s="147" t="s">
        <v>146</v>
      </c>
      <c r="B9" s="69">
        <v>0</v>
      </c>
      <c r="C9" s="69">
        <v>0</v>
      </c>
      <c r="D9" s="69">
        <v>0</v>
      </c>
      <c r="E9" s="69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99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1.45" customHeight="1" x14ac:dyDescent="0.25">
      <c r="A14" s="97" t="s">
        <v>98</v>
      </c>
      <c r="B14" s="100">
        <f>IF(B4=0,0,B4/TrNavi_ene!B4)</f>
        <v>3.1024188000000001</v>
      </c>
      <c r="C14" s="100">
        <f>IF(C4=0,0,C4/TrNavi_ene!C4)</f>
        <v>3.1024187999999997</v>
      </c>
      <c r="D14" s="100">
        <f>IF(D4=0,0,D4/TrNavi_ene!D4)</f>
        <v>3.1024188000000001</v>
      </c>
      <c r="E14" s="100">
        <f>IF(E4=0,0,E4/TrNavi_ene!E4)</f>
        <v>3.1024188000000001</v>
      </c>
      <c r="F14" s="100">
        <f>IF(F4=0,0,F4/TrNavi_ene!F4)</f>
        <v>3.1024188000000001</v>
      </c>
      <c r="G14" s="100">
        <f>IF(G4=0,0,G4/TrNavi_ene!G4)</f>
        <v>3.1024188000000001</v>
      </c>
      <c r="H14" s="100">
        <f>IF(H4=0,0,H4/TrNavi_ene!H4)</f>
        <v>3.1024188000000001</v>
      </c>
      <c r="I14" s="100">
        <f>IF(I4=0,0,I4/TrNavi_ene!I4)</f>
        <v>3.1024188000000001</v>
      </c>
      <c r="J14" s="100">
        <f>IF(J4=0,0,J4/TrNavi_ene!J4)</f>
        <v>3.1024188000000001</v>
      </c>
      <c r="K14" s="100">
        <f>IF(K4=0,0,K4/TrNavi_ene!K4)</f>
        <v>3.1024188000000001</v>
      </c>
      <c r="L14" s="100">
        <f>IF(L4=0,0,L4/TrNavi_ene!L4)</f>
        <v>3.1024188000000001</v>
      </c>
      <c r="M14" s="100">
        <f>IF(M4=0,0,M4/TrNavi_ene!M4)</f>
        <v>3.1024188000000001</v>
      </c>
      <c r="N14" s="100">
        <f>IF(N4=0,0,N4/TrNavi_ene!N4)</f>
        <v>3.1024188000000001</v>
      </c>
      <c r="O14" s="100">
        <f>IF(O4=0,0,O4/TrNavi_ene!O4)</f>
        <v>3.1024188000000001</v>
      </c>
      <c r="P14" s="100">
        <f>IF(P4=0,0,P4/TrNavi_ene!P4)</f>
        <v>3.1024188000000001</v>
      </c>
      <c r="Q14" s="100">
        <f>IF(Q4=0,0,Q4/TrNavi_ene!Q4)</f>
        <v>3.1024188000000001</v>
      </c>
    </row>
    <row r="15" spans="1:17" ht="11.45" customHeight="1" x14ac:dyDescent="0.25">
      <c r="A15" s="141" t="s">
        <v>91</v>
      </c>
      <c r="B15" s="140">
        <f t="shared" ref="B15:Q15" si="2">B14</f>
        <v>3.1024188000000001</v>
      </c>
      <c r="C15" s="140">
        <f t="shared" si="2"/>
        <v>3.1024187999999997</v>
      </c>
      <c r="D15" s="140">
        <f t="shared" si="2"/>
        <v>3.1024188000000001</v>
      </c>
      <c r="E15" s="140">
        <f t="shared" si="2"/>
        <v>3.1024188000000001</v>
      </c>
      <c r="F15" s="140">
        <f t="shared" si="2"/>
        <v>3.1024188000000001</v>
      </c>
      <c r="G15" s="140">
        <f t="shared" si="2"/>
        <v>3.1024188000000001</v>
      </c>
      <c r="H15" s="140">
        <f t="shared" si="2"/>
        <v>3.1024188000000001</v>
      </c>
      <c r="I15" s="140">
        <f t="shared" si="2"/>
        <v>3.1024188000000001</v>
      </c>
      <c r="J15" s="140">
        <f t="shared" si="2"/>
        <v>3.1024188000000001</v>
      </c>
      <c r="K15" s="140">
        <f t="shared" si="2"/>
        <v>3.1024188000000001</v>
      </c>
      <c r="L15" s="140">
        <f t="shared" si="2"/>
        <v>3.1024188000000001</v>
      </c>
      <c r="M15" s="140">
        <f t="shared" si="2"/>
        <v>3.1024188000000001</v>
      </c>
      <c r="N15" s="140">
        <f t="shared" si="2"/>
        <v>3.1024188000000001</v>
      </c>
      <c r="O15" s="140">
        <f t="shared" si="2"/>
        <v>3.1024188000000001</v>
      </c>
      <c r="P15" s="140">
        <f t="shared" si="2"/>
        <v>3.1024188000000001</v>
      </c>
      <c r="Q15" s="140">
        <f t="shared" si="2"/>
        <v>3.1024188000000001</v>
      </c>
    </row>
    <row r="17" spans="1:17" ht="11.45" customHeight="1" x14ac:dyDescent="0.25">
      <c r="A17" s="27" t="s">
        <v>123</v>
      </c>
      <c r="B17" s="68">
        <f>IF(B7=0,"",B7/TrNavi_act!B7*100)</f>
        <v>14729.291424127628</v>
      </c>
      <c r="C17" s="68">
        <f>IF(C7=0,"",C7/TrNavi_act!C7*100)</f>
        <v>14583.456855571907</v>
      </c>
      <c r="D17" s="68">
        <f>IF(D7=0,"",D7/TrNavi_act!D7*100)</f>
        <v>14439.066193635554</v>
      </c>
      <c r="E17" s="68">
        <f>IF(E7=0,"",E7/TrNavi_act!E7*100)</f>
        <v>14296.105142213415</v>
      </c>
      <c r="F17" s="68">
        <f>IF(F7=0,"",F7/TrNavi_act!F7*100)</f>
        <v>14154.559546745957</v>
      </c>
      <c r="G17" s="68">
        <f>IF(G7=0,"",G7/TrNavi_act!G7*100)</f>
        <v>14014.415392817778</v>
      </c>
      <c r="H17" s="68">
        <f>IF(H7=0,"",H7/TrNavi_act!H7*100)</f>
        <v>13875.658804770077</v>
      </c>
      <c r="I17" s="68">
        <f>IF(I7=0,"",I7/TrNavi_act!I7*100)</f>
        <v>13738.276044326809</v>
      </c>
      <c r="J17" s="68">
        <f>IF(J7=0,"",J7/TrNavi_act!J7*100)</f>
        <v>13602.253509234466</v>
      </c>
      <c r="K17" s="68">
        <f>IF(K7=0,"",K7/TrNavi_act!K7*100)</f>
        <v>13467.577731915313</v>
      </c>
      <c r="L17" s="68">
        <f>IF(L7=0,"",L7/TrNavi_act!L7*100)</f>
        <v>13334.235378133973</v>
      </c>
      <c r="M17" s="68">
        <f>IF(M7=0,"",M7/TrNavi_act!M7*100)</f>
        <v>13202.2132456772</v>
      </c>
      <c r="N17" s="68">
        <f>IF(N7=0,"",N7/TrNavi_act!N7*100)</f>
        <v>13071.498263046731</v>
      </c>
      <c r="O17" s="68">
        <f>IF(O7=0,"",O7/TrNavi_act!O7*100)</f>
        <v>12942.07748816508</v>
      </c>
      <c r="P17" s="68">
        <f>IF(P7=0,"",P7/TrNavi_act!P7*100)</f>
        <v>12813.938107094142</v>
      </c>
      <c r="Q17" s="68">
        <f>IF(Q7=0,"",Q7/TrNavi_act!Q7*100)</f>
        <v>12687.067432766475</v>
      </c>
    </row>
    <row r="18" spans="1:17" ht="11.45" customHeight="1" x14ac:dyDescent="0.25">
      <c r="A18" s="148" t="s">
        <v>147</v>
      </c>
      <c r="B18" s="77">
        <f>IF(B8=0,"",B8/TrNavi_act!B8*100)</f>
        <v>14729.291424127628</v>
      </c>
      <c r="C18" s="77">
        <f>IF(C8=0,"",C8/TrNavi_act!C8*100)</f>
        <v>14583.456855571907</v>
      </c>
      <c r="D18" s="77">
        <f>IF(D8=0,"",D8/TrNavi_act!D8*100)</f>
        <v>14439.066193635554</v>
      </c>
      <c r="E18" s="77">
        <f>IF(E8=0,"",E8/TrNavi_act!E8*100)</f>
        <v>14296.105142213415</v>
      </c>
      <c r="F18" s="77">
        <f>IF(F8=0,"",F8/TrNavi_act!F8*100)</f>
        <v>14154.559546745957</v>
      </c>
      <c r="G18" s="77">
        <f>IF(G8=0,"",G8/TrNavi_act!G8*100)</f>
        <v>14014.415392817778</v>
      </c>
      <c r="H18" s="77">
        <f>IF(H8=0,"",H8/TrNavi_act!H8*100)</f>
        <v>13875.658804770077</v>
      </c>
      <c r="I18" s="77">
        <f>IF(I8=0,"",I8/TrNavi_act!I8*100)</f>
        <v>13738.276044326809</v>
      </c>
      <c r="J18" s="77">
        <f>IF(J8=0,"",J8/TrNavi_act!J8*100)</f>
        <v>13602.253509234466</v>
      </c>
      <c r="K18" s="77">
        <f>IF(K8=0,"",K8/TrNavi_act!K8*100)</f>
        <v>13467.577731915313</v>
      </c>
      <c r="L18" s="77">
        <f>IF(L8=0,"",L8/TrNavi_act!L8*100)</f>
        <v>13334.235378133973</v>
      </c>
      <c r="M18" s="77">
        <f>IF(M8=0,"",M8/TrNavi_act!M8*100)</f>
        <v>13202.2132456772</v>
      </c>
      <c r="N18" s="77">
        <f>IF(N8=0,"",N8/TrNavi_act!N8*100)</f>
        <v>13071.498263046731</v>
      </c>
      <c r="O18" s="77">
        <f>IF(O8=0,"",O8/TrNavi_act!O8*100)</f>
        <v>12942.07748816508</v>
      </c>
      <c r="P18" s="77">
        <f>IF(P8=0,"",P8/TrNavi_act!P8*100)</f>
        <v>12813.938107094142</v>
      </c>
      <c r="Q18" s="77">
        <f>IF(Q8=0,"",Q8/TrNavi_act!Q8*100)</f>
        <v>12687.067432766475</v>
      </c>
    </row>
    <row r="19" spans="1:17" ht="11.45" customHeight="1" x14ac:dyDescent="0.25">
      <c r="A19" s="147" t="s">
        <v>146</v>
      </c>
      <c r="B19" s="74" t="str">
        <f>IF(B9=0,"",B9/TrNavi_act!B9*100)</f>
        <v/>
      </c>
      <c r="C19" s="74" t="str">
        <f>IF(C9=0,"",C9/TrNavi_act!C9*100)</f>
        <v/>
      </c>
      <c r="D19" s="74" t="str">
        <f>IF(D9=0,"",D9/TrNavi_act!D9*100)</f>
        <v/>
      </c>
      <c r="E19" s="74" t="str">
        <f>IF(E9=0,"",E9/TrNavi_act!E9*100)</f>
        <v/>
      </c>
      <c r="F19" s="74" t="str">
        <f>IF(F9=0,"",F9/TrNavi_act!F9*100)</f>
        <v/>
      </c>
      <c r="G19" s="74" t="str">
        <f>IF(G9=0,"",G9/TrNavi_act!G9*100)</f>
        <v/>
      </c>
      <c r="H19" s="74" t="str">
        <f>IF(H9=0,"",H9/TrNavi_act!H9*100)</f>
        <v/>
      </c>
      <c r="I19" s="74" t="str">
        <f>IF(I9=0,"",I9/TrNavi_act!I9*100)</f>
        <v/>
      </c>
      <c r="J19" s="74" t="str">
        <f>IF(J9=0,"",J9/TrNavi_act!J9*100)</f>
        <v/>
      </c>
      <c r="K19" s="74" t="str">
        <f>IF(K9=0,"",K9/TrNavi_act!K9*100)</f>
        <v/>
      </c>
      <c r="L19" s="74" t="str">
        <f>IF(L9=0,"",L9/TrNavi_act!L9*100)</f>
        <v/>
      </c>
      <c r="M19" s="74" t="str">
        <f>IF(M9=0,"",M9/TrNavi_act!M9*100)</f>
        <v/>
      </c>
      <c r="N19" s="74" t="str">
        <f>IF(N9=0,"",N9/TrNavi_act!N9*100)</f>
        <v/>
      </c>
      <c r="O19" s="74" t="str">
        <f>IF(O9=0,"",O9/TrNavi_act!O9*100)</f>
        <v/>
      </c>
      <c r="P19" s="74" t="str">
        <f>IF(P9=0,"",P9/TrNavi_act!P9*100)</f>
        <v/>
      </c>
      <c r="Q19" s="74" t="str">
        <f>IF(Q9=0,"",Q9/TrNavi_act!Q9*100)</f>
        <v/>
      </c>
    </row>
    <row r="21" spans="1:17" ht="11.45" customHeight="1" x14ac:dyDescent="0.25">
      <c r="A21" s="27" t="s">
        <v>155</v>
      </c>
      <c r="B21" s="68">
        <f>IF(B7=0,"",B7/TrNavi_act!B3*1000)</f>
        <v>72.724379155108167</v>
      </c>
      <c r="C21" s="68">
        <f>IF(C7=0,"",C7/TrNavi_act!C3*1000)</f>
        <v>72.018792453900744</v>
      </c>
      <c r="D21" s="68">
        <f>IF(D7=0,"",D7/TrNavi_act!D3*1000)</f>
        <v>102.15135269493149</v>
      </c>
      <c r="E21" s="68">
        <f>IF(E7=0,"",E7/TrNavi_act!E3*1000)</f>
        <v>75.940143472578214</v>
      </c>
      <c r="F21" s="68">
        <f>IF(F7=0,"",F7/TrNavi_act!F3*1000)</f>
        <v>75.213258504506967</v>
      </c>
      <c r="G21" s="68">
        <f>IF(G7=0,"",G7/TrNavi_act!G3*1000)</f>
        <v>120.79135427357505</v>
      </c>
      <c r="H21" s="68">
        <f>IF(H7=0,"",H7/TrNavi_act!H3*1000)</f>
        <v>115.77974341372439</v>
      </c>
      <c r="I21" s="68">
        <f>IF(I7=0,"",I7/TrNavi_act!I3*1000)</f>
        <v>130.67863306593983</v>
      </c>
      <c r="J21" s="68">
        <f>IF(J7=0,"",J7/TrNavi_act!J3*1000)</f>
        <v>127.0479886951906</v>
      </c>
      <c r="K21" s="68">
        <f>IF(K7=0,"",K7/TrNavi_act!K3*1000)</f>
        <v>133.27810396357452</v>
      </c>
      <c r="L21" s="68">
        <f>IF(L7=0,"",L7/TrNavi_act!L3*1000)</f>
        <v>121.22032161939975</v>
      </c>
      <c r="M21" s="68">
        <f>IF(M7=0,"",M7/TrNavi_act!M3*1000)</f>
        <v>103.65147067920726</v>
      </c>
      <c r="N21" s="68">
        <f>IF(N7=0,"",N7/TrNavi_act!N3*1000)</f>
        <v>91.060941034066559</v>
      </c>
      <c r="O21" s="68">
        <f>IF(O7=0,"",O7/TrNavi_act!O3*1000)</f>
        <v>92.230609054024825</v>
      </c>
      <c r="P21" s="68">
        <f>IF(P7=0,"",P7/TrNavi_act!P3*1000)</f>
        <v>102.51735055953546</v>
      </c>
      <c r="Q21" s="68">
        <f>IF(Q7=0,"",Q7/TrNavi_act!Q3*1000)</f>
        <v>92.588935176806785</v>
      </c>
    </row>
    <row r="22" spans="1:17" ht="11.45" customHeight="1" x14ac:dyDescent="0.25">
      <c r="A22" s="148" t="s">
        <v>147</v>
      </c>
      <c r="B22" s="77">
        <f>IF(B8=0,"",B8/TrNavi_act!B4*1000)</f>
        <v>72.724379155108167</v>
      </c>
      <c r="C22" s="77">
        <f>IF(C8=0,"",C8/TrNavi_act!C4*1000)</f>
        <v>72.018792453900744</v>
      </c>
      <c r="D22" s="77">
        <f>IF(D8=0,"",D8/TrNavi_act!D4*1000)</f>
        <v>102.15135269493149</v>
      </c>
      <c r="E22" s="77">
        <f>IF(E8=0,"",E8/TrNavi_act!E4*1000)</f>
        <v>75.940143472578214</v>
      </c>
      <c r="F22" s="77">
        <f>IF(F8=0,"",F8/TrNavi_act!F4*1000)</f>
        <v>75.213258504506967</v>
      </c>
      <c r="G22" s="77">
        <f>IF(G8=0,"",G8/TrNavi_act!G4*1000)</f>
        <v>120.79135427357505</v>
      </c>
      <c r="H22" s="77">
        <f>IF(H8=0,"",H8/TrNavi_act!H4*1000)</f>
        <v>115.77974341372439</v>
      </c>
      <c r="I22" s="77">
        <f>IF(I8=0,"",I8/TrNavi_act!I4*1000)</f>
        <v>130.67863306593983</v>
      </c>
      <c r="J22" s="77">
        <f>IF(J8=0,"",J8/TrNavi_act!J4*1000)</f>
        <v>127.0479886951906</v>
      </c>
      <c r="K22" s="77">
        <f>IF(K8=0,"",K8/TrNavi_act!K4*1000)</f>
        <v>133.27810396357452</v>
      </c>
      <c r="L22" s="77">
        <f>IF(L8=0,"",L8/TrNavi_act!L4*1000)</f>
        <v>121.22032161939975</v>
      </c>
      <c r="M22" s="77">
        <f>IF(M8=0,"",M8/TrNavi_act!M4*1000)</f>
        <v>103.65147067920726</v>
      </c>
      <c r="N22" s="77">
        <f>IF(N8=0,"",N8/TrNavi_act!N4*1000)</f>
        <v>91.060941034066559</v>
      </c>
      <c r="O22" s="77">
        <f>IF(O8=0,"",O8/TrNavi_act!O4*1000)</f>
        <v>92.230609054024825</v>
      </c>
      <c r="P22" s="77">
        <f>IF(P8=0,"",P8/TrNavi_act!P4*1000)</f>
        <v>102.51735055953546</v>
      </c>
      <c r="Q22" s="77">
        <f>IF(Q8=0,"",Q8/TrNavi_act!Q4*1000)</f>
        <v>92.588935176806785</v>
      </c>
    </row>
    <row r="23" spans="1:17" ht="11.45" customHeight="1" x14ac:dyDescent="0.25">
      <c r="A23" s="147" t="s">
        <v>146</v>
      </c>
      <c r="B23" s="74" t="str">
        <f>IF(B9=0,"",B9/TrNavi_act!B5*1000)</f>
        <v/>
      </c>
      <c r="C23" s="74" t="str">
        <f>IF(C9=0,"",C9/TrNavi_act!C5*1000)</f>
        <v/>
      </c>
      <c r="D23" s="74" t="str">
        <f>IF(D9=0,"",D9/TrNavi_act!D5*1000)</f>
        <v/>
      </c>
      <c r="E23" s="74" t="str">
        <f>IF(E9=0,"",E9/TrNavi_act!E5*1000)</f>
        <v/>
      </c>
      <c r="F23" s="74" t="str">
        <f>IF(F9=0,"",F9/TrNavi_act!F5*1000)</f>
        <v/>
      </c>
      <c r="G23" s="74" t="str">
        <f>IF(G9=0,"",G9/TrNavi_act!G5*1000)</f>
        <v/>
      </c>
      <c r="H23" s="74" t="str">
        <f>IF(H9=0,"",H9/TrNavi_act!H5*1000)</f>
        <v/>
      </c>
      <c r="I23" s="74" t="str">
        <f>IF(I9=0,"",I9/TrNavi_act!I5*1000)</f>
        <v/>
      </c>
      <c r="J23" s="74" t="str">
        <f>IF(J9=0,"",J9/TrNavi_act!J5*1000)</f>
        <v/>
      </c>
      <c r="K23" s="74" t="str">
        <f>IF(K9=0,"",K9/TrNavi_act!K5*1000)</f>
        <v/>
      </c>
      <c r="L23" s="74" t="str">
        <f>IF(L9=0,"",L9/TrNavi_act!L5*1000)</f>
        <v/>
      </c>
      <c r="M23" s="74" t="str">
        <f>IF(M9=0,"",M9/TrNavi_act!M5*1000)</f>
        <v/>
      </c>
      <c r="N23" s="74" t="str">
        <f>IF(N9=0,"",N9/TrNavi_act!N5*1000)</f>
        <v/>
      </c>
      <c r="O23" s="74" t="str">
        <f>IF(O9=0,"",O9/TrNavi_act!O5*1000)</f>
        <v/>
      </c>
      <c r="P23" s="74" t="str">
        <f>IF(P9=0,"",P9/TrNavi_act!P5*1000)</f>
        <v/>
      </c>
      <c r="Q23" s="74" t="str">
        <f>IF(Q9=0,"",Q9/TrNavi_act!Q5*1000)</f>
        <v/>
      </c>
    </row>
    <row r="25" spans="1:17" ht="11.45" customHeight="1" x14ac:dyDescent="0.25">
      <c r="A25" s="27" t="s">
        <v>40</v>
      </c>
      <c r="B25" s="57">
        <f t="shared" ref="B25:Q25" si="3">IF(B7=0,0,B7/B$7)</f>
        <v>1</v>
      </c>
      <c r="C25" s="57">
        <f t="shared" si="3"/>
        <v>1</v>
      </c>
      <c r="D25" s="57">
        <f t="shared" si="3"/>
        <v>1</v>
      </c>
      <c r="E25" s="57">
        <f t="shared" si="3"/>
        <v>1</v>
      </c>
      <c r="F25" s="57">
        <f t="shared" si="3"/>
        <v>1</v>
      </c>
      <c r="G25" s="57">
        <f t="shared" si="3"/>
        <v>1</v>
      </c>
      <c r="H25" s="57">
        <f t="shared" si="3"/>
        <v>1</v>
      </c>
      <c r="I25" s="57">
        <f t="shared" si="3"/>
        <v>1</v>
      </c>
      <c r="J25" s="57">
        <f t="shared" si="3"/>
        <v>1</v>
      </c>
      <c r="K25" s="57">
        <f t="shared" si="3"/>
        <v>1</v>
      </c>
      <c r="L25" s="57">
        <f t="shared" si="3"/>
        <v>1</v>
      </c>
      <c r="M25" s="57">
        <f t="shared" si="3"/>
        <v>1</v>
      </c>
      <c r="N25" s="57">
        <f t="shared" si="3"/>
        <v>1</v>
      </c>
      <c r="O25" s="57">
        <f t="shared" si="3"/>
        <v>1</v>
      </c>
      <c r="P25" s="57">
        <f t="shared" si="3"/>
        <v>1</v>
      </c>
      <c r="Q25" s="57">
        <f t="shared" si="3"/>
        <v>1</v>
      </c>
    </row>
    <row r="26" spans="1:17" ht="11.45" customHeight="1" x14ac:dyDescent="0.25">
      <c r="A26" s="148" t="s">
        <v>147</v>
      </c>
      <c r="B26" s="52">
        <f t="shared" ref="B26:Q26" si="4">IF(B8=0,0,B8/B$7)</f>
        <v>1</v>
      </c>
      <c r="C26" s="52">
        <f t="shared" si="4"/>
        <v>1</v>
      </c>
      <c r="D26" s="52">
        <f t="shared" si="4"/>
        <v>1</v>
      </c>
      <c r="E26" s="52">
        <f t="shared" si="4"/>
        <v>1</v>
      </c>
      <c r="F26" s="52">
        <f t="shared" si="4"/>
        <v>1</v>
      </c>
      <c r="G26" s="52">
        <f t="shared" si="4"/>
        <v>1</v>
      </c>
      <c r="H26" s="52">
        <f t="shared" si="4"/>
        <v>1</v>
      </c>
      <c r="I26" s="52">
        <f t="shared" si="4"/>
        <v>1</v>
      </c>
      <c r="J26" s="52">
        <f t="shared" si="4"/>
        <v>1</v>
      </c>
      <c r="K26" s="52">
        <f t="shared" si="4"/>
        <v>1</v>
      </c>
      <c r="L26" s="52">
        <f t="shared" si="4"/>
        <v>1</v>
      </c>
      <c r="M26" s="52">
        <f t="shared" si="4"/>
        <v>1</v>
      </c>
      <c r="N26" s="52">
        <f t="shared" si="4"/>
        <v>1</v>
      </c>
      <c r="O26" s="52">
        <f t="shared" si="4"/>
        <v>1</v>
      </c>
      <c r="P26" s="52">
        <f t="shared" si="4"/>
        <v>1</v>
      </c>
      <c r="Q26" s="52">
        <f t="shared" si="4"/>
        <v>1</v>
      </c>
    </row>
    <row r="27" spans="1:17" ht="11.45" customHeight="1" x14ac:dyDescent="0.25">
      <c r="A27" s="147" t="s">
        <v>146</v>
      </c>
      <c r="B27" s="46">
        <f t="shared" ref="B27:Q27" si="5">IF(B9=0,0,B9/B$7)</f>
        <v>0</v>
      </c>
      <c r="C27" s="46">
        <f t="shared" si="5"/>
        <v>0</v>
      </c>
      <c r="D27" s="46">
        <f t="shared" si="5"/>
        <v>0</v>
      </c>
      <c r="E27" s="46">
        <f t="shared" si="5"/>
        <v>0</v>
      </c>
      <c r="F27" s="46">
        <f t="shared" si="5"/>
        <v>0</v>
      </c>
      <c r="G27" s="46">
        <f t="shared" si="5"/>
        <v>0</v>
      </c>
      <c r="H27" s="46">
        <f t="shared" si="5"/>
        <v>0</v>
      </c>
      <c r="I27" s="46">
        <f t="shared" si="5"/>
        <v>0</v>
      </c>
      <c r="J27" s="46">
        <f t="shared" si="5"/>
        <v>0</v>
      </c>
      <c r="K27" s="46">
        <f t="shared" si="5"/>
        <v>0</v>
      </c>
      <c r="L27" s="46">
        <f t="shared" si="5"/>
        <v>0</v>
      </c>
      <c r="M27" s="46">
        <f t="shared" si="5"/>
        <v>0</v>
      </c>
      <c r="N27" s="46">
        <f t="shared" si="5"/>
        <v>0</v>
      </c>
      <c r="O27" s="46">
        <f t="shared" si="5"/>
        <v>0</v>
      </c>
      <c r="P27" s="46">
        <f t="shared" si="5"/>
        <v>0</v>
      </c>
      <c r="Q27" s="46">
        <f t="shared" si="5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2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8" t="s">
        <v>177</v>
      </c>
      <c r="B1" s="4"/>
      <c r="C1" s="4"/>
      <c r="D1" s="9" t="s">
        <v>11</v>
      </c>
    </row>
    <row r="2" spans="1:4" ht="18.75" x14ac:dyDescent="0.3">
      <c r="A2" s="8"/>
      <c r="B2" s="4"/>
      <c r="C2" s="4"/>
      <c r="D2" s="9"/>
    </row>
    <row r="3" spans="1:4" ht="18.75" x14ac:dyDescent="0.3">
      <c r="A3" s="8"/>
      <c r="B3" s="6" t="s">
        <v>10</v>
      </c>
      <c r="C3" s="7"/>
      <c r="D3" s="6" t="s">
        <v>9</v>
      </c>
    </row>
    <row r="4" spans="1:4" x14ac:dyDescent="0.25">
      <c r="A4" s="5"/>
      <c r="B4" s="2" t="str">
        <f ca="1">HYPERLINK("#"&amp;CELL("address",Transport!$B$2),MID(CELL("filename",Transport!$B$2),FIND("]",CELL("filename",Transport!$B$2))+1,256))</f>
        <v>Transport</v>
      </c>
      <c r="C4" s="2"/>
      <c r="D4" s="4" t="s">
        <v>8</v>
      </c>
    </row>
    <row r="5" spans="1:4" ht="5.0999999999999996" customHeight="1" x14ac:dyDescent="0.25">
      <c r="B5" s="2"/>
      <c r="C5" s="2"/>
      <c r="D5" s="4"/>
    </row>
    <row r="6" spans="1:4" x14ac:dyDescent="0.25">
      <c r="B6" s="2" t="str">
        <f ca="1">HYPERLINK("#"&amp;CELL("address",TrRoad_act!$B$2),MID(CELL("filename",TrRoad_act!$B$2),FIND("]",CELL("filename",TrRoad_act!$B$2))+1,256))</f>
        <v>TrRoad_act</v>
      </c>
      <c r="C6" s="2"/>
      <c r="D6" s="4" t="s">
        <v>7</v>
      </c>
    </row>
    <row r="7" spans="1:4" x14ac:dyDescent="0.25">
      <c r="B7" s="3" t="str">
        <f ca="1">HYPERLINK("#"&amp;CELL("address",TrRoad_ene!$B$2),MID(CELL("filename",TrRoad_ene!$B$2),FIND("]",CELL("filename",TrRoad_ene!$B$2))+1,256))</f>
        <v>TrRoad_ene</v>
      </c>
      <c r="C7" s="2"/>
      <c r="D7" s="1" t="s">
        <v>1</v>
      </c>
    </row>
    <row r="8" spans="1:4" x14ac:dyDescent="0.25">
      <c r="B8" s="3" t="str">
        <f ca="1">HYPERLINK("#"&amp;CELL("address",TrRoad_emi!$B$2),MID(CELL("filename",TrRoad_emi!$B$2),FIND("]",CELL("filename",TrRoad_emi!$B$2))+1,256))</f>
        <v>TrRoad_emi</v>
      </c>
      <c r="C8" s="2"/>
      <c r="D8" s="1" t="s">
        <v>0</v>
      </c>
    </row>
    <row r="9" spans="1:4" x14ac:dyDescent="0.25">
      <c r="B9" s="3" t="str">
        <f ca="1">HYPERLINK("#"&amp;CELL("address",TrRoad_tech!$B$2),MID(CELL("filename",TrRoad_tech!$B$2),FIND("]",CELL("filename",TrRoad_tech!$B$2))+1,256))</f>
        <v>TrRoad_tech</v>
      </c>
      <c r="C9" s="2"/>
      <c r="D9" s="1" t="s">
        <v>6</v>
      </c>
    </row>
    <row r="10" spans="1:4" ht="5.0999999999999996" customHeight="1" x14ac:dyDescent="0.25">
      <c r="B10" s="2"/>
      <c r="C10" s="2"/>
      <c r="D10" s="4"/>
    </row>
    <row r="11" spans="1:4" x14ac:dyDescent="0.25">
      <c r="B11" s="2" t="str">
        <f ca="1">HYPERLINK("#"&amp;CELL("address",TrRail_act!$B$2),MID(CELL("filename",TrRail_act!$B$2),FIND("]",CELL("filename",TrRail_act!$B$2))+1,256))</f>
        <v>TrRail_act</v>
      </c>
      <c r="C11" s="2"/>
      <c r="D11" s="4" t="s">
        <v>5</v>
      </c>
    </row>
    <row r="12" spans="1:4" x14ac:dyDescent="0.25">
      <c r="B12" s="3" t="str">
        <f ca="1">HYPERLINK("#"&amp;CELL("address",TrRail_ene!$B$2),MID(CELL("filename",TrRail_ene!$B$2),FIND("]",CELL("filename",TrRail_ene!$B$2))+1,256))</f>
        <v>TrRail_ene</v>
      </c>
      <c r="C12" s="2"/>
      <c r="D12" s="1" t="s">
        <v>1</v>
      </c>
    </row>
    <row r="13" spans="1:4" x14ac:dyDescent="0.25">
      <c r="B13" s="3" t="str">
        <f ca="1">HYPERLINK("#"&amp;CELL("address",TrRail_emi!$B$2),MID(CELL("filename",TrRail_emi!$B$2),FIND("]",CELL("filename",TrRail_emi!$B$2))+1,256))</f>
        <v>TrRail_emi</v>
      </c>
      <c r="C13" s="2"/>
      <c r="D13" s="1" t="s">
        <v>0</v>
      </c>
    </row>
    <row r="14" spans="1:4" ht="5.0999999999999996" customHeight="1" x14ac:dyDescent="0.25">
      <c r="B14" s="2"/>
      <c r="C14" s="2"/>
      <c r="D14" s="4"/>
    </row>
    <row r="15" spans="1:4" x14ac:dyDescent="0.25">
      <c r="B15" s="2" t="str">
        <f ca="1">HYPERLINK("#"&amp;CELL("address",TrAvia_act!$B$2),MID(CELL("filename",TrAvia_act!$B$2),FIND("]",CELL("filename",TrAvia_act!$B$2))+1,256))</f>
        <v>TrAvia_act</v>
      </c>
      <c r="C15" s="2"/>
      <c r="D15" s="4" t="s">
        <v>4</v>
      </c>
    </row>
    <row r="16" spans="1:4" x14ac:dyDescent="0.25">
      <c r="B16" s="3" t="str">
        <f ca="1">HYPERLINK("#"&amp;CELL("address",TrAvia_ene!$B$2),MID(CELL("filename",TrAvia_ene!$B$2),FIND("]",CELL("filename",TrAvia_ene!$B$2))+1,256))</f>
        <v>TrAvia_ene</v>
      </c>
      <c r="C16" s="2"/>
      <c r="D16" s="1" t="s">
        <v>1</v>
      </c>
    </row>
    <row r="17" spans="2:4" x14ac:dyDescent="0.25">
      <c r="B17" s="3" t="str">
        <f ca="1">HYPERLINK("#"&amp;CELL("address",TrAvia_emi!$B$2),MID(CELL("filename",TrAvia_emi!$B$2),FIND("]",CELL("filename",TrAvia_emi!$B$2))+1,256))</f>
        <v>TrAvia_emi</v>
      </c>
      <c r="C17" s="2"/>
      <c r="D17" s="1" t="s">
        <v>0</v>
      </c>
    </row>
    <row r="18" spans="2:4" x14ac:dyDescent="0.25">
      <c r="B18" s="3" t="str">
        <f ca="1">HYPERLINK("#"&amp;CELL("address",TrAvia_png!$B$2),MID(CELL("filename",TrAvia_png!$B$2),FIND("]",CELL("filename",TrAvia_png!$B$2))+1,256))</f>
        <v>TrAvia_png</v>
      </c>
      <c r="C18" s="2"/>
      <c r="D18" s="1" t="s">
        <v>3</v>
      </c>
    </row>
    <row r="19" spans="2:4" ht="5.0999999999999996" customHeight="1" x14ac:dyDescent="0.25">
      <c r="B19" s="2"/>
      <c r="C19" s="2"/>
      <c r="D19" s="4"/>
    </row>
    <row r="20" spans="2:4" x14ac:dyDescent="0.25">
      <c r="B20" s="2" t="str">
        <f ca="1">HYPERLINK("#"&amp;CELL("address",TrNavi_act!$B$2),MID(CELL("filename",TrNavi_act!$B$2),FIND("]",CELL("filename",TrNavi_act!$B$2))+1,256))</f>
        <v>TrNavi_act</v>
      </c>
      <c r="C20" s="2"/>
      <c r="D20" s="4" t="s">
        <v>2</v>
      </c>
    </row>
    <row r="21" spans="2:4" x14ac:dyDescent="0.25">
      <c r="B21" s="3" t="str">
        <f ca="1">HYPERLINK("#"&amp;CELL("address",TrNavi_ene!$B$2),MID(CELL("filename",TrNavi_ene!$B$2),FIND("]",CELL("filename",TrNavi_ene!$B$2))+1,256))</f>
        <v>TrNavi_ene</v>
      </c>
      <c r="C21" s="2"/>
      <c r="D21" s="1" t="s">
        <v>1</v>
      </c>
    </row>
    <row r="22" spans="2:4" x14ac:dyDescent="0.25">
      <c r="B22" s="3" t="str">
        <f ca="1">HYPERLINK("#"&amp;CELL("address",TrNavi_emi!$B$2),MID(CELL("filename",TrNavi_emi!$B$2),FIND("]",CELL("filename",TrNavi_emi!$B$2))+1,256))</f>
        <v>TrNavi_emi</v>
      </c>
      <c r="C22" s="2"/>
      <c r="D22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tr">
        <f>index!$A$1&amp;" - Overview: Transport sectors"</f>
        <v>EE - Overview: Transport sectors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1.45" customHeight="1" x14ac:dyDescent="0.25">
      <c r="A4" s="25" t="s">
        <v>53</v>
      </c>
      <c r="B4" s="40">
        <f t="shared" ref="B4:Q4" si="0">B5+B9+B13</f>
        <v>9907.261845144425</v>
      </c>
      <c r="C4" s="40">
        <f t="shared" si="0"/>
        <v>9769.1263148002963</v>
      </c>
      <c r="D4" s="40">
        <f t="shared" si="0"/>
        <v>9934.4198713576734</v>
      </c>
      <c r="E4" s="40">
        <f t="shared" si="0"/>
        <v>10582.274418391533</v>
      </c>
      <c r="F4" s="40">
        <f t="shared" si="0"/>
        <v>11105.228164246753</v>
      </c>
      <c r="G4" s="40">
        <f t="shared" si="0"/>
        <v>13801.773165088336</v>
      </c>
      <c r="H4" s="40">
        <f t="shared" si="0"/>
        <v>14029.159937420194</v>
      </c>
      <c r="I4" s="40">
        <f t="shared" si="0"/>
        <v>14077.638539718762</v>
      </c>
      <c r="J4" s="40">
        <f t="shared" si="0"/>
        <v>14517.029144000355</v>
      </c>
      <c r="K4" s="40">
        <f t="shared" si="0"/>
        <v>13834.139978911007</v>
      </c>
      <c r="L4" s="40">
        <f t="shared" si="0"/>
        <v>13356.620598639076</v>
      </c>
      <c r="M4" s="40">
        <f t="shared" si="0"/>
        <v>13919.770261796468</v>
      </c>
      <c r="N4" s="40">
        <f t="shared" si="0"/>
        <v>14733.272774904884</v>
      </c>
      <c r="O4" s="40">
        <f t="shared" si="0"/>
        <v>15202.70228538405</v>
      </c>
      <c r="P4" s="40">
        <f t="shared" si="0"/>
        <v>15838.140535623425</v>
      </c>
      <c r="Q4" s="40">
        <f t="shared" si="0"/>
        <v>17131.78408333156</v>
      </c>
    </row>
    <row r="5" spans="1:17" ht="11.45" customHeight="1" x14ac:dyDescent="0.25">
      <c r="A5" s="23" t="s">
        <v>50</v>
      </c>
      <c r="B5" s="39">
        <f t="shared" ref="B5:Q5" si="1">B6+B7+B8</f>
        <v>9321.4477789292177</v>
      </c>
      <c r="C5" s="39">
        <f t="shared" si="1"/>
        <v>9279.6165325981128</v>
      </c>
      <c r="D5" s="39">
        <f t="shared" si="1"/>
        <v>9399.7523856801563</v>
      </c>
      <c r="E5" s="39">
        <f t="shared" si="1"/>
        <v>9971.4791404153366</v>
      </c>
      <c r="F5" s="39">
        <f t="shared" si="1"/>
        <v>10294.521911565083</v>
      </c>
      <c r="G5" s="39">
        <f t="shared" si="1"/>
        <v>12659.005262880864</v>
      </c>
      <c r="H5" s="39">
        <f t="shared" si="1"/>
        <v>12844.231271318135</v>
      </c>
      <c r="I5" s="39">
        <f t="shared" si="1"/>
        <v>12697.247676182702</v>
      </c>
      <c r="J5" s="39">
        <f t="shared" si="1"/>
        <v>12977.135256812122</v>
      </c>
      <c r="K5" s="39">
        <f t="shared" si="1"/>
        <v>12639.322454444089</v>
      </c>
      <c r="L5" s="39">
        <f t="shared" si="1"/>
        <v>12187.69366166188</v>
      </c>
      <c r="M5" s="39">
        <f t="shared" si="1"/>
        <v>12483.175410518197</v>
      </c>
      <c r="N5" s="39">
        <f t="shared" si="1"/>
        <v>13089.796849220626</v>
      </c>
      <c r="O5" s="39">
        <f t="shared" si="1"/>
        <v>13712.835548026154</v>
      </c>
      <c r="P5" s="39">
        <f t="shared" si="1"/>
        <v>14301.475388732604</v>
      </c>
      <c r="Q5" s="39">
        <f t="shared" si="1"/>
        <v>15539.209727459436</v>
      </c>
    </row>
    <row r="6" spans="1:17" ht="11.45" customHeight="1" x14ac:dyDescent="0.25">
      <c r="A6" s="17" t="str">
        <f>TrRoad_act!$A$5</f>
        <v>Powered 2-wheelers</v>
      </c>
      <c r="B6" s="37">
        <f>TrRoad_act!B$5</f>
        <v>9.3320789292189712</v>
      </c>
      <c r="C6" s="37">
        <f>TrRoad_act!C$5</f>
        <v>9.4635325981126996</v>
      </c>
      <c r="D6" s="37">
        <f>TrRoad_act!D$5</f>
        <v>10.112785680156501</v>
      </c>
      <c r="E6" s="37">
        <f>TrRoad_act!E$5</f>
        <v>11.167640415337717</v>
      </c>
      <c r="F6" s="37">
        <f>TrRoad_act!F$5</f>
        <v>12.521911565083901</v>
      </c>
      <c r="G6" s="37">
        <f>TrRoad_act!G$5</f>
        <v>14.005262880865113</v>
      </c>
      <c r="H6" s="37">
        <f>TrRoad_act!H$5</f>
        <v>17.231271318134564</v>
      </c>
      <c r="I6" s="37">
        <f>TrRoad_act!I$5</f>
        <v>20.247676182702449</v>
      </c>
      <c r="J6" s="37">
        <f>TrRoad_act!J$5</f>
        <v>24.135256812120751</v>
      </c>
      <c r="K6" s="37">
        <f>TrRoad_act!K$5</f>
        <v>25.322454444087825</v>
      </c>
      <c r="L6" s="37">
        <f>TrRoad_act!L$5</f>
        <v>26.693661661878945</v>
      </c>
      <c r="M6" s="37">
        <f>TrRoad_act!M$5</f>
        <v>31.39888797027978</v>
      </c>
      <c r="N6" s="37">
        <f>TrRoad_act!N$5</f>
        <v>47.613272067497789</v>
      </c>
      <c r="O6" s="37">
        <f>TrRoad_act!O$5</f>
        <v>52.087425529204097</v>
      </c>
      <c r="P6" s="37">
        <f>TrRoad_act!P$5</f>
        <v>56.77754631982291</v>
      </c>
      <c r="Q6" s="37">
        <f>TrRoad_act!Q$5</f>
        <v>60.846740478196772</v>
      </c>
    </row>
    <row r="7" spans="1:17" ht="11.45" customHeight="1" x14ac:dyDescent="0.25">
      <c r="A7" s="17" t="str">
        <f>TrRoad_act!$A$6</f>
        <v>Passenger cars</v>
      </c>
      <c r="B7" s="37">
        <f>TrRoad_act!B$6</f>
        <v>6682.1156999999994</v>
      </c>
      <c r="C7" s="37">
        <f>TrRoad_act!C$6</f>
        <v>6809.1529999999993</v>
      </c>
      <c r="D7" s="37">
        <f>TrRoad_act!D$6</f>
        <v>7059.6396000000004</v>
      </c>
      <c r="E7" s="37">
        <f>TrRoad_act!E$6</f>
        <v>7663.3114999999998</v>
      </c>
      <c r="F7" s="37">
        <f>TrRoad_act!F$6</f>
        <v>7813</v>
      </c>
      <c r="G7" s="37">
        <f>TrRoad_act!G$6</f>
        <v>9929</v>
      </c>
      <c r="H7" s="37">
        <f>TrRoad_act!H$6</f>
        <v>9946</v>
      </c>
      <c r="I7" s="37">
        <f>TrRoad_act!I$6</f>
        <v>10000</v>
      </c>
      <c r="J7" s="37">
        <f>TrRoad_act!J$6</f>
        <v>10500.000000000002</v>
      </c>
      <c r="K7" s="37">
        <f>TrRoad_act!K$6</f>
        <v>10500.000000000002</v>
      </c>
      <c r="L7" s="37">
        <f>TrRoad_act!L$6</f>
        <v>10100.000000000002</v>
      </c>
      <c r="M7" s="37">
        <f>TrRoad_act!M$6</f>
        <v>10381.082222547919</v>
      </c>
      <c r="N7" s="37">
        <f>TrRoad_act!N$6</f>
        <v>10808.595077153128</v>
      </c>
      <c r="O7" s="37">
        <f>TrRoad_act!O$6</f>
        <v>11246.133322496951</v>
      </c>
      <c r="P7" s="37">
        <f>TrRoad_act!P$6</f>
        <v>11852.001342412781</v>
      </c>
      <c r="Q7" s="37">
        <f>TrRoad_act!Q$6</f>
        <v>12331.948486981239</v>
      </c>
    </row>
    <row r="8" spans="1:17" ht="11.45" customHeight="1" x14ac:dyDescent="0.25">
      <c r="A8" s="17" t="str">
        <f>TrRoad_act!$A$13</f>
        <v>Motor coaches, buses and trolley buses</v>
      </c>
      <c r="B8" s="37">
        <f>TrRoad_act!B$13</f>
        <v>2630</v>
      </c>
      <c r="C8" s="37">
        <f>TrRoad_act!C$13</f>
        <v>2461</v>
      </c>
      <c r="D8" s="37">
        <f>TrRoad_act!D$13</f>
        <v>2330</v>
      </c>
      <c r="E8" s="37">
        <f>TrRoad_act!E$13</f>
        <v>2297</v>
      </c>
      <c r="F8" s="37">
        <f>TrRoad_act!F$13</f>
        <v>2469</v>
      </c>
      <c r="G8" s="37">
        <f>TrRoad_act!G$13</f>
        <v>2716</v>
      </c>
      <c r="H8" s="37">
        <f>TrRoad_act!H$13</f>
        <v>2881</v>
      </c>
      <c r="I8" s="37">
        <f>TrRoad_act!I$13</f>
        <v>2677</v>
      </c>
      <c r="J8" s="37">
        <f>TrRoad_act!J$13</f>
        <v>2453</v>
      </c>
      <c r="K8" s="37">
        <f>TrRoad_act!K$13</f>
        <v>2114</v>
      </c>
      <c r="L8" s="37">
        <f>TrRoad_act!L$13</f>
        <v>2061</v>
      </c>
      <c r="M8" s="37">
        <f>TrRoad_act!M$13</f>
        <v>2070.6943000000001</v>
      </c>
      <c r="N8" s="37">
        <f>TrRoad_act!N$13</f>
        <v>2233.5884999999998</v>
      </c>
      <c r="O8" s="37">
        <f>TrRoad_act!O$13</f>
        <v>2414.6147999999998</v>
      </c>
      <c r="P8" s="37">
        <f>TrRoad_act!P$13</f>
        <v>2392.6964999999996</v>
      </c>
      <c r="Q8" s="37">
        <f>TrRoad_act!Q$13</f>
        <v>3146.4145000000003</v>
      </c>
    </row>
    <row r="9" spans="1:17" ht="11.45" customHeight="1" x14ac:dyDescent="0.25">
      <c r="A9" s="19" t="s">
        <v>52</v>
      </c>
      <c r="B9" s="38">
        <f t="shared" ref="B9:Q9" si="2">B10+B11+B12</f>
        <v>365.7</v>
      </c>
      <c r="C9" s="38">
        <f t="shared" si="2"/>
        <v>270.24900000000002</v>
      </c>
      <c r="D9" s="38">
        <f t="shared" si="2"/>
        <v>269.35000000000002</v>
      </c>
      <c r="E9" s="38">
        <f t="shared" si="2"/>
        <v>275.11399999999998</v>
      </c>
      <c r="F9" s="38">
        <f t="shared" si="2"/>
        <v>276.39999999999998</v>
      </c>
      <c r="G9" s="38">
        <f t="shared" si="2"/>
        <v>323.3</v>
      </c>
      <c r="H9" s="38">
        <f t="shared" si="2"/>
        <v>335.6</v>
      </c>
      <c r="I9" s="38">
        <f t="shared" si="2"/>
        <v>353.2</v>
      </c>
      <c r="J9" s="38">
        <f t="shared" si="2"/>
        <v>496.81640000000004</v>
      </c>
      <c r="K9" s="38">
        <f t="shared" si="2"/>
        <v>471.31150000000002</v>
      </c>
      <c r="L9" s="38">
        <f t="shared" si="2"/>
        <v>452.0992</v>
      </c>
      <c r="M9" s="38">
        <f t="shared" si="2"/>
        <v>432.69929999999999</v>
      </c>
      <c r="N9" s="38">
        <f t="shared" si="2"/>
        <v>491.12849999999997</v>
      </c>
      <c r="O9" s="38">
        <f t="shared" si="2"/>
        <v>427.34000000000003</v>
      </c>
      <c r="P9" s="38">
        <f t="shared" si="2"/>
        <v>456.54989999999998</v>
      </c>
      <c r="Q9" s="38">
        <f t="shared" si="2"/>
        <v>454.93100000000004</v>
      </c>
    </row>
    <row r="10" spans="1:17" ht="11.45" customHeight="1" x14ac:dyDescent="0.25">
      <c r="A10" s="17" t="str">
        <f>TrRail_act!$A$5</f>
        <v>Metro and tram, urban light rail</v>
      </c>
      <c r="B10" s="37">
        <f>TrRail_act!B$5</f>
        <v>104.7</v>
      </c>
      <c r="C10" s="37">
        <f>TrRail_act!C$5</f>
        <v>87.6</v>
      </c>
      <c r="D10" s="37">
        <f>TrRail_act!D$5</f>
        <v>92.4</v>
      </c>
      <c r="E10" s="37">
        <f>TrRail_act!E$5</f>
        <v>93.3</v>
      </c>
      <c r="F10" s="37">
        <f>TrRail_act!F$5</f>
        <v>83.4</v>
      </c>
      <c r="G10" s="37">
        <f>TrRail_act!G$5</f>
        <v>75.300000000000011</v>
      </c>
      <c r="H10" s="37">
        <f>TrRail_act!H$5</f>
        <v>78.600000000000009</v>
      </c>
      <c r="I10" s="37">
        <f>TrRail_act!I$5</f>
        <v>79.199999999999989</v>
      </c>
      <c r="J10" s="37">
        <f>TrRail_act!J$5</f>
        <v>222.81640000000002</v>
      </c>
      <c r="K10" s="37">
        <f>TrRail_act!K$5</f>
        <v>222.3115</v>
      </c>
      <c r="L10" s="37">
        <f>TrRail_act!L$5</f>
        <v>205.0992</v>
      </c>
      <c r="M10" s="37">
        <f>TrRail_act!M$5</f>
        <v>189.69929999999999</v>
      </c>
      <c r="N10" s="37">
        <f>TrRail_act!N$5</f>
        <v>256.12849999999997</v>
      </c>
      <c r="O10" s="37">
        <f>TrRail_act!O$5</f>
        <v>204.34</v>
      </c>
      <c r="P10" s="37">
        <f>TrRail_act!P$5</f>
        <v>176.54990000000001</v>
      </c>
      <c r="Q10" s="37">
        <f>TrRail_act!Q$5</f>
        <v>168.93100000000001</v>
      </c>
    </row>
    <row r="11" spans="1:17" ht="11.45" customHeight="1" x14ac:dyDescent="0.25">
      <c r="A11" s="17" t="str">
        <f>TrRail_act!$A$6</f>
        <v>Conventional passenger trains</v>
      </c>
      <c r="B11" s="37">
        <f>TrRail_act!B$6</f>
        <v>261</v>
      </c>
      <c r="C11" s="37">
        <f>TrRail_act!C$6</f>
        <v>182.649</v>
      </c>
      <c r="D11" s="37">
        <f>TrRail_act!D$6</f>
        <v>176.95</v>
      </c>
      <c r="E11" s="37">
        <f>TrRail_act!E$6</f>
        <v>181.81399999999999</v>
      </c>
      <c r="F11" s="37">
        <f>TrRail_act!F$6</f>
        <v>193</v>
      </c>
      <c r="G11" s="37">
        <f>TrRail_act!G$6</f>
        <v>248</v>
      </c>
      <c r="H11" s="37">
        <f>TrRail_act!H$6</f>
        <v>257</v>
      </c>
      <c r="I11" s="37">
        <f>TrRail_act!I$6</f>
        <v>274</v>
      </c>
      <c r="J11" s="37">
        <f>TrRail_act!J$6</f>
        <v>274</v>
      </c>
      <c r="K11" s="37">
        <f>TrRail_act!K$6</f>
        <v>249</v>
      </c>
      <c r="L11" s="37">
        <f>TrRail_act!L$6</f>
        <v>247</v>
      </c>
      <c r="M11" s="37">
        <f>TrRail_act!M$6</f>
        <v>243</v>
      </c>
      <c r="N11" s="37">
        <f>TrRail_act!N$6</f>
        <v>235</v>
      </c>
      <c r="O11" s="37">
        <f>TrRail_act!O$6</f>
        <v>223</v>
      </c>
      <c r="P11" s="37">
        <f>TrRail_act!P$6</f>
        <v>280</v>
      </c>
      <c r="Q11" s="37">
        <f>TrRail_act!Q$6</f>
        <v>286</v>
      </c>
    </row>
    <row r="12" spans="1:17" ht="11.45" customHeight="1" x14ac:dyDescent="0.25">
      <c r="A12" s="17" t="str">
        <f>TrRail_act!$A$9</f>
        <v>High speed passenger trains</v>
      </c>
      <c r="B12" s="37">
        <f>TrRail_act!B$9</f>
        <v>0</v>
      </c>
      <c r="C12" s="37">
        <f>TrRail_act!C$9</f>
        <v>0</v>
      </c>
      <c r="D12" s="37">
        <f>TrRail_act!D$9</f>
        <v>0</v>
      </c>
      <c r="E12" s="37">
        <f>TrRail_act!E$9</f>
        <v>0</v>
      </c>
      <c r="F12" s="37">
        <f>TrRail_act!F$9</f>
        <v>0</v>
      </c>
      <c r="G12" s="37">
        <f>TrRail_act!G$9</f>
        <v>0</v>
      </c>
      <c r="H12" s="37">
        <f>TrRail_act!H$9</f>
        <v>0</v>
      </c>
      <c r="I12" s="37">
        <f>TrRail_act!I$9</f>
        <v>0</v>
      </c>
      <c r="J12" s="37">
        <f>TrRail_act!J$9</f>
        <v>0</v>
      </c>
      <c r="K12" s="37">
        <f>TrRail_act!K$9</f>
        <v>0</v>
      </c>
      <c r="L12" s="37">
        <f>TrRail_act!L$9</f>
        <v>0</v>
      </c>
      <c r="M12" s="37">
        <f>TrRail_act!M$9</f>
        <v>0</v>
      </c>
      <c r="N12" s="37">
        <f>TrRail_act!N$9</f>
        <v>0</v>
      </c>
      <c r="O12" s="37">
        <f>TrRail_act!O$9</f>
        <v>0</v>
      </c>
      <c r="P12" s="37">
        <f>TrRail_act!P$9</f>
        <v>0</v>
      </c>
      <c r="Q12" s="37">
        <f>TrRail_act!Q$9</f>
        <v>0</v>
      </c>
    </row>
    <row r="13" spans="1:17" ht="11.45" customHeight="1" x14ac:dyDescent="0.25">
      <c r="A13" s="19" t="s">
        <v>48</v>
      </c>
      <c r="B13" s="38">
        <f t="shared" ref="B13:Q13" si="3">B14+B15+B16</f>
        <v>220.11406621520734</v>
      </c>
      <c r="C13" s="38">
        <f t="shared" si="3"/>
        <v>219.26078220218398</v>
      </c>
      <c r="D13" s="38">
        <f t="shared" si="3"/>
        <v>265.31748567751663</v>
      </c>
      <c r="E13" s="38">
        <f t="shared" si="3"/>
        <v>335.68127797619701</v>
      </c>
      <c r="F13" s="38">
        <f t="shared" si="3"/>
        <v>534.30625268166932</v>
      </c>
      <c r="G13" s="38">
        <f t="shared" si="3"/>
        <v>819.46790220747243</v>
      </c>
      <c r="H13" s="38">
        <f t="shared" si="3"/>
        <v>849.3286661020594</v>
      </c>
      <c r="I13" s="38">
        <f t="shared" si="3"/>
        <v>1027.1908635360587</v>
      </c>
      <c r="J13" s="38">
        <f t="shared" si="3"/>
        <v>1043.0774871882338</v>
      </c>
      <c r="K13" s="38">
        <f t="shared" si="3"/>
        <v>723.50602446691789</v>
      </c>
      <c r="L13" s="38">
        <f t="shared" si="3"/>
        <v>716.8277369771954</v>
      </c>
      <c r="M13" s="38">
        <f t="shared" si="3"/>
        <v>1003.8955512782703</v>
      </c>
      <c r="N13" s="38">
        <f t="shared" si="3"/>
        <v>1152.3474256842576</v>
      </c>
      <c r="O13" s="38">
        <f t="shared" si="3"/>
        <v>1062.5267373578954</v>
      </c>
      <c r="P13" s="38">
        <f t="shared" si="3"/>
        <v>1080.1152468908213</v>
      </c>
      <c r="Q13" s="38">
        <f t="shared" si="3"/>
        <v>1137.6433558721228</v>
      </c>
    </row>
    <row r="14" spans="1:17" ht="11.45" customHeight="1" x14ac:dyDescent="0.25">
      <c r="A14" s="17" t="str">
        <f>TrAvia_act!$A$5</f>
        <v>Domestic</v>
      </c>
      <c r="B14" s="37">
        <f>TrAvia_act!B$5</f>
        <v>0</v>
      </c>
      <c r="C14" s="37">
        <f>TrAvia_act!C$5</f>
        <v>0</v>
      </c>
      <c r="D14" s="37">
        <f>TrAvia_act!D$5</f>
        <v>0</v>
      </c>
      <c r="E14" s="37">
        <f>TrAvia_act!E$5</f>
        <v>0</v>
      </c>
      <c r="F14" s="37">
        <f>TrAvia_act!F$5</f>
        <v>0</v>
      </c>
      <c r="G14" s="37">
        <f>TrAvia_act!G$5</f>
        <v>0</v>
      </c>
      <c r="H14" s="37">
        <f>TrAvia_act!H$5</f>
        <v>0</v>
      </c>
      <c r="I14" s="37">
        <f>TrAvia_act!I$5</f>
        <v>0</v>
      </c>
      <c r="J14" s="37">
        <f>TrAvia_act!J$5</f>
        <v>0</v>
      </c>
      <c r="K14" s="37">
        <f>TrAvia_act!K$5</f>
        <v>0</v>
      </c>
      <c r="L14" s="37">
        <f>TrAvia_act!L$5</f>
        <v>0</v>
      </c>
      <c r="M14" s="37">
        <f>TrAvia_act!M$5</f>
        <v>0</v>
      </c>
      <c r="N14" s="37">
        <f>TrAvia_act!N$5</f>
        <v>0</v>
      </c>
      <c r="O14" s="37">
        <f>TrAvia_act!O$5</f>
        <v>0</v>
      </c>
      <c r="P14" s="37">
        <f>TrAvia_act!P$5</f>
        <v>0</v>
      </c>
      <c r="Q14" s="37">
        <f>TrAvia_act!Q$5</f>
        <v>0</v>
      </c>
    </row>
    <row r="15" spans="1:17" ht="11.45" customHeight="1" x14ac:dyDescent="0.25">
      <c r="A15" s="17" t="str">
        <f>TrAvia_act!$A$6</f>
        <v>International - Intra-EU</v>
      </c>
      <c r="B15" s="37">
        <f>TrAvia_act!B$6</f>
        <v>180.10339321719704</v>
      </c>
      <c r="C15" s="37">
        <f>TrAvia_act!C$6</f>
        <v>194.19140281450706</v>
      </c>
      <c r="D15" s="37">
        <f>TrAvia_act!D$6</f>
        <v>236.55620853024377</v>
      </c>
      <c r="E15" s="37">
        <f>TrAvia_act!E$6</f>
        <v>297.63485511763844</v>
      </c>
      <c r="F15" s="37">
        <f>TrAvia_act!F$6</f>
        <v>461.79393095200692</v>
      </c>
      <c r="G15" s="37">
        <f>TrAvia_act!G$6</f>
        <v>718.72718399416692</v>
      </c>
      <c r="H15" s="37">
        <f>TrAvia_act!H$6</f>
        <v>721.93306290382475</v>
      </c>
      <c r="I15" s="37">
        <f>TrAvia_act!I$6</f>
        <v>858.42418759396105</v>
      </c>
      <c r="J15" s="37">
        <f>TrAvia_act!J$6</f>
        <v>853.05269945588873</v>
      </c>
      <c r="K15" s="37">
        <f>TrAvia_act!K$6</f>
        <v>564.88921162596182</v>
      </c>
      <c r="L15" s="37">
        <f>TrAvia_act!L$6</f>
        <v>582.74563492013169</v>
      </c>
      <c r="M15" s="37">
        <f>TrAvia_act!M$6</f>
        <v>833.40805896744939</v>
      </c>
      <c r="N15" s="37">
        <f>TrAvia_act!N$6</f>
        <v>905.41040213664257</v>
      </c>
      <c r="O15" s="37">
        <f>TrAvia_act!O$6</f>
        <v>788.2451723047941</v>
      </c>
      <c r="P15" s="37">
        <f>TrAvia_act!P$6</f>
        <v>807.62937738861547</v>
      </c>
      <c r="Q15" s="37">
        <f>TrAvia_act!Q$6</f>
        <v>852.9552152336305</v>
      </c>
    </row>
    <row r="16" spans="1:17" ht="11.45" customHeight="1" x14ac:dyDescent="0.25">
      <c r="A16" s="17" t="str">
        <f>TrAvia_act!$A$7</f>
        <v>International - Extra-EU</v>
      </c>
      <c r="B16" s="37">
        <f>TrAvia_act!B$7</f>
        <v>40.010672998010293</v>
      </c>
      <c r="C16" s="37">
        <f>TrAvia_act!C$7</f>
        <v>25.069379387676925</v>
      </c>
      <c r="D16" s="37">
        <f>TrAvia_act!D$7</f>
        <v>28.761277147272839</v>
      </c>
      <c r="E16" s="37">
        <f>TrAvia_act!E$7</f>
        <v>38.04642285855855</v>
      </c>
      <c r="F16" s="37">
        <f>TrAvia_act!F$7</f>
        <v>72.51232172966246</v>
      </c>
      <c r="G16" s="37">
        <f>TrAvia_act!G$7</f>
        <v>100.7407182133055</v>
      </c>
      <c r="H16" s="37">
        <f>TrAvia_act!H$7</f>
        <v>127.39560319823465</v>
      </c>
      <c r="I16" s="37">
        <f>TrAvia_act!I$7</f>
        <v>168.76667594209763</v>
      </c>
      <c r="J16" s="37">
        <f>TrAvia_act!J$7</f>
        <v>190.02478773234517</v>
      </c>
      <c r="K16" s="37">
        <f>TrAvia_act!K$7</f>
        <v>158.61681284095607</v>
      </c>
      <c r="L16" s="37">
        <f>TrAvia_act!L$7</f>
        <v>134.08210205706371</v>
      </c>
      <c r="M16" s="37">
        <f>TrAvia_act!M$7</f>
        <v>170.4874923108209</v>
      </c>
      <c r="N16" s="37">
        <f>TrAvia_act!N$7</f>
        <v>246.93702354761496</v>
      </c>
      <c r="O16" s="37">
        <f>TrAvia_act!O$7</f>
        <v>274.28156505310136</v>
      </c>
      <c r="P16" s="37">
        <f>TrAvia_act!P$7</f>
        <v>272.48586950220579</v>
      </c>
      <c r="Q16" s="37">
        <f>TrAvia_act!Q$7</f>
        <v>284.68814063849231</v>
      </c>
    </row>
    <row r="17" spans="1:17" ht="11.45" customHeight="1" x14ac:dyDescent="0.25">
      <c r="A17" s="25" t="s">
        <v>51</v>
      </c>
      <c r="B17" s="40">
        <f t="shared" ref="B17:Q17" si="4">B18+B21+B22+B25</f>
        <v>9978.2219895889466</v>
      </c>
      <c r="C17" s="40">
        <f t="shared" si="4"/>
        <v>10311.759192518941</v>
      </c>
      <c r="D17" s="40">
        <f t="shared" si="4"/>
        <v>11730.999834205788</v>
      </c>
      <c r="E17" s="40">
        <f t="shared" si="4"/>
        <v>12540.483556778823</v>
      </c>
      <c r="F17" s="40">
        <f t="shared" si="4"/>
        <v>13327.039730317822</v>
      </c>
      <c r="G17" s="40">
        <f t="shared" si="4"/>
        <v>13733.467794072189</v>
      </c>
      <c r="H17" s="40">
        <f t="shared" si="4"/>
        <v>13796.872780804999</v>
      </c>
      <c r="I17" s="40">
        <f t="shared" si="4"/>
        <v>11979.546780562885</v>
      </c>
      <c r="J17" s="40">
        <f t="shared" si="4"/>
        <v>9421.4039896091563</v>
      </c>
      <c r="K17" s="40">
        <f t="shared" si="4"/>
        <v>8411.6935779240612</v>
      </c>
      <c r="L17" s="40">
        <f t="shared" si="4"/>
        <v>9214.458106862965</v>
      </c>
      <c r="M17" s="40">
        <f t="shared" si="4"/>
        <v>9112.3396618652896</v>
      </c>
      <c r="N17" s="40">
        <f t="shared" si="4"/>
        <v>8018.1013487203372</v>
      </c>
      <c r="O17" s="40">
        <f t="shared" si="4"/>
        <v>7784.7480112059238</v>
      </c>
      <c r="P17" s="40">
        <f t="shared" si="4"/>
        <v>6424.5574444183903</v>
      </c>
      <c r="Q17" s="40">
        <f t="shared" si="4"/>
        <v>6625.1352833854708</v>
      </c>
    </row>
    <row r="18" spans="1:17" ht="11.45" customHeight="1" x14ac:dyDescent="0.25">
      <c r="A18" s="23" t="s">
        <v>50</v>
      </c>
      <c r="B18" s="39">
        <f t="shared" ref="B18:Q18" si="5">B19+B20</f>
        <v>1569.3690795211348</v>
      </c>
      <c r="C18" s="39">
        <f t="shared" si="5"/>
        <v>1443.4949439529464</v>
      </c>
      <c r="D18" s="39">
        <f t="shared" si="5"/>
        <v>1689.8546983916519</v>
      </c>
      <c r="E18" s="39">
        <f t="shared" si="5"/>
        <v>2493.6354794809395</v>
      </c>
      <c r="F18" s="39">
        <f t="shared" si="5"/>
        <v>2499.4331124466307</v>
      </c>
      <c r="G18" s="39">
        <f t="shared" si="5"/>
        <v>2879.8311518254318</v>
      </c>
      <c r="H18" s="39">
        <f t="shared" si="5"/>
        <v>3072.0890284974248</v>
      </c>
      <c r="I18" s="39">
        <f t="shared" si="5"/>
        <v>3131.1873101182564</v>
      </c>
      <c r="J18" s="39">
        <f t="shared" si="5"/>
        <v>2970.1344599629711</v>
      </c>
      <c r="K18" s="39">
        <f t="shared" si="5"/>
        <v>2270.0572865030972</v>
      </c>
      <c r="L18" s="39">
        <f t="shared" si="5"/>
        <v>2363.8975998558467</v>
      </c>
      <c r="M18" s="39">
        <f t="shared" si="5"/>
        <v>2683.1864324293647</v>
      </c>
      <c r="N18" s="39">
        <f t="shared" si="5"/>
        <v>2744.5192669474764</v>
      </c>
      <c r="O18" s="39">
        <f t="shared" si="5"/>
        <v>2919.8609413210952</v>
      </c>
      <c r="P18" s="39">
        <f t="shared" si="5"/>
        <v>2885.9908130477056</v>
      </c>
      <c r="Q18" s="39">
        <f t="shared" si="5"/>
        <v>3094.0834042811675</v>
      </c>
    </row>
    <row r="19" spans="1:17" ht="11.45" customHeight="1" x14ac:dyDescent="0.25">
      <c r="A19" s="17" t="str">
        <f>TrRoad_act!$A$20</f>
        <v>Light duty vehicles</v>
      </c>
      <c r="B19" s="37">
        <f>TrRoad_act!B$20</f>
        <v>247.98942932788398</v>
      </c>
      <c r="C19" s="37">
        <f>TrRoad_act!C$20</f>
        <v>250.39674822583311</v>
      </c>
      <c r="D19" s="37">
        <f>TrRoad_act!D$20</f>
        <v>246.52943556846486</v>
      </c>
      <c r="E19" s="37">
        <f>TrRoad_act!E$20</f>
        <v>233.63002247656249</v>
      </c>
      <c r="F19" s="37">
        <f>TrRoad_act!F$20</f>
        <v>223.94071992067583</v>
      </c>
      <c r="G19" s="37">
        <f>TrRoad_act!G$20</f>
        <v>209.61289532047471</v>
      </c>
      <c r="H19" s="37">
        <f>TrRoad_act!H$20</f>
        <v>203.03211501311077</v>
      </c>
      <c r="I19" s="37">
        <f>TrRoad_act!I$20</f>
        <v>195.69904534696965</v>
      </c>
      <c r="J19" s="37">
        <f>TrRoad_act!J$20</f>
        <v>198.57148276166257</v>
      </c>
      <c r="K19" s="37">
        <f>TrRoad_act!K$20</f>
        <v>193.86643797320198</v>
      </c>
      <c r="L19" s="37">
        <f>TrRoad_act!L$20</f>
        <v>193.14352622970156</v>
      </c>
      <c r="M19" s="37">
        <f>TrRoad_act!M$20</f>
        <v>201.8103635680238</v>
      </c>
      <c r="N19" s="37">
        <f>TrRoad_act!N$20</f>
        <v>211.8890338712356</v>
      </c>
      <c r="O19" s="37">
        <f>TrRoad_act!O$20</f>
        <v>230.82994961197514</v>
      </c>
      <c r="P19" s="37">
        <f>TrRoad_act!P$20</f>
        <v>243.87790074007654</v>
      </c>
      <c r="Q19" s="37">
        <f>TrRoad_act!Q$20</f>
        <v>258.01820561589864</v>
      </c>
    </row>
    <row r="20" spans="1:17" ht="11.45" customHeight="1" x14ac:dyDescent="0.25">
      <c r="A20" s="17" t="str">
        <f>TrRoad_act!$A$26</f>
        <v>Heavy duty vehicles</v>
      </c>
      <c r="B20" s="37">
        <f>TrRoad_act!B$26</f>
        <v>1321.3796501932509</v>
      </c>
      <c r="C20" s="37">
        <f>TrRoad_act!C$26</f>
        <v>1193.0981957271133</v>
      </c>
      <c r="D20" s="37">
        <f>TrRoad_act!D$26</f>
        <v>1443.3252628231871</v>
      </c>
      <c r="E20" s="37">
        <f>TrRoad_act!E$26</f>
        <v>2260.0054570043771</v>
      </c>
      <c r="F20" s="37">
        <f>TrRoad_act!F$26</f>
        <v>2275.492392525955</v>
      </c>
      <c r="G20" s="37">
        <f>TrRoad_act!G$26</f>
        <v>2670.218256504957</v>
      </c>
      <c r="H20" s="37">
        <f>TrRoad_act!H$26</f>
        <v>2869.056913484314</v>
      </c>
      <c r="I20" s="37">
        <f>TrRoad_act!I$26</f>
        <v>2935.4882647712866</v>
      </c>
      <c r="J20" s="37">
        <f>TrRoad_act!J$26</f>
        <v>2771.5629772013085</v>
      </c>
      <c r="K20" s="37">
        <f>TrRoad_act!K$26</f>
        <v>2076.1908485298954</v>
      </c>
      <c r="L20" s="37">
        <f>TrRoad_act!L$26</f>
        <v>2170.7540736261453</v>
      </c>
      <c r="M20" s="37">
        <f>TrRoad_act!M$26</f>
        <v>2481.3760688613411</v>
      </c>
      <c r="N20" s="37">
        <f>TrRoad_act!N$26</f>
        <v>2532.630233076241</v>
      </c>
      <c r="O20" s="37">
        <f>TrRoad_act!O$26</f>
        <v>2689.0309917091199</v>
      </c>
      <c r="P20" s="37">
        <f>TrRoad_act!P$26</f>
        <v>2642.1129123076289</v>
      </c>
      <c r="Q20" s="37">
        <f>TrRoad_act!Q$26</f>
        <v>2836.0651986652688</v>
      </c>
    </row>
    <row r="21" spans="1:17" ht="11.45" customHeight="1" x14ac:dyDescent="0.25">
      <c r="A21" s="19" t="s">
        <v>49</v>
      </c>
      <c r="B21" s="38">
        <f>TrRail_act!B$10</f>
        <v>8102.0000000000009</v>
      </c>
      <c r="C21" s="38">
        <f>TrRail_act!C$10</f>
        <v>8557</v>
      </c>
      <c r="D21" s="38">
        <f>TrRail_act!D$10</f>
        <v>9697</v>
      </c>
      <c r="E21" s="38">
        <f>TrRail_act!E$10</f>
        <v>9670</v>
      </c>
      <c r="F21" s="38">
        <f>TrRail_act!F$10</f>
        <v>10488</v>
      </c>
      <c r="G21" s="38">
        <f>TrRail_act!G$10</f>
        <v>10639</v>
      </c>
      <c r="H21" s="38">
        <f>TrRail_act!H$10</f>
        <v>10418</v>
      </c>
      <c r="I21" s="38">
        <f>TrRail_act!I$10</f>
        <v>8430</v>
      </c>
      <c r="J21" s="38">
        <f>TrRail_act!J$10</f>
        <v>5943</v>
      </c>
      <c r="K21" s="38">
        <f>TrRail_act!K$10</f>
        <v>5947</v>
      </c>
      <c r="L21" s="38">
        <f>TrRail_act!L$10</f>
        <v>6638.0000000000009</v>
      </c>
      <c r="M21" s="38">
        <f>TrRail_act!M$10</f>
        <v>6271</v>
      </c>
      <c r="N21" s="38">
        <f>TrRail_act!N$10</f>
        <v>5129</v>
      </c>
      <c r="O21" s="38">
        <f>TrRail_act!O$10</f>
        <v>4722</v>
      </c>
      <c r="P21" s="38">
        <f>TrRail_act!P$10</f>
        <v>3256.0000000000005</v>
      </c>
      <c r="Q21" s="38">
        <f>TrRail_act!Q$10</f>
        <v>3117</v>
      </c>
    </row>
    <row r="22" spans="1:17" ht="11.45" customHeight="1" x14ac:dyDescent="0.25">
      <c r="A22" s="19" t="s">
        <v>48</v>
      </c>
      <c r="B22" s="38">
        <f t="shared" ref="B22:Q22" si="6">B23+B24</f>
        <v>1.1660374296392875</v>
      </c>
      <c r="C22" s="38">
        <f t="shared" si="6"/>
        <v>1.0800604535476888</v>
      </c>
      <c r="D22" s="38">
        <f t="shared" si="6"/>
        <v>0.99087832230044703</v>
      </c>
      <c r="E22" s="38">
        <f t="shared" si="6"/>
        <v>1.2387712313525363</v>
      </c>
      <c r="F22" s="38">
        <f t="shared" si="6"/>
        <v>1.3503735457652704</v>
      </c>
      <c r="G22" s="38">
        <f t="shared" si="6"/>
        <v>4.2210133527425917</v>
      </c>
      <c r="H22" s="38">
        <f t="shared" si="6"/>
        <v>4.0070496932140083</v>
      </c>
      <c r="I22" s="38">
        <f t="shared" si="6"/>
        <v>5.1646236981532603</v>
      </c>
      <c r="J22" s="38">
        <f t="shared" si="6"/>
        <v>7.790785043130354</v>
      </c>
      <c r="K22" s="38">
        <f t="shared" si="6"/>
        <v>6.106266963988654</v>
      </c>
      <c r="L22" s="38">
        <f t="shared" si="6"/>
        <v>5.9410606713610692</v>
      </c>
      <c r="M22" s="38">
        <f t="shared" si="6"/>
        <v>6.6002037703023939</v>
      </c>
      <c r="N22" s="38">
        <f t="shared" si="6"/>
        <v>7.0584476347527376</v>
      </c>
      <c r="O22" s="38">
        <f t="shared" si="6"/>
        <v>7.1023913608295732</v>
      </c>
      <c r="P22" s="38">
        <f t="shared" si="6"/>
        <v>7.1837850615404149</v>
      </c>
      <c r="Q22" s="38">
        <f t="shared" si="6"/>
        <v>7.4784396351685496</v>
      </c>
    </row>
    <row r="23" spans="1:17" ht="11.45" customHeight="1" x14ac:dyDescent="0.25">
      <c r="A23" s="17" t="str">
        <f>TrAvia_act!$A$9</f>
        <v>Domestic and International - Intra-EU</v>
      </c>
      <c r="B23" s="37">
        <f>TrAvia_act!B$9</f>
        <v>0.90001277206149743</v>
      </c>
      <c r="C23" s="37">
        <f>TrAvia_act!C$9</f>
        <v>0.82171392700355295</v>
      </c>
      <c r="D23" s="37">
        <f>TrAvia_act!D$9</f>
        <v>0.79847339169240195</v>
      </c>
      <c r="E23" s="37">
        <f>TrAvia_act!E$9</f>
        <v>0.95016383544046856</v>
      </c>
      <c r="F23" s="37">
        <f>TrAvia_act!F$9</f>
        <v>1.1612490768707004</v>
      </c>
      <c r="G23" s="37">
        <f>TrAvia_act!G$9</f>
        <v>2.2078696754936193</v>
      </c>
      <c r="H23" s="37">
        <f>TrAvia_act!H$9</f>
        <v>1.9263890131420438</v>
      </c>
      <c r="I23" s="37">
        <f>TrAvia_act!I$9</f>
        <v>2.0766389475715017</v>
      </c>
      <c r="J23" s="37">
        <f>TrAvia_act!J$9</f>
        <v>3.773996881722804</v>
      </c>
      <c r="K23" s="37">
        <f>TrAvia_act!K$9</f>
        <v>1.6483485976140104</v>
      </c>
      <c r="L23" s="37">
        <f>TrAvia_act!L$9</f>
        <v>1.3075393427221371</v>
      </c>
      <c r="M23" s="37">
        <f>TrAvia_act!M$9</f>
        <v>1.4203721239121112</v>
      </c>
      <c r="N23" s="37">
        <f>TrAvia_act!N$9</f>
        <v>1.7108261626057966</v>
      </c>
      <c r="O23" s="37">
        <f>TrAvia_act!O$9</f>
        <v>1.7048038459907544</v>
      </c>
      <c r="P23" s="37">
        <f>TrAvia_act!P$9</f>
        <v>1.8671461440492143</v>
      </c>
      <c r="Q23" s="37">
        <f>TrAvia_act!Q$9</f>
        <v>1.7221751541064514</v>
      </c>
    </row>
    <row r="24" spans="1:17" ht="11.45" customHeight="1" x14ac:dyDescent="0.25">
      <c r="A24" s="17" t="str">
        <f>TrAvia_act!$A$10</f>
        <v>International - Extra-EU</v>
      </c>
      <c r="B24" s="37">
        <f>TrAvia_act!B$10</f>
        <v>0.26602465757779009</v>
      </c>
      <c r="C24" s="37">
        <f>TrAvia_act!C$10</f>
        <v>0.2583465265441357</v>
      </c>
      <c r="D24" s="37">
        <f>TrAvia_act!D$10</f>
        <v>0.19240493060804512</v>
      </c>
      <c r="E24" s="37">
        <f>TrAvia_act!E$10</f>
        <v>0.28860739591206769</v>
      </c>
      <c r="F24" s="37">
        <f>TrAvia_act!F$10</f>
        <v>0.18912446889456999</v>
      </c>
      <c r="G24" s="37">
        <f>TrAvia_act!G$10</f>
        <v>2.0131436772489719</v>
      </c>
      <c r="H24" s="37">
        <f>TrAvia_act!H$10</f>
        <v>2.0806606800719645</v>
      </c>
      <c r="I24" s="37">
        <f>TrAvia_act!I$10</f>
        <v>3.0879847505817581</v>
      </c>
      <c r="J24" s="37">
        <f>TrAvia_act!J$10</f>
        <v>4.0167881614075496</v>
      </c>
      <c r="K24" s="37">
        <f>TrAvia_act!K$10</f>
        <v>4.4579183663746438</v>
      </c>
      <c r="L24" s="37">
        <f>TrAvia_act!L$10</f>
        <v>4.6335213286389321</v>
      </c>
      <c r="M24" s="37">
        <f>TrAvia_act!M$10</f>
        <v>5.1798316463902827</v>
      </c>
      <c r="N24" s="37">
        <f>TrAvia_act!N$10</f>
        <v>5.3476214721469413</v>
      </c>
      <c r="O24" s="37">
        <f>TrAvia_act!O$10</f>
        <v>5.3975875148388193</v>
      </c>
      <c r="P24" s="37">
        <f>TrAvia_act!P$10</f>
        <v>5.3166389174912005</v>
      </c>
      <c r="Q24" s="37">
        <f>TrAvia_act!Q$10</f>
        <v>5.7562644810620984</v>
      </c>
    </row>
    <row r="25" spans="1:17" ht="11.45" customHeight="1" x14ac:dyDescent="0.25">
      <c r="A25" s="19" t="s">
        <v>32</v>
      </c>
      <c r="B25" s="38">
        <f t="shared" ref="B25:Q25" si="7">B26+B27</f>
        <v>305.68687263817253</v>
      </c>
      <c r="C25" s="38">
        <f t="shared" si="7"/>
        <v>310.18418811244658</v>
      </c>
      <c r="D25" s="38">
        <f t="shared" si="7"/>
        <v>343.1542574918372</v>
      </c>
      <c r="E25" s="38">
        <f t="shared" si="7"/>
        <v>375.60930606653221</v>
      </c>
      <c r="F25" s="38">
        <f t="shared" si="7"/>
        <v>338.25624432542691</v>
      </c>
      <c r="G25" s="38">
        <f t="shared" si="7"/>
        <v>210.41562889401368</v>
      </c>
      <c r="H25" s="38">
        <f t="shared" si="7"/>
        <v>302.77670261435884</v>
      </c>
      <c r="I25" s="38">
        <f t="shared" si="7"/>
        <v>413.19484674647612</v>
      </c>
      <c r="J25" s="38">
        <f t="shared" si="7"/>
        <v>500.47874460305411</v>
      </c>
      <c r="K25" s="38">
        <f t="shared" si="7"/>
        <v>188.53002445697527</v>
      </c>
      <c r="L25" s="38">
        <f t="shared" si="7"/>
        <v>206.61944633575723</v>
      </c>
      <c r="M25" s="38">
        <f t="shared" si="7"/>
        <v>151.55302566562341</v>
      </c>
      <c r="N25" s="38">
        <f t="shared" si="7"/>
        <v>137.52363413810812</v>
      </c>
      <c r="O25" s="38">
        <f t="shared" si="7"/>
        <v>135.78467852399916</v>
      </c>
      <c r="P25" s="38">
        <f t="shared" si="7"/>
        <v>275.38284630914404</v>
      </c>
      <c r="Q25" s="38">
        <f t="shared" si="7"/>
        <v>406.57343946913466</v>
      </c>
    </row>
    <row r="26" spans="1:17" ht="11.45" customHeight="1" x14ac:dyDescent="0.25">
      <c r="A26" s="17" t="str">
        <f>TrNavi_act!$A$4</f>
        <v>Domestic coastal shipping</v>
      </c>
      <c r="B26" s="37">
        <f>TrNavi_act!B4</f>
        <v>305.68687263817253</v>
      </c>
      <c r="C26" s="37">
        <f>TrNavi_act!C4</f>
        <v>310.18418811244658</v>
      </c>
      <c r="D26" s="37">
        <f>TrNavi_act!D4</f>
        <v>343.1542574918372</v>
      </c>
      <c r="E26" s="37">
        <f>TrNavi_act!E4</f>
        <v>375.60930606653221</v>
      </c>
      <c r="F26" s="37">
        <f>TrNavi_act!F4</f>
        <v>338.25624432542691</v>
      </c>
      <c r="G26" s="37">
        <f>TrNavi_act!G4</f>
        <v>210.41562889401368</v>
      </c>
      <c r="H26" s="37">
        <f>TrNavi_act!H4</f>
        <v>302.77670261435884</v>
      </c>
      <c r="I26" s="37">
        <f>TrNavi_act!I4</f>
        <v>413.19484674647612</v>
      </c>
      <c r="J26" s="37">
        <f>TrNavi_act!J4</f>
        <v>500.47874460305411</v>
      </c>
      <c r="K26" s="37">
        <f>TrNavi_act!K4</f>
        <v>188.53002445697527</v>
      </c>
      <c r="L26" s="37">
        <f>TrNavi_act!L4</f>
        <v>206.61944633575723</v>
      </c>
      <c r="M26" s="37">
        <f>TrNavi_act!M4</f>
        <v>151.55302566562341</v>
      </c>
      <c r="N26" s="37">
        <f>TrNavi_act!N4</f>
        <v>137.52363413810812</v>
      </c>
      <c r="O26" s="37">
        <f>TrNavi_act!O4</f>
        <v>135.78467852399916</v>
      </c>
      <c r="P26" s="37">
        <f>TrNavi_act!P4</f>
        <v>275.38284630914404</v>
      </c>
      <c r="Q26" s="37">
        <f>TrNavi_act!Q4</f>
        <v>406.57343946913466</v>
      </c>
    </row>
    <row r="27" spans="1:17" ht="11.45" customHeight="1" x14ac:dyDescent="0.25">
      <c r="A27" s="15" t="str">
        <f>TrNavi_act!$A$5</f>
        <v>Inland waterways</v>
      </c>
      <c r="B27" s="36">
        <f>TrNavi_act!B5</f>
        <v>0</v>
      </c>
      <c r="C27" s="36">
        <f>TrNavi_act!C5</f>
        <v>0</v>
      </c>
      <c r="D27" s="36">
        <f>TrNavi_act!D5</f>
        <v>0</v>
      </c>
      <c r="E27" s="36">
        <f>TrNavi_act!E5</f>
        <v>0</v>
      </c>
      <c r="F27" s="36">
        <f>TrNavi_act!F5</f>
        <v>0</v>
      </c>
      <c r="G27" s="36">
        <f>TrNavi_act!G5</f>
        <v>0</v>
      </c>
      <c r="H27" s="36">
        <f>TrNavi_act!H5</f>
        <v>0</v>
      </c>
      <c r="I27" s="36">
        <f>TrNavi_act!I5</f>
        <v>0</v>
      </c>
      <c r="J27" s="36">
        <f>TrNavi_act!J5</f>
        <v>0</v>
      </c>
      <c r="K27" s="36">
        <f>TrNavi_act!K5</f>
        <v>0</v>
      </c>
      <c r="L27" s="36">
        <f>TrNavi_act!L5</f>
        <v>0</v>
      </c>
      <c r="M27" s="36">
        <f>TrNavi_act!M5</f>
        <v>0</v>
      </c>
      <c r="N27" s="36">
        <f>TrNavi_act!N5</f>
        <v>0</v>
      </c>
      <c r="O27" s="36">
        <f>TrNavi_act!O5</f>
        <v>0</v>
      </c>
      <c r="P27" s="36">
        <f>TrNavi_act!P5</f>
        <v>0</v>
      </c>
      <c r="Q27" s="36">
        <f>TrNavi_act!Q5</f>
        <v>0</v>
      </c>
    </row>
    <row r="28" spans="1:17" ht="11.45" customHeight="1" x14ac:dyDescent="0.25">
      <c r="A28" s="45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11.45" customHeight="1" x14ac:dyDescent="0.25">
      <c r="A29" s="27" t="s">
        <v>47</v>
      </c>
      <c r="B29" s="41">
        <f t="shared" ref="B29:Q29" si="8">B30+B43</f>
        <v>582.91720220011234</v>
      </c>
      <c r="C29" s="41">
        <f t="shared" si="8"/>
        <v>684.26904735629273</v>
      </c>
      <c r="D29" s="41">
        <f t="shared" si="8"/>
        <v>724.1435212225972</v>
      </c>
      <c r="E29" s="41">
        <f t="shared" si="8"/>
        <v>696.93107144485771</v>
      </c>
      <c r="F29" s="41">
        <f t="shared" si="8"/>
        <v>717.59704268398332</v>
      </c>
      <c r="G29" s="41">
        <f t="shared" si="8"/>
        <v>771.42486158584143</v>
      </c>
      <c r="H29" s="41">
        <f t="shared" si="8"/>
        <v>809.56198705227257</v>
      </c>
      <c r="I29" s="41">
        <f t="shared" si="8"/>
        <v>870.33014501949788</v>
      </c>
      <c r="J29" s="41">
        <f t="shared" si="8"/>
        <v>824.45753953405176</v>
      </c>
      <c r="K29" s="41">
        <f t="shared" si="8"/>
        <v>741.40658178166916</v>
      </c>
      <c r="L29" s="41">
        <f t="shared" si="8"/>
        <v>784.93979997141059</v>
      </c>
      <c r="M29" s="41">
        <f t="shared" si="8"/>
        <v>780.42592392049164</v>
      </c>
      <c r="N29" s="41">
        <f t="shared" si="8"/>
        <v>791.53283929295458</v>
      </c>
      <c r="O29" s="41">
        <f t="shared" si="8"/>
        <v>762.9094464417816</v>
      </c>
      <c r="P29" s="41">
        <f t="shared" si="8"/>
        <v>780.83930808671198</v>
      </c>
      <c r="Q29" s="41">
        <f t="shared" si="8"/>
        <v>785.05808406663027</v>
      </c>
    </row>
    <row r="30" spans="1:17" ht="11.45" customHeight="1" x14ac:dyDescent="0.25">
      <c r="A30" s="25" t="s">
        <v>39</v>
      </c>
      <c r="B30" s="40">
        <f t="shared" ref="B30:Q30" si="9">B31+B35+B39</f>
        <v>417.48206885273368</v>
      </c>
      <c r="C30" s="40">
        <f t="shared" si="9"/>
        <v>483.40296698321617</v>
      </c>
      <c r="D30" s="40">
        <f t="shared" si="9"/>
        <v>468.15988791462274</v>
      </c>
      <c r="E30" s="40">
        <f t="shared" si="9"/>
        <v>464.33731239855678</v>
      </c>
      <c r="F30" s="40">
        <f t="shared" si="9"/>
        <v>481.29842746443472</v>
      </c>
      <c r="G30" s="40">
        <f t="shared" si="9"/>
        <v>529.16897527884475</v>
      </c>
      <c r="H30" s="40">
        <f t="shared" si="9"/>
        <v>560.72519498206793</v>
      </c>
      <c r="I30" s="40">
        <f t="shared" si="9"/>
        <v>609.42065164386918</v>
      </c>
      <c r="J30" s="40">
        <f t="shared" si="9"/>
        <v>585.57711793977853</v>
      </c>
      <c r="K30" s="40">
        <f t="shared" si="9"/>
        <v>555.08066107181548</v>
      </c>
      <c r="L30" s="40">
        <f t="shared" si="9"/>
        <v>555.5037845885239</v>
      </c>
      <c r="M30" s="40">
        <f t="shared" si="9"/>
        <v>545.95438660504055</v>
      </c>
      <c r="N30" s="40">
        <f t="shared" si="9"/>
        <v>562.21900683142132</v>
      </c>
      <c r="O30" s="40">
        <f t="shared" si="9"/>
        <v>551.66822627893714</v>
      </c>
      <c r="P30" s="40">
        <f t="shared" si="9"/>
        <v>579.32781400371687</v>
      </c>
      <c r="Q30" s="40">
        <f t="shared" si="9"/>
        <v>592.78252061879493</v>
      </c>
    </row>
    <row r="31" spans="1:17" ht="11.45" customHeight="1" x14ac:dyDescent="0.25">
      <c r="A31" s="23" t="str">
        <f>$A$5</f>
        <v>Road transport</v>
      </c>
      <c r="B31" s="39">
        <f t="shared" ref="B31:Q31" si="10">B32+B33+B34</f>
        <v>389.53500791827571</v>
      </c>
      <c r="C31" s="39">
        <f t="shared" si="10"/>
        <v>457.49344603954796</v>
      </c>
      <c r="D31" s="39">
        <f t="shared" si="10"/>
        <v>437.70501635862928</v>
      </c>
      <c r="E31" s="39">
        <f t="shared" si="10"/>
        <v>438.192239728956</v>
      </c>
      <c r="F31" s="39">
        <f t="shared" si="10"/>
        <v>443.37221924571043</v>
      </c>
      <c r="G31" s="39">
        <f t="shared" si="10"/>
        <v>471.16538554270807</v>
      </c>
      <c r="H31" s="39">
        <f t="shared" si="10"/>
        <v>519.03675311461666</v>
      </c>
      <c r="I31" s="39">
        <f t="shared" si="10"/>
        <v>548.4407908296555</v>
      </c>
      <c r="J31" s="39">
        <f t="shared" si="10"/>
        <v>551.02407250359249</v>
      </c>
      <c r="K31" s="39">
        <f t="shared" si="10"/>
        <v>510.23966808821751</v>
      </c>
      <c r="L31" s="39">
        <f t="shared" si="10"/>
        <v>501.83058579230726</v>
      </c>
      <c r="M31" s="39">
        <f t="shared" si="10"/>
        <v>500.3163338825853</v>
      </c>
      <c r="N31" s="39">
        <f t="shared" si="10"/>
        <v>514.21090637466443</v>
      </c>
      <c r="O31" s="39">
        <f t="shared" si="10"/>
        <v>516.1609436463159</v>
      </c>
      <c r="P31" s="39">
        <f t="shared" si="10"/>
        <v>530.24773538905322</v>
      </c>
      <c r="Q31" s="39">
        <f t="shared" si="10"/>
        <v>559.20613816050729</v>
      </c>
    </row>
    <row r="32" spans="1:17" ht="11.45" customHeight="1" x14ac:dyDescent="0.25">
      <c r="A32" s="17" t="str">
        <f>$A$6</f>
        <v>Powered 2-wheelers</v>
      </c>
      <c r="B32" s="37">
        <f>TrRoad_ene!B$19</f>
        <v>0.43276968303612501</v>
      </c>
      <c r="C32" s="37">
        <f>TrRoad_ene!C$19</f>
        <v>0.43843111357939785</v>
      </c>
      <c r="D32" s="37">
        <f>TrRoad_ene!D$19</f>
        <v>0.46514785063448477</v>
      </c>
      <c r="E32" s="37">
        <f>TrRoad_ene!E$19</f>
        <v>0.50779623194220203</v>
      </c>
      <c r="F32" s="37">
        <f>TrRoad_ene!F$19</f>
        <v>0.5632708527239807</v>
      </c>
      <c r="G32" s="37">
        <f>TrRoad_ene!G$19</f>
        <v>0.59362219243965642</v>
      </c>
      <c r="H32" s="37">
        <f>TrRoad_ene!H$19</f>
        <v>0.75369015748441526</v>
      </c>
      <c r="I32" s="37">
        <f>TrRoad_ene!I$19</f>
        <v>0.87312958186714962</v>
      </c>
      <c r="J32" s="37">
        <f>TrRoad_ene!J$19</f>
        <v>1.0212166862234291</v>
      </c>
      <c r="K32" s="37">
        <f>TrRoad_ene!K$19</f>
        <v>1.0620449943396968</v>
      </c>
      <c r="L32" s="37">
        <f>TrRoad_ene!L$19</f>
        <v>1.1103562416013837</v>
      </c>
      <c r="M32" s="37">
        <f>TrRoad_ene!M$19</f>
        <v>1.2101167573171803</v>
      </c>
      <c r="N32" s="37">
        <f>TrRoad_ene!N$19</f>
        <v>1.7415889277511749</v>
      </c>
      <c r="O32" s="37">
        <f>TrRoad_ene!O$19</f>
        <v>1.8807578585509499</v>
      </c>
      <c r="P32" s="37">
        <f>TrRoad_ene!P$19</f>
        <v>2.019651847668074</v>
      </c>
      <c r="Q32" s="37">
        <f>TrRoad_ene!Q$19</f>
        <v>2.2076827671973889</v>
      </c>
    </row>
    <row r="33" spans="1:17" ht="11.45" customHeight="1" x14ac:dyDescent="0.25">
      <c r="A33" s="17" t="str">
        <f>$A$7</f>
        <v>Passenger cars</v>
      </c>
      <c r="B33" s="37">
        <f>TrRoad_ene!B$21</f>
        <v>289.75640178424214</v>
      </c>
      <c r="C33" s="37">
        <f>TrRoad_ene!C$21</f>
        <v>360.52946185736522</v>
      </c>
      <c r="D33" s="37">
        <f>TrRoad_ene!D$21</f>
        <v>341.45389565802316</v>
      </c>
      <c r="E33" s="37">
        <f>TrRoad_ene!E$21</f>
        <v>339.44807834870778</v>
      </c>
      <c r="F33" s="37">
        <f>TrRoad_ene!F$21</f>
        <v>343.76292553853693</v>
      </c>
      <c r="G33" s="37">
        <f>TrRoad_ene!G$21</f>
        <v>368.26735991525715</v>
      </c>
      <c r="H33" s="37">
        <f>TrRoad_ene!H$21</f>
        <v>415.63678374549767</v>
      </c>
      <c r="I33" s="37">
        <f>TrRoad_ene!I$21</f>
        <v>461.53519343641949</v>
      </c>
      <c r="J33" s="37">
        <f>TrRoad_ene!J$21</f>
        <v>469.22946804219674</v>
      </c>
      <c r="K33" s="37">
        <f>TrRoad_ene!K$21</f>
        <v>432.93866591194762</v>
      </c>
      <c r="L33" s="37">
        <f>TrRoad_ene!L$21</f>
        <v>426.15107102303682</v>
      </c>
      <c r="M33" s="37">
        <f>TrRoad_ene!M$21</f>
        <v>426.02380749169856</v>
      </c>
      <c r="N33" s="37">
        <f>TrRoad_ene!N$21</f>
        <v>435.77235960261908</v>
      </c>
      <c r="O33" s="37">
        <f>TrRoad_ene!O$21</f>
        <v>433.50591806564324</v>
      </c>
      <c r="P33" s="37">
        <f>TrRoad_ene!P$21</f>
        <v>443.31598039686099</v>
      </c>
      <c r="Q33" s="37">
        <f>TrRoad_ene!Q$21</f>
        <v>466.97903799718915</v>
      </c>
    </row>
    <row r="34" spans="1:17" ht="11.45" customHeight="1" x14ac:dyDescent="0.25">
      <c r="A34" s="17" t="str">
        <f>$A$8</f>
        <v>Motor coaches, buses and trolley buses</v>
      </c>
      <c r="B34" s="37">
        <f>TrRoad_ene!B$33</f>
        <v>99.345836450997481</v>
      </c>
      <c r="C34" s="37">
        <f>TrRoad_ene!C$33</f>
        <v>96.525553068603358</v>
      </c>
      <c r="D34" s="37">
        <f>TrRoad_ene!D$33</f>
        <v>95.785972849971628</v>
      </c>
      <c r="E34" s="37">
        <f>TrRoad_ene!E$33</f>
        <v>98.236365148305993</v>
      </c>
      <c r="F34" s="37">
        <f>TrRoad_ene!F$33</f>
        <v>99.046022854449518</v>
      </c>
      <c r="G34" s="37">
        <f>TrRoad_ene!G$33</f>
        <v>102.30440343501125</v>
      </c>
      <c r="H34" s="37">
        <f>TrRoad_ene!H$33</f>
        <v>102.64627921163461</v>
      </c>
      <c r="I34" s="37">
        <f>TrRoad_ene!I$33</f>
        <v>86.032467811368818</v>
      </c>
      <c r="J34" s="37">
        <f>TrRoad_ene!J$33</f>
        <v>80.773387775172253</v>
      </c>
      <c r="K34" s="37">
        <f>TrRoad_ene!K$33</f>
        <v>76.238957181930189</v>
      </c>
      <c r="L34" s="37">
        <f>TrRoad_ene!L$33</f>
        <v>74.569158527669074</v>
      </c>
      <c r="M34" s="37">
        <f>TrRoad_ene!M$33</f>
        <v>73.082409633569583</v>
      </c>
      <c r="N34" s="37">
        <f>TrRoad_ene!N$33</f>
        <v>76.696957844294175</v>
      </c>
      <c r="O34" s="37">
        <f>TrRoad_ene!O$33</f>
        <v>80.774267722121735</v>
      </c>
      <c r="P34" s="37">
        <f>TrRoad_ene!P$33</f>
        <v>84.912103144524181</v>
      </c>
      <c r="Q34" s="37">
        <f>TrRoad_ene!Q$33</f>
        <v>90.019417396120701</v>
      </c>
    </row>
    <row r="35" spans="1:17" ht="11.45" customHeight="1" x14ac:dyDescent="0.25">
      <c r="A35" s="19" t="str">
        <f>$A$9</f>
        <v>Rail, metro and tram</v>
      </c>
      <c r="B35" s="38">
        <f t="shared" ref="B35:Q35" si="11">B36+B37+B38</f>
        <v>6.9429887629011589</v>
      </c>
      <c r="C35" s="38">
        <f t="shared" si="11"/>
        <v>9.8250235388402345</v>
      </c>
      <c r="D35" s="38">
        <f t="shared" si="11"/>
        <v>11.361973822141671</v>
      </c>
      <c r="E35" s="38">
        <f t="shared" si="11"/>
        <v>6.9516134464512715</v>
      </c>
      <c r="F35" s="38">
        <f t="shared" si="11"/>
        <v>8.5884037606609596</v>
      </c>
      <c r="G35" s="38">
        <f t="shared" si="11"/>
        <v>10.711990989725626</v>
      </c>
      <c r="H35" s="38">
        <f t="shared" si="11"/>
        <v>10.424539389812358</v>
      </c>
      <c r="I35" s="38">
        <f t="shared" si="11"/>
        <v>11.8411649570977</v>
      </c>
      <c r="J35" s="38">
        <f t="shared" si="11"/>
        <v>7.0057386212644968</v>
      </c>
      <c r="K35" s="38">
        <f t="shared" si="11"/>
        <v>12.033682589169219</v>
      </c>
      <c r="L35" s="38">
        <f t="shared" si="11"/>
        <v>16.722049966874252</v>
      </c>
      <c r="M35" s="38">
        <f t="shared" si="11"/>
        <v>11.52170063514335</v>
      </c>
      <c r="N35" s="38">
        <f t="shared" si="11"/>
        <v>10.906665122414505</v>
      </c>
      <c r="O35" s="38">
        <f t="shared" si="11"/>
        <v>7.5668501972824398</v>
      </c>
      <c r="P35" s="38">
        <f t="shared" si="11"/>
        <v>9.0594909523604752</v>
      </c>
      <c r="Q35" s="38">
        <f t="shared" si="11"/>
        <v>9.5598821127411426</v>
      </c>
    </row>
    <row r="36" spans="1:17" ht="11.45" customHeight="1" x14ac:dyDescent="0.25">
      <c r="A36" s="17" t="str">
        <f>$A$10</f>
        <v>Metro and tram, urban light rail</v>
      </c>
      <c r="B36" s="37">
        <f>TrRail_ene!B$18</f>
        <v>1.1613108923347402</v>
      </c>
      <c r="C36" s="37">
        <f>TrRail_ene!C$18</f>
        <v>0.93860139710364532</v>
      </c>
      <c r="D36" s="37">
        <f>TrRail_ene!D$18</f>
        <v>0.92987618767245661</v>
      </c>
      <c r="E36" s="37">
        <f>TrRail_ene!E$18</f>
        <v>0.97075157616292285</v>
      </c>
      <c r="F36" s="37">
        <f>TrRail_ene!F$18</f>
        <v>0.84169417917606104</v>
      </c>
      <c r="G36" s="37">
        <f>TrRail_ene!G$18</f>
        <v>0.67629759923056931</v>
      </c>
      <c r="H36" s="37">
        <f>TrRail_ene!H$18</f>
        <v>0.68378589897334907</v>
      </c>
      <c r="I36" s="37">
        <f>TrRail_ene!I$18</f>
        <v>0.66262052035609942</v>
      </c>
      <c r="J36" s="37">
        <f>TrRail_ene!J$18</f>
        <v>1.7680226767767411</v>
      </c>
      <c r="K36" s="37">
        <f>TrRail_ene!K$18</f>
        <v>1.675974699235947</v>
      </c>
      <c r="L36" s="37">
        <f>TrRail_ene!L$18</f>
        <v>1.517594857369392</v>
      </c>
      <c r="M36" s="37">
        <f>TrRail_ene!M$18</f>
        <v>1.345566444855181</v>
      </c>
      <c r="N36" s="37">
        <f>TrRail_ene!N$18</f>
        <v>1.6847519070773331</v>
      </c>
      <c r="O36" s="37">
        <f>TrRail_ene!O$18</f>
        <v>1.2822603373982022</v>
      </c>
      <c r="P36" s="37">
        <f>TrRail_ene!P$18</f>
        <v>1.1127926777769925</v>
      </c>
      <c r="Q36" s="37">
        <f>TrRail_ene!Q$18</f>
        <v>1.020963787737929</v>
      </c>
    </row>
    <row r="37" spans="1:17" ht="11.45" customHeight="1" x14ac:dyDescent="0.25">
      <c r="A37" s="17" t="str">
        <f>$A$11</f>
        <v>Conventional passenger trains</v>
      </c>
      <c r="B37" s="37">
        <f>TrRail_ene!B$19</f>
        <v>5.7816778705664191</v>
      </c>
      <c r="C37" s="37">
        <f>TrRail_ene!C$19</f>
        <v>8.8864221417365883</v>
      </c>
      <c r="D37" s="37">
        <f>TrRail_ene!D$19</f>
        <v>10.432097634469214</v>
      </c>
      <c r="E37" s="37">
        <f>TrRail_ene!E$19</f>
        <v>5.9808618702883489</v>
      </c>
      <c r="F37" s="37">
        <f>TrRail_ene!F$19</f>
        <v>7.7467095814848976</v>
      </c>
      <c r="G37" s="37">
        <f>TrRail_ene!G$19</f>
        <v>10.035693390495057</v>
      </c>
      <c r="H37" s="37">
        <f>TrRail_ene!H$19</f>
        <v>9.7407534908390083</v>
      </c>
      <c r="I37" s="37">
        <f>TrRail_ene!I$19</f>
        <v>11.1785444367416</v>
      </c>
      <c r="J37" s="37">
        <f>TrRail_ene!J$19</f>
        <v>5.2377159444877552</v>
      </c>
      <c r="K37" s="37">
        <f>TrRail_ene!K$19</f>
        <v>10.357707889933272</v>
      </c>
      <c r="L37" s="37">
        <f>TrRail_ene!L$19</f>
        <v>15.20445510950486</v>
      </c>
      <c r="M37" s="37">
        <f>TrRail_ene!M$19</f>
        <v>10.17613419028817</v>
      </c>
      <c r="N37" s="37">
        <f>TrRail_ene!N$19</f>
        <v>9.2219132153371728</v>
      </c>
      <c r="O37" s="37">
        <f>TrRail_ene!O$19</f>
        <v>6.284589859884238</v>
      </c>
      <c r="P37" s="37">
        <f>TrRail_ene!P$19</f>
        <v>7.9466982745834827</v>
      </c>
      <c r="Q37" s="37">
        <f>TrRail_ene!Q$19</f>
        <v>8.5389183250032143</v>
      </c>
    </row>
    <row r="38" spans="1:17" ht="11.45" customHeight="1" x14ac:dyDescent="0.25">
      <c r="A38" s="17" t="str">
        <f>$A$12</f>
        <v>High speed passenger trains</v>
      </c>
      <c r="B38" s="37">
        <f>TrRail_ene!B$22</f>
        <v>0</v>
      </c>
      <c r="C38" s="37">
        <f>TrRail_ene!C$22</f>
        <v>0</v>
      </c>
      <c r="D38" s="37">
        <f>TrRail_ene!D$22</f>
        <v>0</v>
      </c>
      <c r="E38" s="37">
        <f>TrRail_ene!E$22</f>
        <v>0</v>
      </c>
      <c r="F38" s="37">
        <f>TrRail_ene!F$22</f>
        <v>0</v>
      </c>
      <c r="G38" s="37">
        <f>TrRail_ene!G$22</f>
        <v>0</v>
      </c>
      <c r="H38" s="37">
        <f>TrRail_ene!H$22</f>
        <v>0</v>
      </c>
      <c r="I38" s="37">
        <f>TrRail_ene!I$22</f>
        <v>0</v>
      </c>
      <c r="J38" s="37">
        <f>TrRail_ene!J$22</f>
        <v>0</v>
      </c>
      <c r="K38" s="37">
        <f>TrRail_ene!K$22</f>
        <v>0</v>
      </c>
      <c r="L38" s="37">
        <f>TrRail_ene!L$22</f>
        <v>0</v>
      </c>
      <c r="M38" s="37">
        <f>TrRail_ene!M$22</f>
        <v>0</v>
      </c>
      <c r="N38" s="37">
        <f>TrRail_ene!N$22</f>
        <v>0</v>
      </c>
      <c r="O38" s="37">
        <f>TrRail_ene!O$22</f>
        <v>0</v>
      </c>
      <c r="P38" s="37">
        <f>TrRail_ene!P$22</f>
        <v>0</v>
      </c>
      <c r="Q38" s="37">
        <f>TrRail_ene!Q$22</f>
        <v>0</v>
      </c>
    </row>
    <row r="39" spans="1:17" ht="11.45" customHeight="1" x14ac:dyDescent="0.25">
      <c r="A39" s="19" t="str">
        <f>$A$13</f>
        <v>Aviation</v>
      </c>
      <c r="B39" s="38">
        <f t="shared" ref="B39:Q39" si="12">B40+B41+B42</f>
        <v>21.004072171556807</v>
      </c>
      <c r="C39" s="38">
        <f t="shared" si="12"/>
        <v>16.084497404827953</v>
      </c>
      <c r="D39" s="38">
        <f t="shared" si="12"/>
        <v>19.092897733851768</v>
      </c>
      <c r="E39" s="38">
        <f t="shared" si="12"/>
        <v>19.193459223149464</v>
      </c>
      <c r="F39" s="38">
        <f t="shared" si="12"/>
        <v>29.337804458063324</v>
      </c>
      <c r="G39" s="38">
        <f t="shared" si="12"/>
        <v>47.291598746411118</v>
      </c>
      <c r="H39" s="38">
        <f t="shared" si="12"/>
        <v>31.263902477638965</v>
      </c>
      <c r="I39" s="38">
        <f t="shared" si="12"/>
        <v>49.138695857116012</v>
      </c>
      <c r="J39" s="38">
        <f t="shared" si="12"/>
        <v>27.547306814921487</v>
      </c>
      <c r="K39" s="38">
        <f t="shared" si="12"/>
        <v>32.807310394428725</v>
      </c>
      <c r="L39" s="38">
        <f t="shared" si="12"/>
        <v>36.951148829342443</v>
      </c>
      <c r="M39" s="38">
        <f t="shared" si="12"/>
        <v>34.116352087311874</v>
      </c>
      <c r="N39" s="38">
        <f t="shared" si="12"/>
        <v>37.101435334342341</v>
      </c>
      <c r="O39" s="38">
        <f t="shared" si="12"/>
        <v>27.940432435338828</v>
      </c>
      <c r="P39" s="38">
        <f t="shared" si="12"/>
        <v>40.020587662303257</v>
      </c>
      <c r="Q39" s="38">
        <f t="shared" si="12"/>
        <v>24.01650034554649</v>
      </c>
    </row>
    <row r="40" spans="1:17" ht="11.45" customHeight="1" x14ac:dyDescent="0.25">
      <c r="A40" s="17" t="str">
        <f>$A$14</f>
        <v>Domestic</v>
      </c>
      <c r="B40" s="37">
        <f>TrAvia_ene!B$9</f>
        <v>0</v>
      </c>
      <c r="C40" s="37">
        <f>TrAvia_ene!C$9</f>
        <v>0</v>
      </c>
      <c r="D40" s="37">
        <f>TrAvia_ene!D$9</f>
        <v>0</v>
      </c>
      <c r="E40" s="37">
        <f>TrAvia_ene!E$9</f>
        <v>0</v>
      </c>
      <c r="F40" s="37">
        <f>TrAvia_ene!F$9</f>
        <v>0</v>
      </c>
      <c r="G40" s="37">
        <f>TrAvia_ene!G$9</f>
        <v>0</v>
      </c>
      <c r="H40" s="37">
        <f>TrAvia_ene!H$9</f>
        <v>0</v>
      </c>
      <c r="I40" s="37">
        <f>TrAvia_ene!I$9</f>
        <v>0</v>
      </c>
      <c r="J40" s="37">
        <f>TrAvia_ene!J$9</f>
        <v>0</v>
      </c>
      <c r="K40" s="37">
        <f>TrAvia_ene!K$9</f>
        <v>0</v>
      </c>
      <c r="L40" s="37">
        <f>TrAvia_ene!L$9</f>
        <v>0</v>
      </c>
      <c r="M40" s="37">
        <f>TrAvia_ene!M$9</f>
        <v>0</v>
      </c>
      <c r="N40" s="37">
        <f>TrAvia_ene!N$9</f>
        <v>0</v>
      </c>
      <c r="O40" s="37">
        <f>TrAvia_ene!O$9</f>
        <v>0</v>
      </c>
      <c r="P40" s="37">
        <f>TrAvia_ene!P$9</f>
        <v>0</v>
      </c>
      <c r="Q40" s="37">
        <f>TrAvia_ene!Q$9</f>
        <v>0</v>
      </c>
    </row>
    <row r="41" spans="1:17" ht="11.45" customHeight="1" x14ac:dyDescent="0.25">
      <c r="A41" s="17" t="str">
        <f>$A$15</f>
        <v>International - Intra-EU</v>
      </c>
      <c r="B41" s="37">
        <f>TrAvia_ene!B$10</f>
        <v>16.650741951065726</v>
      </c>
      <c r="C41" s="37">
        <f>TrAvia_ene!C$10</f>
        <v>14.240743656419117</v>
      </c>
      <c r="D41" s="37">
        <f>TrAvia_ene!D$10</f>
        <v>17.074069822814707</v>
      </c>
      <c r="E41" s="37">
        <f>TrAvia_ene!E$10</f>
        <v>17.324119979380274</v>
      </c>
      <c r="F41" s="37">
        <f>TrAvia_ene!F$10</f>
        <v>25.917513648740037</v>
      </c>
      <c r="G41" s="37">
        <f>TrAvia_ene!G$10</f>
        <v>41.809167409981505</v>
      </c>
      <c r="H41" s="37">
        <f>TrAvia_ene!H$10</f>
        <v>26.512511220149722</v>
      </c>
      <c r="I41" s="37">
        <f>TrAvia_ene!I$10</f>
        <v>41.499714858609593</v>
      </c>
      <c r="J41" s="37">
        <f>TrAvia_ene!J$10</f>
        <v>21.518128412055241</v>
      </c>
      <c r="K41" s="37">
        <f>TrAvia_ene!K$10</f>
        <v>26.189448176991064</v>
      </c>
      <c r="L41" s="37">
        <f>TrAvia_ene!L$10</f>
        <v>30.31268605628857</v>
      </c>
      <c r="M41" s="37">
        <f>TrAvia_ene!M$10</f>
        <v>28.512518483446648</v>
      </c>
      <c r="N41" s="37">
        <f>TrAvia_ene!N$10</f>
        <v>29.41049457323869</v>
      </c>
      <c r="O41" s="37">
        <f>TrAvia_ene!O$10</f>
        <v>20.880271080743064</v>
      </c>
      <c r="P41" s="37">
        <f>TrAvia_ene!P$10</f>
        <v>30.090796570977041</v>
      </c>
      <c r="Q41" s="37">
        <f>TrAvia_ene!Q$10</f>
        <v>18.071323918025879</v>
      </c>
    </row>
    <row r="42" spans="1:17" ht="11.45" customHeight="1" x14ac:dyDescent="0.25">
      <c r="A42" s="17" t="str">
        <f>$A$16</f>
        <v>International - Extra-EU</v>
      </c>
      <c r="B42" s="37">
        <f>TrAvia_ene!B$11</f>
        <v>4.3533302204910802</v>
      </c>
      <c r="C42" s="37">
        <f>TrAvia_ene!C$11</f>
        <v>1.8437537484088373</v>
      </c>
      <c r="D42" s="37">
        <f>TrAvia_ene!D$11</f>
        <v>2.0188279110370595</v>
      </c>
      <c r="E42" s="37">
        <f>TrAvia_ene!E$11</f>
        <v>1.8693392437691887</v>
      </c>
      <c r="F42" s="37">
        <f>TrAvia_ene!F$11</f>
        <v>3.4202908093232871</v>
      </c>
      <c r="G42" s="37">
        <f>TrAvia_ene!G$11</f>
        <v>5.4824313364296122</v>
      </c>
      <c r="H42" s="37">
        <f>TrAvia_ene!H$11</f>
        <v>4.7513912574892414</v>
      </c>
      <c r="I42" s="37">
        <f>TrAvia_ene!I$11</f>
        <v>7.6389809985064163</v>
      </c>
      <c r="J42" s="37">
        <f>TrAvia_ene!J$11</f>
        <v>6.0291784028662461</v>
      </c>
      <c r="K42" s="37">
        <f>TrAvia_ene!K$11</f>
        <v>6.6178622174376605</v>
      </c>
      <c r="L42" s="37">
        <f>TrAvia_ene!L$11</f>
        <v>6.6384627730538712</v>
      </c>
      <c r="M42" s="37">
        <f>TrAvia_ene!M$11</f>
        <v>5.6038336038652234</v>
      </c>
      <c r="N42" s="37">
        <f>TrAvia_ene!N$11</f>
        <v>7.6909407611036471</v>
      </c>
      <c r="O42" s="37">
        <f>TrAvia_ene!O$11</f>
        <v>7.0601613545957651</v>
      </c>
      <c r="P42" s="37">
        <f>TrAvia_ene!P$11</f>
        <v>9.9297910913262193</v>
      </c>
      <c r="Q42" s="37">
        <f>TrAvia_ene!Q$11</f>
        <v>5.94517642752061</v>
      </c>
    </row>
    <row r="43" spans="1:17" ht="11.45" customHeight="1" x14ac:dyDescent="0.25">
      <c r="A43" s="25" t="s">
        <v>18</v>
      </c>
      <c r="B43" s="40">
        <f t="shared" ref="B43:Q43" si="13">B44+B47+B48+B51</f>
        <v>165.43513334737872</v>
      </c>
      <c r="C43" s="40">
        <f t="shared" si="13"/>
        <v>200.86608037307653</v>
      </c>
      <c r="D43" s="40">
        <f t="shared" si="13"/>
        <v>255.98363330797449</v>
      </c>
      <c r="E43" s="40">
        <f t="shared" si="13"/>
        <v>232.59375904630087</v>
      </c>
      <c r="F43" s="40">
        <f t="shared" si="13"/>
        <v>236.29861521954854</v>
      </c>
      <c r="G43" s="40">
        <f t="shared" si="13"/>
        <v>242.25588630699673</v>
      </c>
      <c r="H43" s="40">
        <f t="shared" si="13"/>
        <v>248.83679207020464</v>
      </c>
      <c r="I43" s="40">
        <f t="shared" si="13"/>
        <v>260.90949337562876</v>
      </c>
      <c r="J43" s="40">
        <f t="shared" si="13"/>
        <v>238.88042159427323</v>
      </c>
      <c r="K43" s="40">
        <f t="shared" si="13"/>
        <v>186.32592070985365</v>
      </c>
      <c r="L43" s="40">
        <f t="shared" si="13"/>
        <v>229.43601538288675</v>
      </c>
      <c r="M43" s="40">
        <f t="shared" si="13"/>
        <v>234.47153731545103</v>
      </c>
      <c r="N43" s="40">
        <f t="shared" si="13"/>
        <v>229.3138324615332</v>
      </c>
      <c r="O43" s="40">
        <f t="shared" si="13"/>
        <v>211.24122016284448</v>
      </c>
      <c r="P43" s="40">
        <f t="shared" si="13"/>
        <v>201.51149408299509</v>
      </c>
      <c r="Q43" s="40">
        <f t="shared" si="13"/>
        <v>192.27556344783531</v>
      </c>
    </row>
    <row r="44" spans="1:17" ht="11.45" customHeight="1" x14ac:dyDescent="0.25">
      <c r="A44" s="23" t="str">
        <f>$A$18</f>
        <v>Road transport</v>
      </c>
      <c r="B44" s="39">
        <f t="shared" ref="B44:Q44" si="14">B45+B46</f>
        <v>115.62927980788302</v>
      </c>
      <c r="C44" s="39">
        <f t="shared" si="14"/>
        <v>157.78741396045203</v>
      </c>
      <c r="D44" s="39">
        <f t="shared" si="14"/>
        <v>197.89124364137066</v>
      </c>
      <c r="E44" s="39">
        <f t="shared" si="14"/>
        <v>178.15450027104401</v>
      </c>
      <c r="F44" s="39">
        <f t="shared" si="14"/>
        <v>192.02156075428957</v>
      </c>
      <c r="G44" s="39">
        <f t="shared" si="14"/>
        <v>194.26054631361342</v>
      </c>
      <c r="H44" s="39">
        <f t="shared" si="14"/>
        <v>197.4432268853833</v>
      </c>
      <c r="I44" s="39">
        <f t="shared" si="14"/>
        <v>211.98881057447261</v>
      </c>
      <c r="J44" s="39">
        <f t="shared" si="14"/>
        <v>192.66545393374994</v>
      </c>
      <c r="K44" s="39">
        <f t="shared" si="14"/>
        <v>148.17103369345156</v>
      </c>
      <c r="L44" s="39">
        <f t="shared" si="14"/>
        <v>180.85699959568797</v>
      </c>
      <c r="M44" s="39">
        <f t="shared" si="14"/>
        <v>200.79003118773343</v>
      </c>
      <c r="N44" s="39">
        <f t="shared" si="14"/>
        <v>200.07851372749997</v>
      </c>
      <c r="O44" s="39">
        <f t="shared" si="14"/>
        <v>184.0901313697255</v>
      </c>
      <c r="P44" s="39">
        <f t="shared" si="14"/>
        <v>177.45744790605514</v>
      </c>
      <c r="Q44" s="39">
        <f t="shared" si="14"/>
        <v>167.30918035197138</v>
      </c>
    </row>
    <row r="45" spans="1:17" ht="11.45" customHeight="1" x14ac:dyDescent="0.25">
      <c r="A45" s="17" t="str">
        <f>$A$19</f>
        <v>Light duty vehicles</v>
      </c>
      <c r="B45" s="37">
        <f>TrRoad_ene!B$43</f>
        <v>70.955822769244847</v>
      </c>
      <c r="C45" s="37">
        <f>TrRoad_ene!C$43</f>
        <v>72.554400695574429</v>
      </c>
      <c r="D45" s="37">
        <f>TrRoad_ene!D$43</f>
        <v>71.57160330853128</v>
      </c>
      <c r="E45" s="37">
        <f>TrRoad_ene!E$43</f>
        <v>67.144803856084351</v>
      </c>
      <c r="F45" s="37">
        <f>TrRoad_ene!F$43</f>
        <v>64.435594141269576</v>
      </c>
      <c r="G45" s="37">
        <f>TrRoad_ene!G$43</f>
        <v>59.370694127876902</v>
      </c>
      <c r="H45" s="37">
        <f>TrRoad_ene!H$43</f>
        <v>57.120489689435928</v>
      </c>
      <c r="I45" s="37">
        <f>TrRoad_ene!I$43</f>
        <v>53.667723983184445</v>
      </c>
      <c r="J45" s="37">
        <f>TrRoad_ene!J$43</f>
        <v>53.408089603772488</v>
      </c>
      <c r="K45" s="37">
        <f>TrRoad_ene!K$43</f>
        <v>50.92619673097326</v>
      </c>
      <c r="L45" s="37">
        <f>TrRoad_ene!L$43</f>
        <v>49.587910894800203</v>
      </c>
      <c r="M45" s="37">
        <f>TrRoad_ene!M$43</f>
        <v>51.1887439872662</v>
      </c>
      <c r="N45" s="37">
        <f>TrRoad_ene!N$43</f>
        <v>52.787896709556151</v>
      </c>
      <c r="O45" s="37">
        <f>TrRoad_ene!O$43</f>
        <v>56.259919528521714</v>
      </c>
      <c r="P45" s="37">
        <f>TrRoad_ene!P$43</f>
        <v>58.39699175942166</v>
      </c>
      <c r="Q45" s="37">
        <f>TrRoad_ene!Q$43</f>
        <v>60.563374215967933</v>
      </c>
    </row>
    <row r="46" spans="1:17" ht="11.45" customHeight="1" x14ac:dyDescent="0.25">
      <c r="A46" s="17" t="str">
        <f>$A$20</f>
        <v>Heavy duty vehicles</v>
      </c>
      <c r="B46" s="37">
        <f>TrRoad_ene!B$52</f>
        <v>44.673457038638176</v>
      </c>
      <c r="C46" s="37">
        <f>TrRoad_ene!C$52</f>
        <v>85.233013264877599</v>
      </c>
      <c r="D46" s="37">
        <f>TrRoad_ene!D$52</f>
        <v>126.31964033283938</v>
      </c>
      <c r="E46" s="37">
        <f>TrRoad_ene!E$52</f>
        <v>111.00969641495965</v>
      </c>
      <c r="F46" s="37">
        <f>TrRoad_ene!F$52</f>
        <v>127.58596661301999</v>
      </c>
      <c r="G46" s="37">
        <f>TrRoad_ene!G$52</f>
        <v>134.88985218573652</v>
      </c>
      <c r="H46" s="37">
        <f>TrRoad_ene!H$52</f>
        <v>140.32273719594735</v>
      </c>
      <c r="I46" s="37">
        <f>TrRoad_ene!I$52</f>
        <v>158.32108659128815</v>
      </c>
      <c r="J46" s="37">
        <f>TrRoad_ene!J$52</f>
        <v>139.25736432997746</v>
      </c>
      <c r="K46" s="37">
        <f>TrRoad_ene!K$52</f>
        <v>97.244836962478303</v>
      </c>
      <c r="L46" s="37">
        <f>TrRoad_ene!L$52</f>
        <v>131.26908870088778</v>
      </c>
      <c r="M46" s="37">
        <f>TrRoad_ene!M$52</f>
        <v>149.60128720046723</v>
      </c>
      <c r="N46" s="37">
        <f>TrRoad_ene!N$52</f>
        <v>147.29061701794382</v>
      </c>
      <c r="O46" s="37">
        <f>TrRoad_ene!O$52</f>
        <v>127.83021184120378</v>
      </c>
      <c r="P46" s="37">
        <f>TrRoad_ene!P$52</f>
        <v>119.06045614663347</v>
      </c>
      <c r="Q46" s="37">
        <f>TrRoad_ene!Q$52</f>
        <v>106.74580613600344</v>
      </c>
    </row>
    <row r="47" spans="1:17" ht="11.45" customHeight="1" x14ac:dyDescent="0.25">
      <c r="A47" s="19" t="str">
        <f>$A$21</f>
        <v>Rail transport</v>
      </c>
      <c r="B47" s="38">
        <f>TrRail_ene!B$23</f>
        <v>42.052830921170845</v>
      </c>
      <c r="C47" s="38">
        <f>TrRail_ene!C$23</f>
        <v>35.464353817452455</v>
      </c>
      <c r="D47" s="38">
        <f>TrRail_ene!D$23</f>
        <v>46.384767400455594</v>
      </c>
      <c r="E47" s="38">
        <f>TrRail_ene!E$23</f>
        <v>44.841367998406341</v>
      </c>
      <c r="F47" s="38">
        <f>TrRail_ene!F$23</f>
        <v>35.617298923322302</v>
      </c>
      <c r="G47" s="38">
        <f>TrRail_ene!G$23</f>
        <v>38.680432624490514</v>
      </c>
      <c r="H47" s="38">
        <f>TrRail_ene!H$23</f>
        <v>39.358087662460285</v>
      </c>
      <c r="I47" s="38">
        <f>TrRail_ene!I$23</f>
        <v>30.351668658272189</v>
      </c>
      <c r="J47" s="38">
        <f>TrRail_ene!J$23</f>
        <v>24.372084475444765</v>
      </c>
      <c r="K47" s="38">
        <f>TrRail_ene!K$23</f>
        <v>28.963057410830789</v>
      </c>
      <c r="L47" s="38">
        <f>TrRail_ene!L$23</f>
        <v>39.456052780006537</v>
      </c>
      <c r="M47" s="38">
        <f>TrRail_ene!M$23</f>
        <v>27.814859355294967</v>
      </c>
      <c r="N47" s="38">
        <f>TrRail_ene!N$23</f>
        <v>24.299833863069654</v>
      </c>
      <c r="O47" s="38">
        <f>TrRail_ene!O$23</f>
        <v>22.298455328393846</v>
      </c>
      <c r="P47" s="38">
        <f>TrRail_ene!P$23</f>
        <v>13.893297975382032</v>
      </c>
      <c r="Q47" s="38">
        <f>TrRail_ene!Q$23</f>
        <v>12.200489266824585</v>
      </c>
    </row>
    <row r="48" spans="1:17" ht="11.45" customHeight="1" x14ac:dyDescent="0.25">
      <c r="A48" s="19" t="str">
        <f>$A$22</f>
        <v>Aviation</v>
      </c>
      <c r="B48" s="38">
        <f t="shared" ref="B48:Q48" si="15">B49+B50</f>
        <v>0.58735948203981503</v>
      </c>
      <c r="C48" s="38">
        <f t="shared" si="15"/>
        <v>0.41377259517204401</v>
      </c>
      <c r="D48" s="38">
        <f t="shared" si="15"/>
        <v>0.40880226614823451</v>
      </c>
      <c r="E48" s="38">
        <f t="shared" si="15"/>
        <v>0.40383077685053848</v>
      </c>
      <c r="F48" s="38">
        <f t="shared" si="15"/>
        <v>0.45926554193667907</v>
      </c>
      <c r="G48" s="38">
        <f t="shared" si="15"/>
        <v>1.1224644999822799</v>
      </c>
      <c r="H48" s="38">
        <f t="shared" si="15"/>
        <v>0.73609752236103865</v>
      </c>
      <c r="I48" s="38">
        <f t="shared" si="15"/>
        <v>1.1646141428839907</v>
      </c>
      <c r="J48" s="38">
        <f t="shared" si="15"/>
        <v>1.34764318507852</v>
      </c>
      <c r="K48" s="38">
        <f t="shared" si="15"/>
        <v>1.0926896055712705</v>
      </c>
      <c r="L48" s="38">
        <f t="shared" si="15"/>
        <v>1.0497538912460616</v>
      </c>
      <c r="M48" s="38">
        <f t="shared" si="15"/>
        <v>0.80327686371607554</v>
      </c>
      <c r="N48" s="38">
        <f t="shared" si="15"/>
        <v>0.8989468190922929</v>
      </c>
      <c r="O48" s="38">
        <f t="shared" si="15"/>
        <v>0.81594325369580112</v>
      </c>
      <c r="P48" s="38">
        <f t="shared" si="15"/>
        <v>1.0609065576260384</v>
      </c>
      <c r="Q48" s="38">
        <f t="shared" si="15"/>
        <v>0.63207042917500145</v>
      </c>
    </row>
    <row r="49" spans="1:17" ht="11.45" customHeight="1" x14ac:dyDescent="0.25">
      <c r="A49" s="17" t="str">
        <f>$A$23</f>
        <v>Domestic and International - Intra-EU</v>
      </c>
      <c r="B49" s="37">
        <f>TrAvia_ene!B$13</f>
        <v>0.53192121639964096</v>
      </c>
      <c r="C49" s="37">
        <f>TrAvia_ene!C$13</f>
        <v>0.37100875628564378</v>
      </c>
      <c r="D49" s="37">
        <f>TrAvia_ene!D$13</f>
        <v>0.37524644885721792</v>
      </c>
      <c r="E49" s="37">
        <f>TrAvia_ene!E$13</f>
        <v>0.36206077029420075</v>
      </c>
      <c r="F49" s="37">
        <f>TrAvia_ene!F$13</f>
        <v>0.43174808684119886</v>
      </c>
      <c r="G49" s="37">
        <f>TrAvia_ene!G$13</f>
        <v>0.7871625600843154</v>
      </c>
      <c r="H49" s="37">
        <f>TrAvia_ene!H$13</f>
        <v>0.50601740256806171</v>
      </c>
      <c r="I49" s="37">
        <f>TrAvia_ene!I$13</f>
        <v>0.71981011607915002</v>
      </c>
      <c r="J49" s="37">
        <f>TrAvia_ene!J$13</f>
        <v>0.93834710083159767</v>
      </c>
      <c r="K49" s="37">
        <f>TrAvia_ene!K$13</f>
        <v>0.50808843051743435</v>
      </c>
      <c r="L49" s="37">
        <f>TrAvia_ene!L$13</f>
        <v>0.40858404798616532</v>
      </c>
      <c r="M49" s="37">
        <f>TrAvia_ene!M$13</f>
        <v>0.29811616866955337</v>
      </c>
      <c r="N49" s="37">
        <f>TrAvia_ene!N$13</f>
        <v>0.35889897669812837</v>
      </c>
      <c r="O49" s="37">
        <f>TrAvia_ene!O$13</f>
        <v>0.31427978922206529</v>
      </c>
      <c r="P49" s="37">
        <f>TrAvia_ene!P$13</f>
        <v>0.42833019567379982</v>
      </c>
      <c r="Q49" s="37">
        <f>TrAvia_ene!Q$13</f>
        <v>0.22705280184070162</v>
      </c>
    </row>
    <row r="50" spans="1:17" ht="11.45" customHeight="1" x14ac:dyDescent="0.25">
      <c r="A50" s="17" t="str">
        <f>$A$24</f>
        <v>International - Extra-EU</v>
      </c>
      <c r="B50" s="37">
        <f>TrAvia_ene!B$14</f>
        <v>5.5438265640174088E-2</v>
      </c>
      <c r="C50" s="37">
        <f>TrAvia_ene!C$14</f>
        <v>4.2763838886400243E-2</v>
      </c>
      <c r="D50" s="37">
        <f>TrAvia_ene!D$14</f>
        <v>3.3555817291016588E-2</v>
      </c>
      <c r="E50" s="37">
        <f>TrAvia_ene!E$14</f>
        <v>4.1770006556337731E-2</v>
      </c>
      <c r="F50" s="37">
        <f>TrAvia_ene!F$14</f>
        <v>2.7517455095480196E-2</v>
      </c>
      <c r="G50" s="37">
        <f>TrAvia_ene!G$14</f>
        <v>0.33530193989796464</v>
      </c>
      <c r="H50" s="37">
        <f>TrAvia_ene!H$14</f>
        <v>0.23008011979297688</v>
      </c>
      <c r="I50" s="37">
        <f>TrAvia_ene!I$14</f>
        <v>0.4448040268048406</v>
      </c>
      <c r="J50" s="37">
        <f>TrAvia_ene!J$14</f>
        <v>0.40929608424692238</v>
      </c>
      <c r="K50" s="37">
        <f>TrAvia_ene!K$14</f>
        <v>0.58460117505383624</v>
      </c>
      <c r="L50" s="37">
        <f>TrAvia_ene!L$14</f>
        <v>0.64116984325989623</v>
      </c>
      <c r="M50" s="37">
        <f>TrAvia_ene!M$14</f>
        <v>0.50516069504652217</v>
      </c>
      <c r="N50" s="37">
        <f>TrAvia_ene!N$14</f>
        <v>0.54004784239416448</v>
      </c>
      <c r="O50" s="37">
        <f>TrAvia_ene!O$14</f>
        <v>0.50166346447373578</v>
      </c>
      <c r="P50" s="37">
        <f>TrAvia_ene!P$14</f>
        <v>0.63257636195223854</v>
      </c>
      <c r="Q50" s="37">
        <f>TrAvia_ene!Q$14</f>
        <v>0.40501762733429986</v>
      </c>
    </row>
    <row r="51" spans="1:17" ht="11.45" customHeight="1" x14ac:dyDescent="0.25">
      <c r="A51" s="19" t="s">
        <v>32</v>
      </c>
      <c r="B51" s="38">
        <f t="shared" ref="B51:Q51" si="16">B52+B53</f>
        <v>7.1656631362850547</v>
      </c>
      <c r="C51" s="38">
        <f t="shared" si="16"/>
        <v>7.2005400000000002</v>
      </c>
      <c r="D51" s="38">
        <f t="shared" si="16"/>
        <v>11.298819999999999</v>
      </c>
      <c r="E51" s="38">
        <f t="shared" si="16"/>
        <v>9.1940600000000003</v>
      </c>
      <c r="F51" s="38">
        <f t="shared" si="16"/>
        <v>8.2004900000000003</v>
      </c>
      <c r="G51" s="38">
        <f t="shared" si="16"/>
        <v>8.1924428689105095</v>
      </c>
      <c r="H51" s="38">
        <f t="shared" si="16"/>
        <v>11.299379999999999</v>
      </c>
      <c r="I51" s="38">
        <f t="shared" si="16"/>
        <v>17.404399999999999</v>
      </c>
      <c r="J51" s="38">
        <f t="shared" si="16"/>
        <v>20.495239999999999</v>
      </c>
      <c r="K51" s="38">
        <f t="shared" si="16"/>
        <v>8.0991400000000002</v>
      </c>
      <c r="L51" s="38">
        <f t="shared" si="16"/>
        <v>8.0732091159461774</v>
      </c>
      <c r="M51" s="38">
        <f t="shared" si="16"/>
        <v>5.0633699087065587</v>
      </c>
      <c r="N51" s="38">
        <f t="shared" si="16"/>
        <v>4.036538051871271</v>
      </c>
      <c r="O51" s="38">
        <f t="shared" si="16"/>
        <v>4.0366902110293452</v>
      </c>
      <c r="P51" s="38">
        <f t="shared" si="16"/>
        <v>9.099841643931887</v>
      </c>
      <c r="Q51" s="38">
        <f t="shared" si="16"/>
        <v>12.133823399864353</v>
      </c>
    </row>
    <row r="52" spans="1:17" ht="11.45" customHeight="1" x14ac:dyDescent="0.25">
      <c r="A52" s="17" t="str">
        <f>$A$26</f>
        <v>Domestic coastal shipping</v>
      </c>
      <c r="B52" s="37">
        <f>TrNavi_ene!B20</f>
        <v>7.1656631362850547</v>
      </c>
      <c r="C52" s="37">
        <f>TrNavi_ene!C20</f>
        <v>7.2005400000000002</v>
      </c>
      <c r="D52" s="37">
        <f>TrNavi_ene!D20</f>
        <v>11.298819999999999</v>
      </c>
      <c r="E52" s="37">
        <f>TrNavi_ene!E20</f>
        <v>9.1940600000000003</v>
      </c>
      <c r="F52" s="37">
        <f>TrNavi_ene!F20</f>
        <v>8.2004900000000003</v>
      </c>
      <c r="G52" s="37">
        <f>TrNavi_ene!G20</f>
        <v>8.1924428689105095</v>
      </c>
      <c r="H52" s="37">
        <f>TrNavi_ene!H20</f>
        <v>11.299379999999999</v>
      </c>
      <c r="I52" s="37">
        <f>TrNavi_ene!I20</f>
        <v>17.404399999999999</v>
      </c>
      <c r="J52" s="37">
        <f>TrNavi_ene!J20</f>
        <v>20.495239999999999</v>
      </c>
      <c r="K52" s="37">
        <f>TrNavi_ene!K20</f>
        <v>8.0991400000000002</v>
      </c>
      <c r="L52" s="37">
        <f>TrNavi_ene!L20</f>
        <v>8.0732091159461774</v>
      </c>
      <c r="M52" s="37">
        <f>TrNavi_ene!M20</f>
        <v>5.0633699087065587</v>
      </c>
      <c r="N52" s="37">
        <f>TrNavi_ene!N20</f>
        <v>4.036538051871271</v>
      </c>
      <c r="O52" s="37">
        <f>TrNavi_ene!O20</f>
        <v>4.0366902110293452</v>
      </c>
      <c r="P52" s="37">
        <f>TrNavi_ene!P20</f>
        <v>9.099841643931887</v>
      </c>
      <c r="Q52" s="37">
        <f>TrNavi_ene!Q20</f>
        <v>12.133823399864353</v>
      </c>
    </row>
    <row r="53" spans="1:17" ht="11.45" customHeight="1" x14ac:dyDescent="0.25">
      <c r="A53" s="15" t="str">
        <f>$A$27</f>
        <v>Inland waterways</v>
      </c>
      <c r="B53" s="36">
        <f>TrNavi_ene!B21</f>
        <v>0</v>
      </c>
      <c r="C53" s="36">
        <f>TrNavi_ene!C21</f>
        <v>0</v>
      </c>
      <c r="D53" s="36">
        <f>TrNavi_ene!D21</f>
        <v>0</v>
      </c>
      <c r="E53" s="36">
        <f>TrNavi_ene!E21</f>
        <v>0</v>
      </c>
      <c r="F53" s="36">
        <f>TrNavi_ene!F21</f>
        <v>0</v>
      </c>
      <c r="G53" s="36">
        <f>TrNavi_ene!G21</f>
        <v>0</v>
      </c>
      <c r="H53" s="36">
        <f>TrNavi_ene!H21</f>
        <v>0</v>
      </c>
      <c r="I53" s="36">
        <f>TrNavi_ene!I21</f>
        <v>0</v>
      </c>
      <c r="J53" s="36">
        <f>TrNavi_ene!J21</f>
        <v>0</v>
      </c>
      <c r="K53" s="36">
        <f>TrNavi_ene!K21</f>
        <v>0</v>
      </c>
      <c r="L53" s="36">
        <f>TrNavi_ene!L21</f>
        <v>0</v>
      </c>
      <c r="M53" s="36">
        <f>TrNavi_ene!M21</f>
        <v>0</v>
      </c>
      <c r="N53" s="36">
        <f>TrNavi_ene!N21</f>
        <v>0</v>
      </c>
      <c r="O53" s="36">
        <f>TrNavi_ene!O21</f>
        <v>0</v>
      </c>
      <c r="P53" s="36">
        <f>TrNavi_ene!P21</f>
        <v>0</v>
      </c>
      <c r="Q53" s="36">
        <f>TrNavi_ene!Q21</f>
        <v>0</v>
      </c>
    </row>
    <row r="54" spans="1:17" ht="11.45" customHeight="1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ht="11.45" customHeight="1" x14ac:dyDescent="0.25">
      <c r="A55" s="27" t="s">
        <v>46</v>
      </c>
      <c r="B55" s="41">
        <f t="shared" ref="B55:Q55" si="17">B56+B69</f>
        <v>1730.8944796870474</v>
      </c>
      <c r="C55" s="41">
        <f t="shared" si="17"/>
        <v>2035.927567298304</v>
      </c>
      <c r="D55" s="41">
        <f t="shared" si="17"/>
        <v>2161.6206616486797</v>
      </c>
      <c r="E55" s="41">
        <f t="shared" si="17"/>
        <v>2079.6733898036637</v>
      </c>
      <c r="F55" s="41">
        <f t="shared" si="17"/>
        <v>2149.5675439244519</v>
      </c>
      <c r="G55" s="41">
        <f t="shared" si="17"/>
        <v>2306.5458724628229</v>
      </c>
      <c r="H55" s="41">
        <f t="shared" si="17"/>
        <v>2427.7046462905319</v>
      </c>
      <c r="I55" s="41">
        <f t="shared" si="17"/>
        <v>2612.806011623808</v>
      </c>
      <c r="J55" s="41">
        <f t="shared" si="17"/>
        <v>2471.5480176771116</v>
      </c>
      <c r="K55" s="41">
        <f t="shared" si="17"/>
        <v>2217.9759782777642</v>
      </c>
      <c r="L55" s="41">
        <f t="shared" si="17"/>
        <v>2350.9823701660748</v>
      </c>
      <c r="M55" s="41">
        <f t="shared" si="17"/>
        <v>2331.3796176330266</v>
      </c>
      <c r="N55" s="41">
        <f t="shared" si="17"/>
        <v>2367.333950401121</v>
      </c>
      <c r="O55" s="41">
        <f t="shared" si="17"/>
        <v>2288.202795145728</v>
      </c>
      <c r="P55" s="41">
        <f t="shared" si="17"/>
        <v>2336.3203397848702</v>
      </c>
      <c r="Q55" s="41">
        <f t="shared" si="17"/>
        <v>2358.7663865078666</v>
      </c>
    </row>
    <row r="56" spans="1:17" ht="11.45" customHeight="1" x14ac:dyDescent="0.25">
      <c r="A56" s="25" t="s">
        <v>39</v>
      </c>
      <c r="B56" s="40">
        <f t="shared" ref="B56:Q56" si="18">B57+B61+B65</f>
        <v>1221.3077659734431</v>
      </c>
      <c r="C56" s="40">
        <f t="shared" si="18"/>
        <v>1416.7862357437662</v>
      </c>
      <c r="D56" s="40">
        <f t="shared" si="18"/>
        <v>1371.3688546363105</v>
      </c>
      <c r="E56" s="40">
        <f t="shared" si="18"/>
        <v>1361.6701779334142</v>
      </c>
      <c r="F56" s="40">
        <f t="shared" si="18"/>
        <v>1420.1660037069878</v>
      </c>
      <c r="G56" s="40">
        <f t="shared" si="18"/>
        <v>1558.3079231419883</v>
      </c>
      <c r="H56" s="40">
        <f t="shared" si="18"/>
        <v>1658.966921412931</v>
      </c>
      <c r="I56" s="40">
        <f t="shared" si="18"/>
        <v>1806.1488917817951</v>
      </c>
      <c r="J56" s="40">
        <f t="shared" si="18"/>
        <v>1733.1679024621083</v>
      </c>
      <c r="K56" s="40">
        <f t="shared" si="18"/>
        <v>1642.3286617536085</v>
      </c>
      <c r="L56" s="40">
        <f t="shared" si="18"/>
        <v>1641.3423305922404</v>
      </c>
      <c r="M56" s="40">
        <f t="shared" si="18"/>
        <v>1606.619452341278</v>
      </c>
      <c r="N56" s="40">
        <f t="shared" si="18"/>
        <v>1658.4670072338304</v>
      </c>
      <c r="O56" s="40">
        <f t="shared" si="18"/>
        <v>1635.110485489248</v>
      </c>
      <c r="P56" s="40">
        <f t="shared" si="18"/>
        <v>1713.6213421230868</v>
      </c>
      <c r="Q56" s="40">
        <f t="shared" si="18"/>
        <v>1764.3900288651396</v>
      </c>
    </row>
    <row r="57" spans="1:17" ht="11.45" customHeight="1" x14ac:dyDescent="0.25">
      <c r="A57" s="23" t="str">
        <f>$A$5</f>
        <v>Road transport</v>
      </c>
      <c r="B57" s="39">
        <f t="shared" ref="B57:Q57" si="19">B58+B59+B60</f>
        <v>1151.977715486637</v>
      </c>
      <c r="C57" s="39">
        <f t="shared" si="19"/>
        <v>1351.5680055165865</v>
      </c>
      <c r="D57" s="39">
        <f t="shared" si="19"/>
        <v>1295.860356472622</v>
      </c>
      <c r="E57" s="39">
        <f t="shared" si="19"/>
        <v>1299.8648305971008</v>
      </c>
      <c r="F57" s="39">
        <f t="shared" si="19"/>
        <v>1318.410183079709</v>
      </c>
      <c r="G57" s="39">
        <f t="shared" si="19"/>
        <v>1402.909793895185</v>
      </c>
      <c r="H57" s="39">
        <f t="shared" si="19"/>
        <v>1547.295518238566</v>
      </c>
      <c r="I57" s="39">
        <f t="shared" si="19"/>
        <v>1634.7784173318073</v>
      </c>
      <c r="J57" s="39">
        <f t="shared" si="19"/>
        <v>1643.1347924627689</v>
      </c>
      <c r="K57" s="39">
        <f t="shared" si="19"/>
        <v>1523.6100868375329</v>
      </c>
      <c r="L57" s="39">
        <f t="shared" si="19"/>
        <v>1495.7914188808591</v>
      </c>
      <c r="M57" s="39">
        <f t="shared" si="19"/>
        <v>1483.6596585994546</v>
      </c>
      <c r="N57" s="39">
        <f t="shared" si="19"/>
        <v>1528.1345888170063</v>
      </c>
      <c r="O57" s="39">
        <f t="shared" si="19"/>
        <v>1538.7378663847417</v>
      </c>
      <c r="P57" s="39">
        <f t="shared" si="19"/>
        <v>1573.5625160599805</v>
      </c>
      <c r="Q57" s="39">
        <f t="shared" si="19"/>
        <v>1670.4353556745091</v>
      </c>
    </row>
    <row r="58" spans="1:17" ht="11.45" customHeight="1" x14ac:dyDescent="0.25">
      <c r="A58" s="17" t="str">
        <f>$A$6</f>
        <v>Powered 2-wheelers</v>
      </c>
      <c r="B58" s="37">
        <f>TrRoad_emi!B$19</f>
        <v>1.2556606354924043</v>
      </c>
      <c r="C58" s="37">
        <f>TrRoad_emi!C$19</f>
        <v>1.2720870067296166</v>
      </c>
      <c r="D58" s="37">
        <f>TrRoad_emi!D$19</f>
        <v>1.3496043475782675</v>
      </c>
      <c r="E58" s="37">
        <f>TrRoad_emi!E$19</f>
        <v>1.4733465958796588</v>
      </c>
      <c r="F58" s="37">
        <f>TrRoad_emi!F$19</f>
        <v>1.6343035674860404</v>
      </c>
      <c r="G58" s="37">
        <f>TrRoad_emi!G$19</f>
        <v>1.722366534947303</v>
      </c>
      <c r="H58" s="37">
        <f>TrRoad_emi!H$19</f>
        <v>2.1867961162895346</v>
      </c>
      <c r="I58" s="37">
        <f>TrRoad_emi!I$19</f>
        <v>2.5333439208194379</v>
      </c>
      <c r="J58" s="37">
        <f>TrRoad_emi!J$19</f>
        <v>2.9630116051630155</v>
      </c>
      <c r="K58" s="37">
        <f>TrRoad_emi!K$19</f>
        <v>3.0814729977348998</v>
      </c>
      <c r="L58" s="37">
        <f>TrRoad_emi!L$19</f>
        <v>3.2216457820493147</v>
      </c>
      <c r="M58" s="37">
        <f>TrRoad_emi!M$19</f>
        <v>3.4614268539790225</v>
      </c>
      <c r="N58" s="37">
        <f>TrRoad_emi!N$19</f>
        <v>4.9784788137268459</v>
      </c>
      <c r="O58" s="37">
        <f>TrRoad_emi!O$19</f>
        <v>5.3853088875021884</v>
      </c>
      <c r="P58" s="37">
        <f>TrRoad_emi!P$19</f>
        <v>5.7236200809377049</v>
      </c>
      <c r="Q58" s="37">
        <f>TrRoad_emi!Q$19</f>
        <v>6.3214166063317565</v>
      </c>
    </row>
    <row r="59" spans="1:17" ht="11.45" customHeight="1" x14ac:dyDescent="0.25">
      <c r="A59" s="17" t="str">
        <f>$A$7</f>
        <v>Passenger cars</v>
      </c>
      <c r="B59" s="37">
        <f>TrRoad_emi!B$20</f>
        <v>844.71233476434895</v>
      </c>
      <c r="C59" s="37">
        <f>TrRoad_emi!C$20</f>
        <v>1052.7620504728957</v>
      </c>
      <c r="D59" s="37">
        <f>TrRoad_emi!D$20</f>
        <v>999.0013094532643</v>
      </c>
      <c r="E59" s="37">
        <f>TrRoad_emi!E$20</f>
        <v>995.02044430341482</v>
      </c>
      <c r="F59" s="37">
        <f>TrRoad_emi!F$20</f>
        <v>1010.7421975937011</v>
      </c>
      <c r="G59" s="37">
        <f>TrRoad_emi!G$20</f>
        <v>1084.8229958721035</v>
      </c>
      <c r="H59" s="37">
        <f>TrRoad_emi!H$20</f>
        <v>1227.7013654072816</v>
      </c>
      <c r="I59" s="37">
        <f>TrRoad_emi!I$20</f>
        <v>1365.9173156052066</v>
      </c>
      <c r="J59" s="37">
        <f>TrRoad_emi!J$20</f>
        <v>1389.9891755863296</v>
      </c>
      <c r="K59" s="37">
        <f>TrRoad_emi!K$20</f>
        <v>1284.284241601619</v>
      </c>
      <c r="L59" s="37">
        <f>TrRoad_emi!L$20</f>
        <v>1266.5144525474425</v>
      </c>
      <c r="M59" s="37">
        <f>TrRoad_emi!M$20</f>
        <v>1258.9317772398583</v>
      </c>
      <c r="N59" s="37">
        <f>TrRoad_emi!N$20</f>
        <v>1290.7818195968739</v>
      </c>
      <c r="O59" s="37">
        <f>TrRoad_emi!O$20</f>
        <v>1288.3907612429159</v>
      </c>
      <c r="P59" s="37">
        <f>TrRoad_emi!P$20</f>
        <v>1310.3782940540661</v>
      </c>
      <c r="Q59" s="37">
        <f>TrRoad_emi!Q$20</f>
        <v>1391.3881775462153</v>
      </c>
    </row>
    <row r="60" spans="1:17" ht="11.45" customHeight="1" x14ac:dyDescent="0.25">
      <c r="A60" s="17" t="str">
        <f>$A$8</f>
        <v>Motor coaches, buses and trolley buses</v>
      </c>
      <c r="B60" s="37">
        <f>TrRoad_emi!B$27</f>
        <v>306.00972008679565</v>
      </c>
      <c r="C60" s="37">
        <f>TrRoad_emi!C$27</f>
        <v>297.53386803696117</v>
      </c>
      <c r="D60" s="37">
        <f>TrRoad_emi!D$27</f>
        <v>295.50944267177942</v>
      </c>
      <c r="E60" s="37">
        <f>TrRoad_emi!E$27</f>
        <v>303.37103969780634</v>
      </c>
      <c r="F60" s="37">
        <f>TrRoad_emi!F$27</f>
        <v>306.03368191852184</v>
      </c>
      <c r="G60" s="37">
        <f>TrRoad_emi!G$27</f>
        <v>316.3644314881343</v>
      </c>
      <c r="H60" s="37">
        <f>TrRoad_emi!H$27</f>
        <v>317.40735671499493</v>
      </c>
      <c r="I60" s="37">
        <f>TrRoad_emi!I$27</f>
        <v>266.32775780578135</v>
      </c>
      <c r="J60" s="37">
        <f>TrRoad_emi!J$27</f>
        <v>250.1826052712764</v>
      </c>
      <c r="K60" s="37">
        <f>TrRoad_emi!K$27</f>
        <v>236.24437223817898</v>
      </c>
      <c r="L60" s="37">
        <f>TrRoad_emi!L$27</f>
        <v>226.05532055136712</v>
      </c>
      <c r="M60" s="37">
        <f>TrRoad_emi!M$27</f>
        <v>221.26645450561733</v>
      </c>
      <c r="N60" s="37">
        <f>TrRoad_emi!N$27</f>
        <v>232.37429040640538</v>
      </c>
      <c r="O60" s="37">
        <f>TrRoad_emi!O$27</f>
        <v>244.96179625432359</v>
      </c>
      <c r="P60" s="37">
        <f>TrRoad_emi!P$27</f>
        <v>257.46060192497652</v>
      </c>
      <c r="Q60" s="37">
        <f>TrRoad_emi!Q$27</f>
        <v>272.72576152196211</v>
      </c>
    </row>
    <row r="61" spans="1:17" ht="11.45" customHeight="1" x14ac:dyDescent="0.25">
      <c r="A61" s="19" t="str">
        <f>$A$9</f>
        <v>Rail, metro and tram</v>
      </c>
      <c r="B61" s="38">
        <f t="shared" ref="B61:Q61" si="20">B62+B63+B64</f>
        <v>6.18262369625098</v>
      </c>
      <c r="C61" s="38">
        <f t="shared" si="20"/>
        <v>16.884219943527736</v>
      </c>
      <c r="D61" s="38">
        <f t="shared" si="20"/>
        <v>18.032972460815433</v>
      </c>
      <c r="E61" s="38">
        <f t="shared" si="20"/>
        <v>4.1127897403777984</v>
      </c>
      <c r="F61" s="38">
        <f t="shared" si="20"/>
        <v>13.604420020185136</v>
      </c>
      <c r="G61" s="38">
        <f t="shared" si="20"/>
        <v>13.525765022947374</v>
      </c>
      <c r="H61" s="38">
        <f t="shared" si="20"/>
        <v>17.806091761123156</v>
      </c>
      <c r="I61" s="38">
        <f t="shared" si="20"/>
        <v>23.447806235309582</v>
      </c>
      <c r="J61" s="38">
        <f t="shared" si="20"/>
        <v>7.190617288996024</v>
      </c>
      <c r="K61" s="38">
        <f t="shared" si="20"/>
        <v>19.95842660847126</v>
      </c>
      <c r="L61" s="38">
        <f t="shared" si="20"/>
        <v>34.316528439842514</v>
      </c>
      <c r="M61" s="38">
        <f t="shared" si="20"/>
        <v>20.259025182949145</v>
      </c>
      <c r="N61" s="38">
        <f t="shared" si="20"/>
        <v>18.645626296648317</v>
      </c>
      <c r="O61" s="38">
        <f t="shared" si="20"/>
        <v>12.263278292427517</v>
      </c>
      <c r="P61" s="38">
        <f t="shared" si="20"/>
        <v>19.584482833868449</v>
      </c>
      <c r="Q61" s="38">
        <f t="shared" si="20"/>
        <v>21.657581248628819</v>
      </c>
    </row>
    <row r="62" spans="1:17" ht="11.45" customHeight="1" x14ac:dyDescent="0.25">
      <c r="A62" s="17" t="str">
        <f>$A$10</f>
        <v>Metro and tram, urban light rail</v>
      </c>
      <c r="B62" s="37">
        <f>TrRail_emi!B$10</f>
        <v>0</v>
      </c>
      <c r="C62" s="37">
        <f>TrRail_emi!C$10</f>
        <v>0</v>
      </c>
      <c r="D62" s="37">
        <f>TrRail_emi!D$10</f>
        <v>0</v>
      </c>
      <c r="E62" s="37">
        <f>TrRail_emi!E$10</f>
        <v>0</v>
      </c>
      <c r="F62" s="37">
        <f>TrRail_emi!F$10</f>
        <v>0</v>
      </c>
      <c r="G62" s="37">
        <f>TrRail_emi!G$10</f>
        <v>0</v>
      </c>
      <c r="H62" s="37">
        <f>TrRail_emi!H$10</f>
        <v>0</v>
      </c>
      <c r="I62" s="37">
        <f>TrRail_emi!I$10</f>
        <v>0</v>
      </c>
      <c r="J62" s="37">
        <f>TrRail_emi!J$10</f>
        <v>0</v>
      </c>
      <c r="K62" s="37">
        <f>TrRail_emi!K$10</f>
        <v>0</v>
      </c>
      <c r="L62" s="37">
        <f>TrRail_emi!L$10</f>
        <v>0</v>
      </c>
      <c r="M62" s="37">
        <f>TrRail_emi!M$10</f>
        <v>0</v>
      </c>
      <c r="N62" s="37">
        <f>TrRail_emi!N$10</f>
        <v>0</v>
      </c>
      <c r="O62" s="37">
        <f>TrRail_emi!O$10</f>
        <v>0</v>
      </c>
      <c r="P62" s="37">
        <f>TrRail_emi!P$10</f>
        <v>0</v>
      </c>
      <c r="Q62" s="37">
        <f>TrRail_emi!Q$10</f>
        <v>0</v>
      </c>
    </row>
    <row r="63" spans="1:17" ht="11.45" customHeight="1" x14ac:dyDescent="0.25">
      <c r="A63" s="17" t="str">
        <f>$A$11</f>
        <v>Conventional passenger trains</v>
      </c>
      <c r="B63" s="37">
        <f>TrRail_emi!B$11</f>
        <v>6.18262369625098</v>
      </c>
      <c r="C63" s="37">
        <f>TrRail_emi!C$11</f>
        <v>16.884219943527736</v>
      </c>
      <c r="D63" s="37">
        <f>TrRail_emi!D$11</f>
        <v>18.032972460815433</v>
      </c>
      <c r="E63" s="37">
        <f>TrRail_emi!E$11</f>
        <v>4.1127897403777984</v>
      </c>
      <c r="F63" s="37">
        <f>TrRail_emi!F$11</f>
        <v>13.604420020185136</v>
      </c>
      <c r="G63" s="37">
        <f>TrRail_emi!G$11</f>
        <v>13.525765022947374</v>
      </c>
      <c r="H63" s="37">
        <f>TrRail_emi!H$11</f>
        <v>17.806091761123156</v>
      </c>
      <c r="I63" s="37">
        <f>TrRail_emi!I$11</f>
        <v>23.447806235309582</v>
      </c>
      <c r="J63" s="37">
        <f>TrRail_emi!J$11</f>
        <v>7.190617288996024</v>
      </c>
      <c r="K63" s="37">
        <f>TrRail_emi!K$11</f>
        <v>19.95842660847126</v>
      </c>
      <c r="L63" s="37">
        <f>TrRail_emi!L$11</f>
        <v>34.316528439842514</v>
      </c>
      <c r="M63" s="37">
        <f>TrRail_emi!M$11</f>
        <v>20.259025182949145</v>
      </c>
      <c r="N63" s="37">
        <f>TrRail_emi!N$11</f>
        <v>18.645626296648317</v>
      </c>
      <c r="O63" s="37">
        <f>TrRail_emi!O$11</f>
        <v>12.263278292427517</v>
      </c>
      <c r="P63" s="37">
        <f>TrRail_emi!P$11</f>
        <v>19.584482833868449</v>
      </c>
      <c r="Q63" s="37">
        <f>TrRail_emi!Q$11</f>
        <v>21.657581248628819</v>
      </c>
    </row>
    <row r="64" spans="1:17" ht="11.45" customHeight="1" x14ac:dyDescent="0.25">
      <c r="A64" s="17" t="str">
        <f>$A$12</f>
        <v>High speed passenger trains</v>
      </c>
      <c r="B64" s="37">
        <f>TrRail_emi!B$14</f>
        <v>0</v>
      </c>
      <c r="C64" s="37">
        <f>TrRail_emi!C$14</f>
        <v>0</v>
      </c>
      <c r="D64" s="37">
        <f>TrRail_emi!D$14</f>
        <v>0</v>
      </c>
      <c r="E64" s="37">
        <f>TrRail_emi!E$14</f>
        <v>0</v>
      </c>
      <c r="F64" s="37">
        <f>TrRail_emi!F$14</f>
        <v>0</v>
      </c>
      <c r="G64" s="37">
        <f>TrRail_emi!G$14</f>
        <v>0</v>
      </c>
      <c r="H64" s="37">
        <f>TrRail_emi!H$14</f>
        <v>0</v>
      </c>
      <c r="I64" s="37">
        <f>TrRail_emi!I$14</f>
        <v>0</v>
      </c>
      <c r="J64" s="37">
        <f>TrRail_emi!J$14</f>
        <v>0</v>
      </c>
      <c r="K64" s="37">
        <f>TrRail_emi!K$14</f>
        <v>0</v>
      </c>
      <c r="L64" s="37">
        <f>TrRail_emi!L$14</f>
        <v>0</v>
      </c>
      <c r="M64" s="37">
        <f>TrRail_emi!M$14</f>
        <v>0</v>
      </c>
      <c r="N64" s="37">
        <f>TrRail_emi!N$14</f>
        <v>0</v>
      </c>
      <c r="O64" s="37">
        <f>TrRail_emi!O$14</f>
        <v>0</v>
      </c>
      <c r="P64" s="37">
        <f>TrRail_emi!P$14</f>
        <v>0</v>
      </c>
      <c r="Q64" s="37">
        <f>TrRail_emi!Q$14</f>
        <v>0</v>
      </c>
    </row>
    <row r="65" spans="1:17" ht="11.45" customHeight="1" x14ac:dyDescent="0.25">
      <c r="A65" s="19" t="str">
        <f>$A$13</f>
        <v>Aviation</v>
      </c>
      <c r="B65" s="38">
        <f t="shared" ref="B65:Q65" si="21">B66+B67+B68</f>
        <v>63.147426790555045</v>
      </c>
      <c r="C65" s="38">
        <f t="shared" si="21"/>
        <v>48.334010283651899</v>
      </c>
      <c r="D65" s="38">
        <f t="shared" si="21"/>
        <v>57.475525702873135</v>
      </c>
      <c r="E65" s="38">
        <f t="shared" si="21"/>
        <v>57.692557595935639</v>
      </c>
      <c r="F65" s="38">
        <f t="shared" si="21"/>
        <v>88.151400607093478</v>
      </c>
      <c r="G65" s="38">
        <f t="shared" si="21"/>
        <v>141.87236422385595</v>
      </c>
      <c r="H65" s="38">
        <f t="shared" si="21"/>
        <v>93.865311413241955</v>
      </c>
      <c r="I65" s="38">
        <f t="shared" si="21"/>
        <v>147.92266821467823</v>
      </c>
      <c r="J65" s="38">
        <f t="shared" si="21"/>
        <v>82.842492710343237</v>
      </c>
      <c r="K65" s="38">
        <f t="shared" si="21"/>
        <v>98.760148307604425</v>
      </c>
      <c r="L65" s="38">
        <f t="shared" si="21"/>
        <v>111.23438327153877</v>
      </c>
      <c r="M65" s="38">
        <f t="shared" si="21"/>
        <v>102.70076855887415</v>
      </c>
      <c r="N65" s="38">
        <f t="shared" si="21"/>
        <v>111.68679212017582</v>
      </c>
      <c r="O65" s="38">
        <f t="shared" si="21"/>
        <v>84.109340812078898</v>
      </c>
      <c r="P65" s="38">
        <f t="shared" si="21"/>
        <v>120.474343229238</v>
      </c>
      <c r="Q65" s="38">
        <f t="shared" si="21"/>
        <v>72.297091942001785</v>
      </c>
    </row>
    <row r="66" spans="1:17" ht="11.45" customHeight="1" x14ac:dyDescent="0.25">
      <c r="A66" s="17" t="str">
        <f>$A$14</f>
        <v>Domestic</v>
      </c>
      <c r="B66" s="37">
        <f>TrAvia_emi!B$9</f>
        <v>0</v>
      </c>
      <c r="C66" s="37">
        <f>TrAvia_emi!C$9</f>
        <v>0</v>
      </c>
      <c r="D66" s="37">
        <f>TrAvia_emi!D$9</f>
        <v>0</v>
      </c>
      <c r="E66" s="37">
        <f>TrAvia_emi!E$9</f>
        <v>0</v>
      </c>
      <c r="F66" s="37">
        <f>TrAvia_emi!F$9</f>
        <v>0</v>
      </c>
      <c r="G66" s="37">
        <f>TrAvia_emi!G$9</f>
        <v>0</v>
      </c>
      <c r="H66" s="37">
        <f>TrAvia_emi!H$9</f>
        <v>0</v>
      </c>
      <c r="I66" s="37">
        <f>TrAvia_emi!I$9</f>
        <v>0</v>
      </c>
      <c r="J66" s="37">
        <f>TrAvia_emi!J$9</f>
        <v>0</v>
      </c>
      <c r="K66" s="37">
        <f>TrAvia_emi!K$9</f>
        <v>0</v>
      </c>
      <c r="L66" s="37">
        <f>TrAvia_emi!L$9</f>
        <v>0</v>
      </c>
      <c r="M66" s="37">
        <f>TrAvia_emi!M$9</f>
        <v>0</v>
      </c>
      <c r="N66" s="37">
        <f>TrAvia_emi!N$9</f>
        <v>0</v>
      </c>
      <c r="O66" s="37">
        <f>TrAvia_emi!O$9</f>
        <v>0</v>
      </c>
      <c r="P66" s="37">
        <f>TrAvia_emi!P$9</f>
        <v>0</v>
      </c>
      <c r="Q66" s="37">
        <f>TrAvia_emi!Q$9</f>
        <v>0</v>
      </c>
    </row>
    <row r="67" spans="1:17" ht="11.45" customHeight="1" x14ac:dyDescent="0.25">
      <c r="A67" s="17" t="str">
        <f>$A$15</f>
        <v>International - Intra-EU</v>
      </c>
      <c r="B67" s="37">
        <f>TrAvia_emi!B$10</f>
        <v>50.059412278500744</v>
      </c>
      <c r="C67" s="37">
        <f>TrAvia_emi!C$10</f>
        <v>42.79351931317462</v>
      </c>
      <c r="D67" s="37">
        <f>TrAvia_emi!D$10</f>
        <v>51.398229469061491</v>
      </c>
      <c r="E67" s="37">
        <f>TrAvia_emi!E$10</f>
        <v>52.073614145792938</v>
      </c>
      <c r="F67" s="37">
        <f>TrAvia_emi!F$10</f>
        <v>77.874441206249472</v>
      </c>
      <c r="G67" s="37">
        <f>TrAvia_emi!G$10</f>
        <v>125.42535215380515</v>
      </c>
      <c r="H67" s="37">
        <f>TrAvia_emi!H$10</f>
        <v>79.599951535364553</v>
      </c>
      <c r="I67" s="37">
        <f>TrAvia_emi!I$10</f>
        <v>124.92697343624917</v>
      </c>
      <c r="J67" s="37">
        <f>TrAvia_emi!J$10</f>
        <v>64.711058982736233</v>
      </c>
      <c r="K67" s="37">
        <f>TrAvia_emi!K$10</f>
        <v>78.838336790119428</v>
      </c>
      <c r="L67" s="37">
        <f>TrAvia_emi!L$10</f>
        <v>91.2505577119572</v>
      </c>
      <c r="M67" s="37">
        <f>TrAvia_emi!M$10</f>
        <v>85.831496705889506</v>
      </c>
      <c r="N67" s="37">
        <f>TrAvia_emi!N$10</f>
        <v>88.534682390370506</v>
      </c>
      <c r="O67" s="37">
        <f>TrAvia_emi!O$10</f>
        <v>62.856072132854798</v>
      </c>
      <c r="P67" s="37">
        <f>TrAvia_emi!P$10</f>
        <v>90.582601752940647</v>
      </c>
      <c r="Q67" s="37">
        <f>TrAvia_emi!Q$10</f>
        <v>54.400272646613359</v>
      </c>
    </row>
    <row r="68" spans="1:17" ht="11.45" customHeight="1" x14ac:dyDescent="0.25">
      <c r="A68" s="17" t="str">
        <f>$A$16</f>
        <v>International - Extra-EU</v>
      </c>
      <c r="B68" s="37">
        <f>TrAvia_emi!B$11</f>
        <v>13.088014512054299</v>
      </c>
      <c r="C68" s="37">
        <f>TrAvia_emi!C$11</f>
        <v>5.5404909704772773</v>
      </c>
      <c r="D68" s="37">
        <f>TrAvia_emi!D$11</f>
        <v>6.0772962338116425</v>
      </c>
      <c r="E68" s="37">
        <f>TrAvia_emi!E$11</f>
        <v>5.6189434501427016</v>
      </c>
      <c r="F68" s="37">
        <f>TrAvia_emi!F$11</f>
        <v>10.276959400844005</v>
      </c>
      <c r="G68" s="37">
        <f>TrAvia_emi!G$11</f>
        <v>16.447012070050807</v>
      </c>
      <c r="H68" s="37">
        <f>TrAvia_emi!H$11</f>
        <v>14.265359877877408</v>
      </c>
      <c r="I68" s="37">
        <f>TrAvia_emi!I$11</f>
        <v>22.995694778429055</v>
      </c>
      <c r="J68" s="37">
        <f>TrAvia_emi!J$11</f>
        <v>18.131433727607011</v>
      </c>
      <c r="K68" s="37">
        <f>TrAvia_emi!K$11</f>
        <v>19.92181151748499</v>
      </c>
      <c r="L68" s="37">
        <f>TrAvia_emi!L$11</f>
        <v>19.983825559581582</v>
      </c>
      <c r="M68" s="37">
        <f>TrAvia_emi!M$11</f>
        <v>16.869271852984639</v>
      </c>
      <c r="N68" s="37">
        <f>TrAvia_emi!N$11</f>
        <v>23.152109729805311</v>
      </c>
      <c r="O68" s="37">
        <f>TrAvia_emi!O$11</f>
        <v>21.253268679224096</v>
      </c>
      <c r="P68" s="37">
        <f>TrAvia_emi!P$11</f>
        <v>29.891741476297362</v>
      </c>
      <c r="Q68" s="37">
        <f>TrAvia_emi!Q$11</f>
        <v>17.896819295388429</v>
      </c>
    </row>
    <row r="69" spans="1:17" ht="11.45" customHeight="1" x14ac:dyDescent="0.25">
      <c r="A69" s="25" t="s">
        <v>18</v>
      </c>
      <c r="B69" s="40">
        <f t="shared" ref="B69:Q69" si="22">B70+B73+B74+B77+B80</f>
        <v>509.58671371360435</v>
      </c>
      <c r="C69" s="40">
        <f t="shared" si="22"/>
        <v>619.14133155453794</v>
      </c>
      <c r="D69" s="40">
        <f t="shared" si="22"/>
        <v>790.25180701236945</v>
      </c>
      <c r="E69" s="40">
        <f t="shared" si="22"/>
        <v>718.00321187024963</v>
      </c>
      <c r="F69" s="40">
        <f t="shared" si="22"/>
        <v>729.40154021746423</v>
      </c>
      <c r="G69" s="40">
        <f t="shared" si="22"/>
        <v>748.23794932083467</v>
      </c>
      <c r="H69" s="40">
        <f t="shared" si="22"/>
        <v>768.73772487760084</v>
      </c>
      <c r="I69" s="40">
        <f t="shared" si="22"/>
        <v>806.65711984201289</v>
      </c>
      <c r="J69" s="40">
        <f t="shared" si="22"/>
        <v>738.38011521500357</v>
      </c>
      <c r="K69" s="40">
        <f t="shared" si="22"/>
        <v>575.6473165241556</v>
      </c>
      <c r="L69" s="40">
        <f t="shared" si="22"/>
        <v>709.64003957383443</v>
      </c>
      <c r="M69" s="40">
        <f t="shared" si="22"/>
        <v>724.76016529174842</v>
      </c>
      <c r="N69" s="40">
        <f t="shared" si="22"/>
        <v>708.86694316729051</v>
      </c>
      <c r="O69" s="40">
        <f t="shared" si="22"/>
        <v>653.09230965647998</v>
      </c>
      <c r="P69" s="40">
        <f t="shared" si="22"/>
        <v>622.69899766178321</v>
      </c>
      <c r="Q69" s="40">
        <f t="shared" si="22"/>
        <v>594.37635764272716</v>
      </c>
    </row>
    <row r="70" spans="1:17" ht="11.45" customHeight="1" x14ac:dyDescent="0.25">
      <c r="A70" s="23" t="str">
        <f>$A$18</f>
        <v>Road transport</v>
      </c>
      <c r="B70" s="39">
        <f t="shared" ref="B70:Q70" si="23">B71+B72</f>
        <v>355.12447296544048</v>
      </c>
      <c r="C70" s="39">
        <f t="shared" si="23"/>
        <v>485.5335737679336</v>
      </c>
      <c r="D70" s="39">
        <f t="shared" si="23"/>
        <v>610.06253978698601</v>
      </c>
      <c r="E70" s="39">
        <f t="shared" si="23"/>
        <v>549.14883158343514</v>
      </c>
      <c r="F70" s="39">
        <f t="shared" si="23"/>
        <v>592.08045135503482</v>
      </c>
      <c r="G70" s="39">
        <f t="shared" si="23"/>
        <v>599.4513234039041</v>
      </c>
      <c r="H70" s="39">
        <f t="shared" si="23"/>
        <v>609.36701929443393</v>
      </c>
      <c r="I70" s="39">
        <f t="shared" si="23"/>
        <v>654.99194595372478</v>
      </c>
      <c r="J70" s="39">
        <f t="shared" si="23"/>
        <v>595.13014249553476</v>
      </c>
      <c r="K70" s="39">
        <f t="shared" si="23"/>
        <v>457.3755249350873</v>
      </c>
      <c r="L70" s="39">
        <f t="shared" si="23"/>
        <v>559.0242801211532</v>
      </c>
      <c r="M70" s="39">
        <f t="shared" si="23"/>
        <v>620.34001697940835</v>
      </c>
      <c r="N70" s="39">
        <f t="shared" si="23"/>
        <v>618.24954233476149</v>
      </c>
      <c r="O70" s="39">
        <f t="shared" si="23"/>
        <v>568.93341755095889</v>
      </c>
      <c r="P70" s="39">
        <f t="shared" si="23"/>
        <v>548.17099226503683</v>
      </c>
      <c r="Q70" s="39">
        <f t="shared" si="23"/>
        <v>516.9784011125198</v>
      </c>
    </row>
    <row r="71" spans="1:17" ht="11.45" customHeight="1" x14ac:dyDescent="0.25">
      <c r="A71" s="17" t="str">
        <f>$A$19</f>
        <v>Light duty vehicles</v>
      </c>
      <c r="B71" s="37">
        <f>TrRoad_emi!B$34</f>
        <v>216.52869998777703</v>
      </c>
      <c r="C71" s="37">
        <f>TrRoad_emi!C$34</f>
        <v>221.10507103432795</v>
      </c>
      <c r="D71" s="37">
        <f>TrRoad_emi!D$34</f>
        <v>218.1661128091468</v>
      </c>
      <c r="E71" s="37">
        <f>TrRoad_emi!E$34</f>
        <v>204.75026244337175</v>
      </c>
      <c r="F71" s="37">
        <f>TrRoad_emi!F$34</f>
        <v>196.25534991862935</v>
      </c>
      <c r="G71" s="37">
        <f>TrRoad_emi!G$34</f>
        <v>180.96651005365399</v>
      </c>
      <c r="H71" s="37">
        <f>TrRoad_emi!H$34</f>
        <v>174.02712135026758</v>
      </c>
      <c r="I71" s="37">
        <f>TrRoad_emi!I$34</f>
        <v>163.81363047648455</v>
      </c>
      <c r="J71" s="37">
        <f>TrRoad_emi!J$34</f>
        <v>163.09547735976332</v>
      </c>
      <c r="K71" s="37">
        <f>TrRoad_emi!K$34</f>
        <v>155.68131453975974</v>
      </c>
      <c r="L71" s="37">
        <f>TrRoad_emi!L$34</f>
        <v>151.77259147665137</v>
      </c>
      <c r="M71" s="37">
        <f>TrRoad_emi!M$34</f>
        <v>156.21417106447947</v>
      </c>
      <c r="N71" s="37">
        <f>TrRoad_emi!N$34</f>
        <v>161.29236303469264</v>
      </c>
      <c r="O71" s="37">
        <f>TrRoad_emi!O$34</f>
        <v>172.35056512682567</v>
      </c>
      <c r="P71" s="37">
        <f>TrRoad_emi!P$34</f>
        <v>178.79559477914569</v>
      </c>
      <c r="Q71" s="37">
        <f>TrRoad_emi!Q$34</f>
        <v>185.80820533502734</v>
      </c>
    </row>
    <row r="72" spans="1:17" ht="11.45" customHeight="1" x14ac:dyDescent="0.25">
      <c r="A72" s="17" t="str">
        <f>$A$20</f>
        <v>Heavy duty vehicles</v>
      </c>
      <c r="B72" s="37">
        <f>TrRoad_emi!B$40</f>
        <v>138.59577297766344</v>
      </c>
      <c r="C72" s="37">
        <f>TrRoad_emi!C$40</f>
        <v>264.42850273360568</v>
      </c>
      <c r="D72" s="37">
        <f>TrRoad_emi!D$40</f>
        <v>391.89642697783916</v>
      </c>
      <c r="E72" s="37">
        <f>TrRoad_emi!E$40</f>
        <v>344.39856914006344</v>
      </c>
      <c r="F72" s="37">
        <f>TrRoad_emi!F$40</f>
        <v>395.82510143640548</v>
      </c>
      <c r="G72" s="37">
        <f>TrRoad_emi!G$40</f>
        <v>418.48481335025008</v>
      </c>
      <c r="H72" s="37">
        <f>TrRoad_emi!H$40</f>
        <v>435.33989794416641</v>
      </c>
      <c r="I72" s="37">
        <f>TrRoad_emi!I$40</f>
        <v>491.17831547724029</v>
      </c>
      <c r="J72" s="37">
        <f>TrRoad_emi!J$40</f>
        <v>432.03466513577149</v>
      </c>
      <c r="K72" s="37">
        <f>TrRoad_emi!K$40</f>
        <v>301.69421039532756</v>
      </c>
      <c r="L72" s="37">
        <f>TrRoad_emi!L$40</f>
        <v>407.25168864450188</v>
      </c>
      <c r="M72" s="37">
        <f>TrRoad_emi!M$40</f>
        <v>464.1258459149289</v>
      </c>
      <c r="N72" s="37">
        <f>TrRoad_emi!N$40</f>
        <v>456.95717930006884</v>
      </c>
      <c r="O72" s="37">
        <f>TrRoad_emi!O$40</f>
        <v>396.58285242413319</v>
      </c>
      <c r="P72" s="37">
        <f>TrRoad_emi!P$40</f>
        <v>369.3753974858912</v>
      </c>
      <c r="Q72" s="37">
        <f>TrRoad_emi!Q$40</f>
        <v>331.17019577749249</v>
      </c>
    </row>
    <row r="73" spans="1:17" ht="11.45" customHeight="1" x14ac:dyDescent="0.25">
      <c r="A73" s="19" t="str">
        <f>$A$21</f>
        <v>Rail transport</v>
      </c>
      <c r="B73" s="38">
        <f>TrRail_emi!B$15</f>
        <v>130.46549324306176</v>
      </c>
      <c r="C73" s="38">
        <f>TrRail_emi!C$15</f>
        <v>110.02527801311626</v>
      </c>
      <c r="D73" s="38">
        <f>TrRail_emi!D$15</f>
        <v>143.9049744168006</v>
      </c>
      <c r="E73" s="38">
        <f>TrRail_emi!E$15</f>
        <v>139.11670309597417</v>
      </c>
      <c r="F73" s="38">
        <f>TrRail_emi!F$15</f>
        <v>110.49977778493488</v>
      </c>
      <c r="G73" s="38">
        <f>TrRail_emi!G$15</f>
        <v>120.00290136635273</v>
      </c>
      <c r="H73" s="38">
        <f>TrRail_emi!H$15</f>
        <v>122.10527109606485</v>
      </c>
      <c r="I73" s="38">
        <f>TrRail_emi!I$15</f>
        <v>94.163587456794417</v>
      </c>
      <c r="J73" s="38">
        <f>TrRail_emi!J$15</f>
        <v>75.612413071807978</v>
      </c>
      <c r="K73" s="38">
        <f>TrRail_emi!K$15</f>
        <v>89.855533816840762</v>
      </c>
      <c r="L73" s="38">
        <f>TrRail_emi!L$15</f>
        <v>122.40919991848455</v>
      </c>
      <c r="M73" s="38">
        <f>TrRail_emi!M$15</f>
        <v>86.293342583222994</v>
      </c>
      <c r="N73" s="38">
        <f>TrRail_emi!N$15</f>
        <v>75.388261413663926</v>
      </c>
      <c r="O73" s="38">
        <f>TrRail_emi!O$15</f>
        <v>69.179147021769253</v>
      </c>
      <c r="P73" s="38">
        <f>TrRail_emi!P$15</f>
        <v>43.102828832827157</v>
      </c>
      <c r="Q73" s="38">
        <f>TrRail_emi!Q$15</f>
        <v>37.851027270594813</v>
      </c>
    </row>
    <row r="74" spans="1:17" ht="11.45" customHeight="1" x14ac:dyDescent="0.25">
      <c r="A74" s="19" t="str">
        <f>$A$22</f>
        <v>Aviation</v>
      </c>
      <c r="B74" s="38">
        <f t="shared" ref="B74:Q74" si="24">B75+B76</f>
        <v>1.7658594766244535</v>
      </c>
      <c r="C74" s="38">
        <f t="shared" si="24"/>
        <v>1.2433891073361041</v>
      </c>
      <c r="D74" s="38">
        <f t="shared" si="24"/>
        <v>1.2306212227668789</v>
      </c>
      <c r="E74" s="38">
        <f t="shared" si="24"/>
        <v>1.2138525985123667</v>
      </c>
      <c r="F74" s="38">
        <f t="shared" si="24"/>
        <v>1.3799567322825701</v>
      </c>
      <c r="G74" s="38">
        <f t="shared" si="24"/>
        <v>3.3673357761439471</v>
      </c>
      <c r="H74" s="38">
        <f t="shared" si="24"/>
        <v>2.2100255467580605</v>
      </c>
      <c r="I74" s="38">
        <f t="shared" si="24"/>
        <v>3.5058486687737922</v>
      </c>
      <c r="J74" s="38">
        <f t="shared" si="24"/>
        <v>4.0527417611487921</v>
      </c>
      <c r="K74" s="38">
        <f t="shared" si="24"/>
        <v>3.2893335723955675</v>
      </c>
      <c r="L74" s="38">
        <f t="shared" si="24"/>
        <v>3.1600837965538187</v>
      </c>
      <c r="M74" s="38">
        <f t="shared" si="24"/>
        <v>2.4181117329916488</v>
      </c>
      <c r="N74" s="38">
        <f t="shared" si="24"/>
        <v>2.7061078798242648</v>
      </c>
      <c r="O74" s="38">
        <f t="shared" si="24"/>
        <v>2.4562414832784043</v>
      </c>
      <c r="P74" s="38">
        <f t="shared" si="24"/>
        <v>3.1936567707619936</v>
      </c>
      <c r="Q74" s="38">
        <f t="shared" si="24"/>
        <v>1.9027274279934556</v>
      </c>
    </row>
    <row r="75" spans="1:17" ht="11.45" customHeight="1" x14ac:dyDescent="0.25">
      <c r="A75" s="17" t="str">
        <f>$A$23</f>
        <v>Domestic and International - Intra-EU</v>
      </c>
      <c r="B75" s="37">
        <f>TrAvia_emi!B$13</f>
        <v>1.5991878049450488</v>
      </c>
      <c r="C75" s="37">
        <f>TrAvia_emi!C$13</f>
        <v>1.1148835173583107</v>
      </c>
      <c r="D75" s="37">
        <f>TrAvia_emi!D$13</f>
        <v>1.1296078372622127</v>
      </c>
      <c r="E75" s="37">
        <f>TrAvia_emi!E$13</f>
        <v>1.0882984458702201</v>
      </c>
      <c r="F75" s="37">
        <f>TrAvia_emi!F$13</f>
        <v>1.2972749415822202</v>
      </c>
      <c r="G75" s="37">
        <f>TrAvia_emi!G$13</f>
        <v>2.3614471996707418</v>
      </c>
      <c r="H75" s="37">
        <f>TrAvia_emi!H$13</f>
        <v>1.5192435143547034</v>
      </c>
      <c r="I75" s="37">
        <f>TrAvia_emi!I$13</f>
        <v>2.1668510146861335</v>
      </c>
      <c r="J75" s="37">
        <f>TrAvia_emi!J$13</f>
        <v>2.8218734187948562</v>
      </c>
      <c r="K75" s="37">
        <f>TrAvia_emi!K$13</f>
        <v>1.5295032768001935</v>
      </c>
      <c r="L75" s="37">
        <f>TrAvia_emi!L$13</f>
        <v>1.229964318625995</v>
      </c>
      <c r="M75" s="37">
        <f>TrAvia_emi!M$13</f>
        <v>0.89742184521470836</v>
      </c>
      <c r="N75" s="37">
        <f>TrAvia_emi!N$13</f>
        <v>1.0803968914249615</v>
      </c>
      <c r="O75" s="37">
        <f>TrAvia_emi!O$13</f>
        <v>0.94607934086924417</v>
      </c>
      <c r="P75" s="37">
        <f>TrAvia_emi!P$13</f>
        <v>1.28940632867464</v>
      </c>
      <c r="Q75" s="37">
        <f>TrAvia_emi!Q$13</f>
        <v>0.68349913826684117</v>
      </c>
    </row>
    <row r="76" spans="1:17" ht="11.45" customHeight="1" x14ac:dyDescent="0.25">
      <c r="A76" s="17" t="str">
        <f>$A$24</f>
        <v>International - Extra-EU</v>
      </c>
      <c r="B76" s="37">
        <f>TrAvia_emi!B$14</f>
        <v>0.16667167167940466</v>
      </c>
      <c r="C76" s="37">
        <f>TrAvia_emi!C$14</f>
        <v>0.12850558997779335</v>
      </c>
      <c r="D76" s="37">
        <f>TrAvia_emi!D$14</f>
        <v>0.10101338550466632</v>
      </c>
      <c r="E76" s="37">
        <f>TrAvia_emi!E$14</f>
        <v>0.12555415264214659</v>
      </c>
      <c r="F76" s="37">
        <f>TrAvia_emi!F$14</f>
        <v>8.2681790700349769E-2</v>
      </c>
      <c r="G76" s="37">
        <f>TrAvia_emi!G$14</f>
        <v>1.0058885764732053</v>
      </c>
      <c r="H76" s="37">
        <f>TrAvia_emi!H$14</f>
        <v>0.690782032403357</v>
      </c>
      <c r="I76" s="37">
        <f>TrAvia_emi!I$14</f>
        <v>1.3389976540876585</v>
      </c>
      <c r="J76" s="37">
        <f>TrAvia_emi!J$14</f>
        <v>1.2308683423539362</v>
      </c>
      <c r="K76" s="37">
        <f>TrAvia_emi!K$14</f>
        <v>1.7598302955953737</v>
      </c>
      <c r="L76" s="37">
        <f>TrAvia_emi!L$14</f>
        <v>1.9301194779278237</v>
      </c>
      <c r="M76" s="37">
        <f>TrAvia_emi!M$14</f>
        <v>1.5206898877769404</v>
      </c>
      <c r="N76" s="37">
        <f>TrAvia_emi!N$14</f>
        <v>1.6257109883993033</v>
      </c>
      <c r="O76" s="37">
        <f>TrAvia_emi!O$14</f>
        <v>1.5101621424091602</v>
      </c>
      <c r="P76" s="37">
        <f>TrAvia_emi!P$14</f>
        <v>1.9042504420873538</v>
      </c>
      <c r="Q76" s="37">
        <f>TrAvia_emi!Q$14</f>
        <v>1.2192282897266145</v>
      </c>
    </row>
    <row r="77" spans="1:17" ht="11.45" customHeight="1" x14ac:dyDescent="0.25">
      <c r="A77" s="19" t="s">
        <v>32</v>
      </c>
      <c r="B77" s="38">
        <f t="shared" ref="B77:Q77" si="25">B78+B79</f>
        <v>22.230888028477718</v>
      </c>
      <c r="C77" s="38">
        <f t="shared" si="25"/>
        <v>22.339090666152</v>
      </c>
      <c r="D77" s="38">
        <f t="shared" si="25"/>
        <v>35.053671585815998</v>
      </c>
      <c r="E77" s="38">
        <f t="shared" si="25"/>
        <v>28.523824592328001</v>
      </c>
      <c r="F77" s="38">
        <f t="shared" si="25"/>
        <v>25.441354345212002</v>
      </c>
      <c r="G77" s="38">
        <f t="shared" si="25"/>
        <v>25.416388774433901</v>
      </c>
      <c r="H77" s="38">
        <f t="shared" si="25"/>
        <v>35.055408940344002</v>
      </c>
      <c r="I77" s="38">
        <f t="shared" si="25"/>
        <v>53.995737762719997</v>
      </c>
      <c r="J77" s="38">
        <f t="shared" si="25"/>
        <v>63.584817886511999</v>
      </c>
      <c r="K77" s="38">
        <f t="shared" si="25"/>
        <v>25.126924199832001</v>
      </c>
      <c r="L77" s="38">
        <f t="shared" si="25"/>
        <v>25.046475737642801</v>
      </c>
      <c r="M77" s="38">
        <f t="shared" si="25"/>
        <v>15.708693996125511</v>
      </c>
      <c r="N77" s="38">
        <f t="shared" si="25"/>
        <v>12.523031539040806</v>
      </c>
      <c r="O77" s="38">
        <f t="shared" si="25"/>
        <v>12.523503600473408</v>
      </c>
      <c r="P77" s="38">
        <f t="shared" si="25"/>
        <v>28.231519793157194</v>
      </c>
      <c r="Q77" s="38">
        <f t="shared" si="25"/>
        <v>37.644201831619085</v>
      </c>
    </row>
    <row r="78" spans="1:17" ht="11.45" customHeight="1" x14ac:dyDescent="0.25">
      <c r="A78" s="17" t="str">
        <f>$A$26</f>
        <v>Domestic coastal shipping</v>
      </c>
      <c r="B78" s="37">
        <f>TrNavi_emi!B$8</f>
        <v>22.230888028477718</v>
      </c>
      <c r="C78" s="37">
        <f>TrNavi_emi!C$8</f>
        <v>22.339090666152</v>
      </c>
      <c r="D78" s="37">
        <f>TrNavi_emi!D$8</f>
        <v>35.053671585815998</v>
      </c>
      <c r="E78" s="37">
        <f>TrNavi_emi!E$8</f>
        <v>28.523824592328001</v>
      </c>
      <c r="F78" s="37">
        <f>TrNavi_emi!F$8</f>
        <v>25.441354345212002</v>
      </c>
      <c r="G78" s="37">
        <f>TrNavi_emi!G$8</f>
        <v>25.416388774433901</v>
      </c>
      <c r="H78" s="37">
        <f>TrNavi_emi!H$8</f>
        <v>35.055408940344002</v>
      </c>
      <c r="I78" s="37">
        <f>TrNavi_emi!I$8</f>
        <v>53.995737762719997</v>
      </c>
      <c r="J78" s="37">
        <f>TrNavi_emi!J$8</f>
        <v>63.584817886511999</v>
      </c>
      <c r="K78" s="37">
        <f>TrNavi_emi!K$8</f>
        <v>25.126924199832001</v>
      </c>
      <c r="L78" s="37">
        <f>TrNavi_emi!L$8</f>
        <v>25.046475737642801</v>
      </c>
      <c r="M78" s="37">
        <f>TrNavi_emi!M$8</f>
        <v>15.708693996125511</v>
      </c>
      <c r="N78" s="37">
        <f>TrNavi_emi!N$8</f>
        <v>12.523031539040806</v>
      </c>
      <c r="O78" s="37">
        <f>TrNavi_emi!O$8</f>
        <v>12.523503600473408</v>
      </c>
      <c r="P78" s="37">
        <f>TrNavi_emi!P$8</f>
        <v>28.231519793157194</v>
      </c>
      <c r="Q78" s="37">
        <f>TrNavi_emi!Q$8</f>
        <v>37.644201831619085</v>
      </c>
    </row>
    <row r="79" spans="1:17" ht="11.45" customHeight="1" x14ac:dyDescent="0.25">
      <c r="A79" s="15" t="str">
        <f>$A$27</f>
        <v>Inland waterways</v>
      </c>
      <c r="B79" s="36">
        <f>TrNavi_emi!B$9</f>
        <v>0</v>
      </c>
      <c r="C79" s="36">
        <f>TrNavi_emi!C$9</f>
        <v>0</v>
      </c>
      <c r="D79" s="36">
        <f>TrNavi_emi!D$9</f>
        <v>0</v>
      </c>
      <c r="E79" s="36">
        <f>TrNavi_emi!E$9</f>
        <v>0</v>
      </c>
      <c r="F79" s="36">
        <f>TrNavi_emi!F$9</f>
        <v>0</v>
      </c>
      <c r="G79" s="36">
        <f>TrNavi_emi!G$9</f>
        <v>0</v>
      </c>
      <c r="H79" s="36">
        <f>TrNavi_emi!H$9</f>
        <v>0</v>
      </c>
      <c r="I79" s="36">
        <f>TrNavi_emi!I$9</f>
        <v>0</v>
      </c>
      <c r="J79" s="36">
        <f>TrNavi_emi!J$9</f>
        <v>0</v>
      </c>
      <c r="K79" s="36">
        <f>TrNavi_emi!K$9</f>
        <v>0</v>
      </c>
      <c r="L79" s="36">
        <f>TrNavi_emi!L$9</f>
        <v>0</v>
      </c>
      <c r="M79" s="36">
        <f>TrNavi_emi!M$9</f>
        <v>0</v>
      </c>
      <c r="N79" s="36">
        <f>TrNavi_emi!N$9</f>
        <v>0</v>
      </c>
      <c r="O79" s="36">
        <f>TrNavi_emi!O$9</f>
        <v>0</v>
      </c>
      <c r="P79" s="36">
        <f>TrNavi_emi!P$9</f>
        <v>0</v>
      </c>
      <c r="Q79" s="36">
        <f>TrNavi_emi!Q$9</f>
        <v>0</v>
      </c>
    </row>
    <row r="81" spans="1:17" ht="11.45" customHeight="1" x14ac:dyDescent="0.25">
      <c r="A81" s="35" t="s">
        <v>45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3" spans="1:17" ht="11.45" customHeight="1" x14ac:dyDescent="0.25">
      <c r="A83" s="27" t="s">
        <v>44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 spans="1:17" ht="11.45" customHeight="1" x14ac:dyDescent="0.25">
      <c r="A84" s="25" t="s">
        <v>43</v>
      </c>
      <c r="B84" s="32">
        <f t="shared" ref="B84:Q84" si="26">IF(B4=0,0,B4/B$4)</f>
        <v>1</v>
      </c>
      <c r="C84" s="32">
        <f t="shared" si="26"/>
        <v>1</v>
      </c>
      <c r="D84" s="32">
        <f t="shared" si="26"/>
        <v>1</v>
      </c>
      <c r="E84" s="32">
        <f t="shared" si="26"/>
        <v>1</v>
      </c>
      <c r="F84" s="32">
        <f t="shared" si="26"/>
        <v>1</v>
      </c>
      <c r="G84" s="32">
        <f t="shared" si="26"/>
        <v>1</v>
      </c>
      <c r="H84" s="32">
        <f t="shared" si="26"/>
        <v>1</v>
      </c>
      <c r="I84" s="32">
        <f t="shared" si="26"/>
        <v>1</v>
      </c>
      <c r="J84" s="32">
        <f t="shared" si="26"/>
        <v>1</v>
      </c>
      <c r="K84" s="32">
        <f t="shared" si="26"/>
        <v>1</v>
      </c>
      <c r="L84" s="32">
        <f t="shared" si="26"/>
        <v>1</v>
      </c>
      <c r="M84" s="32">
        <f t="shared" si="26"/>
        <v>1</v>
      </c>
      <c r="N84" s="32">
        <f t="shared" si="26"/>
        <v>1</v>
      </c>
      <c r="O84" s="32">
        <f t="shared" si="26"/>
        <v>1</v>
      </c>
      <c r="P84" s="32">
        <f t="shared" si="26"/>
        <v>1</v>
      </c>
      <c r="Q84" s="32">
        <f t="shared" si="26"/>
        <v>1</v>
      </c>
    </row>
    <row r="85" spans="1:17" ht="11.45" customHeight="1" x14ac:dyDescent="0.25">
      <c r="A85" s="23" t="str">
        <f>$A$5</f>
        <v>Road transport</v>
      </c>
      <c r="B85" s="31">
        <f t="shared" ref="B85:Q85" si="27">IF(B5=0,0,B5/B$4)</f>
        <v>0.94087023484674359</v>
      </c>
      <c r="C85" s="31">
        <f t="shared" si="27"/>
        <v>0.94989216369732343</v>
      </c>
      <c r="D85" s="31">
        <f t="shared" si="27"/>
        <v>0.94618030115487284</v>
      </c>
      <c r="E85" s="31">
        <f t="shared" si="27"/>
        <v>0.94228128530529687</v>
      </c>
      <c r="F85" s="31">
        <f t="shared" si="27"/>
        <v>0.9269977851250516</v>
      </c>
      <c r="G85" s="31">
        <f t="shared" si="27"/>
        <v>0.91720137053852546</v>
      </c>
      <c r="H85" s="31">
        <f t="shared" si="27"/>
        <v>0.91553815970538044</v>
      </c>
      <c r="I85" s="31">
        <f t="shared" si="27"/>
        <v>0.9019444305490999</v>
      </c>
      <c r="J85" s="31">
        <f t="shared" si="27"/>
        <v>0.89392499857144359</v>
      </c>
      <c r="K85" s="31">
        <f t="shared" si="27"/>
        <v>0.91363268506113726</v>
      </c>
      <c r="L85" s="31">
        <f t="shared" si="27"/>
        <v>0.91248333151753225</v>
      </c>
      <c r="M85" s="31">
        <f t="shared" si="27"/>
        <v>0.89679464357101646</v>
      </c>
      <c r="N85" s="31">
        <f t="shared" si="27"/>
        <v>0.8884514017494074</v>
      </c>
      <c r="O85" s="31">
        <f t="shared" si="27"/>
        <v>0.90199987414143734</v>
      </c>
      <c r="P85" s="31">
        <f t="shared" si="27"/>
        <v>0.90297692185300882</v>
      </c>
      <c r="Q85" s="31">
        <f t="shared" si="27"/>
        <v>0.90703978359022008</v>
      </c>
    </row>
    <row r="86" spans="1:17" ht="11.45" customHeight="1" x14ac:dyDescent="0.25">
      <c r="A86" s="17" t="str">
        <f>$A$6</f>
        <v>Powered 2-wheelers</v>
      </c>
      <c r="B86" s="29">
        <f t="shared" ref="B86:Q86" si="28">IF(B6=0,0,B6/B$4)</f>
        <v>9.4194330129597286E-4</v>
      </c>
      <c r="C86" s="29">
        <f t="shared" si="28"/>
        <v>9.6871841894145437E-4</v>
      </c>
      <c r="D86" s="29">
        <f t="shared" si="28"/>
        <v>1.0179543255779918E-3</v>
      </c>
      <c r="E86" s="29">
        <f t="shared" si="28"/>
        <v>1.0553157075504339E-3</v>
      </c>
      <c r="F86" s="29">
        <f t="shared" si="28"/>
        <v>1.1275690494498938E-3</v>
      </c>
      <c r="G86" s="29">
        <f t="shared" si="28"/>
        <v>1.0147437371519411E-3</v>
      </c>
      <c r="H86" s="29">
        <f t="shared" si="28"/>
        <v>1.2282468369451921E-3</v>
      </c>
      <c r="I86" s="29">
        <f t="shared" si="28"/>
        <v>1.4382864090149419E-3</v>
      </c>
      <c r="J86" s="29">
        <f t="shared" si="28"/>
        <v>1.6625479340651079E-3</v>
      </c>
      <c r="K86" s="29">
        <f t="shared" si="28"/>
        <v>1.8304321398142417E-3</v>
      </c>
      <c r="L86" s="29">
        <f t="shared" si="28"/>
        <v>1.9985340951137595E-3</v>
      </c>
      <c r="M86" s="29">
        <f t="shared" si="28"/>
        <v>2.2557044677997064E-3</v>
      </c>
      <c r="N86" s="29">
        <f t="shared" si="28"/>
        <v>3.2316833330200234E-3</v>
      </c>
      <c r="O86" s="29">
        <f t="shared" si="28"/>
        <v>3.4261951955266001E-3</v>
      </c>
      <c r="P86" s="29">
        <f t="shared" si="28"/>
        <v>3.5848618840145945E-3</v>
      </c>
      <c r="Q86" s="29">
        <f t="shared" si="28"/>
        <v>3.5516873305330679E-3</v>
      </c>
    </row>
    <row r="87" spans="1:17" ht="11.45" customHeight="1" x14ac:dyDescent="0.25">
      <c r="A87" s="17" t="str">
        <f>$A$7</f>
        <v>Passenger cars</v>
      </c>
      <c r="B87" s="29">
        <f t="shared" ref="B87:Q87" si="29">IF(B7=0,0,B7/B$4)</f>
        <v>0.67446644738424089</v>
      </c>
      <c r="C87" s="29">
        <f t="shared" si="29"/>
        <v>0.69700736591808454</v>
      </c>
      <c r="D87" s="29">
        <f t="shared" si="29"/>
        <v>0.71062424292674931</v>
      </c>
      <c r="E87" s="29">
        <f t="shared" si="29"/>
        <v>0.72416488148157432</v>
      </c>
      <c r="F87" s="29">
        <f t="shared" si="29"/>
        <v>0.70354250128366824</v>
      </c>
      <c r="G87" s="29">
        <f t="shared" si="29"/>
        <v>0.71940031771536883</v>
      </c>
      <c r="H87" s="29">
        <f t="shared" si="29"/>
        <v>0.7089519290082994</v>
      </c>
      <c r="I87" s="29">
        <f t="shared" si="29"/>
        <v>0.71034641014442301</v>
      </c>
      <c r="J87" s="29">
        <f t="shared" si="29"/>
        <v>0.72328848387960121</v>
      </c>
      <c r="K87" s="29">
        <f t="shared" si="29"/>
        <v>0.75899188644949211</v>
      </c>
      <c r="L87" s="29">
        <f t="shared" si="29"/>
        <v>0.75617929890357927</v>
      </c>
      <c r="M87" s="29">
        <f t="shared" si="29"/>
        <v>0.74577970952863626</v>
      </c>
      <c r="N87" s="29">
        <f t="shared" si="29"/>
        <v>0.73361806587626333</v>
      </c>
      <c r="O87" s="29">
        <f t="shared" si="29"/>
        <v>0.73974567885270215</v>
      </c>
      <c r="P87" s="29">
        <f t="shared" si="29"/>
        <v>0.74832025361531873</v>
      </c>
      <c r="Q87" s="29">
        <f t="shared" si="29"/>
        <v>0.71982861954112876</v>
      </c>
    </row>
    <row r="88" spans="1:17" ht="11.45" customHeight="1" x14ac:dyDescent="0.25">
      <c r="A88" s="17" t="str">
        <f>$A$8</f>
        <v>Motor coaches, buses and trolley buses</v>
      </c>
      <c r="B88" s="29">
        <f t="shared" ref="B88:Q88" si="30">IF(B8=0,0,B8/B$4)</f>
        <v>0.26546184416120683</v>
      </c>
      <c r="C88" s="29">
        <f t="shared" si="30"/>
        <v>0.25191607936029731</v>
      </c>
      <c r="D88" s="29">
        <f t="shared" si="30"/>
        <v>0.23453810390254562</v>
      </c>
      <c r="E88" s="29">
        <f t="shared" si="30"/>
        <v>0.21706108811617225</v>
      </c>
      <c r="F88" s="29">
        <f t="shared" si="30"/>
        <v>0.22232771479193356</v>
      </c>
      <c r="G88" s="29">
        <f t="shared" si="30"/>
        <v>0.19678630908600481</v>
      </c>
      <c r="H88" s="29">
        <f t="shared" si="30"/>
        <v>0.20535798386013579</v>
      </c>
      <c r="I88" s="29">
        <f t="shared" si="30"/>
        <v>0.19015973399566205</v>
      </c>
      <c r="J88" s="29">
        <f t="shared" si="30"/>
        <v>0.16897396675777729</v>
      </c>
      <c r="K88" s="29">
        <f t="shared" si="30"/>
        <v>0.15281036647183105</v>
      </c>
      <c r="L88" s="29">
        <f t="shared" si="30"/>
        <v>0.15430549851883926</v>
      </c>
      <c r="M88" s="29">
        <f t="shared" si="30"/>
        <v>0.14875922957458057</v>
      </c>
      <c r="N88" s="29">
        <f t="shared" si="30"/>
        <v>0.15160165254012406</v>
      </c>
      <c r="O88" s="29">
        <f t="shared" si="30"/>
        <v>0.15882800009320855</v>
      </c>
      <c r="P88" s="29">
        <f t="shared" si="30"/>
        <v>0.15107180635367545</v>
      </c>
      <c r="Q88" s="29">
        <f t="shared" si="30"/>
        <v>0.18365947671855828</v>
      </c>
    </row>
    <row r="89" spans="1:17" ht="11.45" customHeight="1" x14ac:dyDescent="0.25">
      <c r="A89" s="19" t="str">
        <f>$A$9</f>
        <v>Rail, metro and tram</v>
      </c>
      <c r="B89" s="30">
        <f t="shared" ref="B89:Q89" si="31">IF(B9=0,0,B9/B$4)</f>
        <v>3.6912318026522187E-2</v>
      </c>
      <c r="C89" s="30">
        <f t="shared" si="31"/>
        <v>2.7663579248696054E-2</v>
      </c>
      <c r="D89" s="30">
        <f t="shared" si="31"/>
        <v>2.7112806131395138E-2</v>
      </c>
      <c r="E89" s="30">
        <f t="shared" si="31"/>
        <v>2.5997624813231437E-2</v>
      </c>
      <c r="F89" s="30">
        <f t="shared" si="31"/>
        <v>2.4889177954026096E-2</v>
      </c>
      <c r="G89" s="30">
        <f t="shared" si="31"/>
        <v>2.3424526409243501E-2</v>
      </c>
      <c r="H89" s="30">
        <f t="shared" si="31"/>
        <v>2.3921603395856153E-2</v>
      </c>
      <c r="I89" s="30">
        <f t="shared" si="31"/>
        <v>2.5089435206301018E-2</v>
      </c>
      <c r="J89" s="30">
        <f t="shared" si="31"/>
        <v>3.4223007687859186E-2</v>
      </c>
      <c r="K89" s="30">
        <f t="shared" si="31"/>
        <v>3.4068724237175212E-2</v>
      </c>
      <c r="L89" s="30">
        <f t="shared" si="31"/>
        <v>3.3848322385234553E-2</v>
      </c>
      <c r="M89" s="30">
        <f t="shared" si="31"/>
        <v>3.1085232863904778E-2</v>
      </c>
      <c r="N89" s="30">
        <f t="shared" si="31"/>
        <v>3.3334650590094071E-2</v>
      </c>
      <c r="O89" s="30">
        <f t="shared" si="31"/>
        <v>2.8109476327168936E-2</v>
      </c>
      <c r="P89" s="30">
        <f t="shared" si="31"/>
        <v>2.8825978590928645E-2</v>
      </c>
      <c r="Q89" s="30">
        <f t="shared" si="31"/>
        <v>2.6554794164294133E-2</v>
      </c>
    </row>
    <row r="90" spans="1:17" ht="11.45" customHeight="1" x14ac:dyDescent="0.25">
      <c r="A90" s="17" t="str">
        <f>$A$10</f>
        <v>Metro and tram, urban light rail</v>
      </c>
      <c r="B90" s="29">
        <f t="shared" ref="B90:Q90" si="32">IF(B10=0,0,B10/B$4)</f>
        <v>1.056800573523892E-2</v>
      </c>
      <c r="C90" s="29">
        <f t="shared" si="32"/>
        <v>8.9670250109557259E-3</v>
      </c>
      <c r="D90" s="29">
        <f t="shared" si="32"/>
        <v>9.300996051757604E-3</v>
      </c>
      <c r="E90" s="29">
        <f t="shared" si="32"/>
        <v>8.8166301790330304E-3</v>
      </c>
      <c r="F90" s="29">
        <f t="shared" si="32"/>
        <v>7.5099762712220576E-3</v>
      </c>
      <c r="G90" s="29">
        <f t="shared" si="32"/>
        <v>5.4558207195052151E-3</v>
      </c>
      <c r="H90" s="29">
        <f t="shared" si="32"/>
        <v>5.6026162899710779E-3</v>
      </c>
      <c r="I90" s="29">
        <f t="shared" si="32"/>
        <v>5.625943568343829E-3</v>
      </c>
      <c r="J90" s="29">
        <f t="shared" si="32"/>
        <v>1.5348622489477215E-2</v>
      </c>
      <c r="K90" s="29">
        <f t="shared" si="32"/>
        <v>1.6069773787087259E-2</v>
      </c>
      <c r="L90" s="29">
        <f t="shared" si="32"/>
        <v>1.5355620718978709E-2</v>
      </c>
      <c r="M90" s="29">
        <f t="shared" si="32"/>
        <v>1.3628048195640095E-2</v>
      </c>
      <c r="N90" s="29">
        <f t="shared" si="32"/>
        <v>1.7384358785256626E-2</v>
      </c>
      <c r="O90" s="29">
        <f t="shared" si="32"/>
        <v>1.3441031480071372E-2</v>
      </c>
      <c r="P90" s="29">
        <f t="shared" si="32"/>
        <v>1.1147135587217506E-2</v>
      </c>
      <c r="Q90" s="29">
        <f t="shared" si="32"/>
        <v>9.8606776257682428E-3</v>
      </c>
    </row>
    <row r="91" spans="1:17" ht="11.45" customHeight="1" x14ac:dyDescent="0.25">
      <c r="A91" s="17" t="str">
        <f>$A$11</f>
        <v>Conventional passenger trains</v>
      </c>
      <c r="B91" s="29">
        <f t="shared" ref="B91:Q91" si="33">IF(B11=0,0,B11/B$4)</f>
        <v>2.6344312291283267E-2</v>
      </c>
      <c r="C91" s="29">
        <f t="shared" si="33"/>
        <v>1.8696554237740325E-2</v>
      </c>
      <c r="D91" s="29">
        <f t="shared" si="33"/>
        <v>1.781181007963753E-2</v>
      </c>
      <c r="E91" s="29">
        <f t="shared" si="33"/>
        <v>1.7180994634198407E-2</v>
      </c>
      <c r="F91" s="29">
        <f t="shared" si="33"/>
        <v>1.7379201682804039E-2</v>
      </c>
      <c r="G91" s="29">
        <f t="shared" si="33"/>
        <v>1.7968705689738289E-2</v>
      </c>
      <c r="H91" s="29">
        <f t="shared" si="33"/>
        <v>1.8318987105885073E-2</v>
      </c>
      <c r="I91" s="29">
        <f t="shared" si="33"/>
        <v>1.946349163795719E-2</v>
      </c>
      <c r="J91" s="29">
        <f t="shared" si="33"/>
        <v>1.8874385198381971E-2</v>
      </c>
      <c r="K91" s="29">
        <f t="shared" si="33"/>
        <v>1.7998950450087953E-2</v>
      </c>
      <c r="L91" s="29">
        <f t="shared" si="33"/>
        <v>1.8492701666255846E-2</v>
      </c>
      <c r="M91" s="29">
        <f t="shared" si="33"/>
        <v>1.7457184668264684E-2</v>
      </c>
      <c r="N91" s="29">
        <f t="shared" si="33"/>
        <v>1.5950291804837445E-2</v>
      </c>
      <c r="O91" s="29">
        <f t="shared" si="33"/>
        <v>1.4668444847097561E-2</v>
      </c>
      <c r="P91" s="29">
        <f t="shared" si="33"/>
        <v>1.7678843003711142E-2</v>
      </c>
      <c r="Q91" s="29">
        <f t="shared" si="33"/>
        <v>1.6694116538525889E-2</v>
      </c>
    </row>
    <row r="92" spans="1:17" ht="11.45" customHeight="1" x14ac:dyDescent="0.25">
      <c r="A92" s="17" t="str">
        <f>$A$12</f>
        <v>High speed passenger trains</v>
      </c>
      <c r="B92" s="29">
        <f t="shared" ref="B92:Q92" si="34">IF(B12=0,0,B12/B$4)</f>
        <v>0</v>
      </c>
      <c r="C92" s="29">
        <f t="shared" si="34"/>
        <v>0</v>
      </c>
      <c r="D92" s="29">
        <f t="shared" si="34"/>
        <v>0</v>
      </c>
      <c r="E92" s="29">
        <f t="shared" si="34"/>
        <v>0</v>
      </c>
      <c r="F92" s="29">
        <f t="shared" si="34"/>
        <v>0</v>
      </c>
      <c r="G92" s="29">
        <f t="shared" si="34"/>
        <v>0</v>
      </c>
      <c r="H92" s="29">
        <f t="shared" si="34"/>
        <v>0</v>
      </c>
      <c r="I92" s="29">
        <f t="shared" si="34"/>
        <v>0</v>
      </c>
      <c r="J92" s="29">
        <f t="shared" si="34"/>
        <v>0</v>
      </c>
      <c r="K92" s="29">
        <f t="shared" si="34"/>
        <v>0</v>
      </c>
      <c r="L92" s="29">
        <f t="shared" si="34"/>
        <v>0</v>
      </c>
      <c r="M92" s="29">
        <f t="shared" si="34"/>
        <v>0</v>
      </c>
      <c r="N92" s="29">
        <f t="shared" si="34"/>
        <v>0</v>
      </c>
      <c r="O92" s="29">
        <f t="shared" si="34"/>
        <v>0</v>
      </c>
      <c r="P92" s="29">
        <f t="shared" si="34"/>
        <v>0</v>
      </c>
      <c r="Q92" s="29">
        <f t="shared" si="34"/>
        <v>0</v>
      </c>
    </row>
    <row r="93" spans="1:17" ht="11.45" customHeight="1" x14ac:dyDescent="0.25">
      <c r="A93" s="19" t="str">
        <f>$A$13</f>
        <v>Aviation</v>
      </c>
      <c r="B93" s="30">
        <f t="shared" ref="B93:Q93" si="35">IF(B13=0,0,B13/B$4)</f>
        <v>2.2217447126734197E-2</v>
      </c>
      <c r="C93" s="30">
        <f t="shared" si="35"/>
        <v>2.2444257053980593E-2</v>
      </c>
      <c r="D93" s="30">
        <f t="shared" si="35"/>
        <v>2.6706892713732E-2</v>
      </c>
      <c r="E93" s="30">
        <f t="shared" si="35"/>
        <v>3.1721089881471751E-2</v>
      </c>
      <c r="F93" s="30">
        <f t="shared" si="35"/>
        <v>4.8113036920922218E-2</v>
      </c>
      <c r="G93" s="30">
        <f t="shared" si="35"/>
        <v>5.9374103052231085E-2</v>
      </c>
      <c r="H93" s="30">
        <f t="shared" si="35"/>
        <v>6.0540236898763408E-2</v>
      </c>
      <c r="I93" s="30">
        <f t="shared" si="35"/>
        <v>7.2966134244598926E-2</v>
      </c>
      <c r="J93" s="30">
        <f t="shared" si="35"/>
        <v>7.1851993740697298E-2</v>
      </c>
      <c r="K93" s="30">
        <f t="shared" si="35"/>
        <v>5.2298590701687457E-2</v>
      </c>
      <c r="L93" s="30">
        <f t="shared" si="35"/>
        <v>5.3668346097233151E-2</v>
      </c>
      <c r="M93" s="30">
        <f t="shared" si="35"/>
        <v>7.2120123565078784E-2</v>
      </c>
      <c r="N93" s="30">
        <f t="shared" si="35"/>
        <v>7.8213947660498467E-2</v>
      </c>
      <c r="O93" s="30">
        <f t="shared" si="35"/>
        <v>6.9890649531393748E-2</v>
      </c>
      <c r="P93" s="30">
        <f t="shared" si="35"/>
        <v>6.8197099556062596E-2</v>
      </c>
      <c r="Q93" s="30">
        <f t="shared" si="35"/>
        <v>6.6405422245485665E-2</v>
      </c>
    </row>
    <row r="94" spans="1:17" ht="11.45" customHeight="1" x14ac:dyDescent="0.25">
      <c r="A94" s="17" t="str">
        <f>$A$14</f>
        <v>Domestic</v>
      </c>
      <c r="B94" s="29">
        <f t="shared" ref="B94:Q94" si="36">IF(B14=0,0,B14/B$4)</f>
        <v>0</v>
      </c>
      <c r="C94" s="29">
        <f t="shared" si="36"/>
        <v>0</v>
      </c>
      <c r="D94" s="29">
        <f t="shared" si="36"/>
        <v>0</v>
      </c>
      <c r="E94" s="29">
        <f t="shared" si="36"/>
        <v>0</v>
      </c>
      <c r="F94" s="29">
        <f t="shared" si="36"/>
        <v>0</v>
      </c>
      <c r="G94" s="29">
        <f t="shared" si="36"/>
        <v>0</v>
      </c>
      <c r="H94" s="29">
        <f t="shared" si="36"/>
        <v>0</v>
      </c>
      <c r="I94" s="29">
        <f t="shared" si="36"/>
        <v>0</v>
      </c>
      <c r="J94" s="29">
        <f t="shared" si="36"/>
        <v>0</v>
      </c>
      <c r="K94" s="29">
        <f t="shared" si="36"/>
        <v>0</v>
      </c>
      <c r="L94" s="29">
        <f t="shared" si="36"/>
        <v>0</v>
      </c>
      <c r="M94" s="29">
        <f t="shared" si="36"/>
        <v>0</v>
      </c>
      <c r="N94" s="29">
        <f t="shared" si="36"/>
        <v>0</v>
      </c>
      <c r="O94" s="29">
        <f t="shared" si="36"/>
        <v>0</v>
      </c>
      <c r="P94" s="29">
        <f t="shared" si="36"/>
        <v>0</v>
      </c>
      <c r="Q94" s="29">
        <f t="shared" si="36"/>
        <v>0</v>
      </c>
    </row>
    <row r="95" spans="1:17" ht="11.45" customHeight="1" x14ac:dyDescent="0.25">
      <c r="A95" s="17" t="str">
        <f>$A$15</f>
        <v>International - Intra-EU</v>
      </c>
      <c r="B95" s="29">
        <f t="shared" ref="B95:Q95" si="37">IF(B15=0,0,B15/B$4)</f>
        <v>1.8178927339592442E-2</v>
      </c>
      <c r="C95" s="29">
        <f t="shared" si="37"/>
        <v>1.9878072670665103E-2</v>
      </c>
      <c r="D95" s="29">
        <f t="shared" si="37"/>
        <v>2.3811778804746164E-2</v>
      </c>
      <c r="E95" s="29">
        <f t="shared" si="37"/>
        <v>2.8125792561225025E-2</v>
      </c>
      <c r="F95" s="29">
        <f t="shared" si="37"/>
        <v>4.1583470787097468E-2</v>
      </c>
      <c r="G95" s="29">
        <f t="shared" si="37"/>
        <v>5.2074988872603083E-2</v>
      </c>
      <c r="H95" s="29">
        <f t="shared" si="37"/>
        <v>5.1459464866331843E-2</v>
      </c>
      <c r="I95" s="29">
        <f t="shared" si="37"/>
        <v>6.0977854003851299E-2</v>
      </c>
      <c r="J95" s="29">
        <f t="shared" si="37"/>
        <v>5.8762208919890549E-2</v>
      </c>
      <c r="K95" s="29">
        <f t="shared" si="37"/>
        <v>4.0832983653995715E-2</v>
      </c>
      <c r="L95" s="29">
        <f t="shared" si="37"/>
        <v>4.3629721351784778E-2</v>
      </c>
      <c r="M95" s="29">
        <f t="shared" si="37"/>
        <v>5.9872256746562914E-2</v>
      </c>
      <c r="N95" s="29">
        <f t="shared" si="37"/>
        <v>6.1453447307296447E-2</v>
      </c>
      <c r="O95" s="29">
        <f t="shared" si="37"/>
        <v>5.1849017201541649E-2</v>
      </c>
      <c r="P95" s="29">
        <f t="shared" si="37"/>
        <v>5.0992689171565388E-2</v>
      </c>
      <c r="Q95" s="29">
        <f t="shared" si="37"/>
        <v>4.9787880298089726E-2</v>
      </c>
    </row>
    <row r="96" spans="1:17" ht="11.45" customHeight="1" x14ac:dyDescent="0.25">
      <c r="A96" s="17" t="str">
        <f>$A$16</f>
        <v>International - Extra-EU</v>
      </c>
      <c r="B96" s="29">
        <f t="shared" ref="B96:Q96" si="38">IF(B16=0,0,B16/B$4)</f>
        <v>4.0385197871417545E-3</v>
      </c>
      <c r="C96" s="29">
        <f t="shared" si="38"/>
        <v>2.56618438331549E-3</v>
      </c>
      <c r="D96" s="29">
        <f t="shared" si="38"/>
        <v>2.8951139089858319E-3</v>
      </c>
      <c r="E96" s="29">
        <f t="shared" si="38"/>
        <v>3.5952973202467253E-3</v>
      </c>
      <c r="F96" s="29">
        <f t="shared" si="38"/>
        <v>6.5295661338247556E-3</v>
      </c>
      <c r="G96" s="29">
        <f t="shared" si="38"/>
        <v>7.2991141796280006E-3</v>
      </c>
      <c r="H96" s="29">
        <f t="shared" si="38"/>
        <v>9.0807720324315635E-3</v>
      </c>
      <c r="I96" s="29">
        <f t="shared" si="38"/>
        <v>1.1988280240747622E-2</v>
      </c>
      <c r="J96" s="29">
        <f t="shared" si="38"/>
        <v>1.3089784820806758E-2</v>
      </c>
      <c r="K96" s="29">
        <f t="shared" si="38"/>
        <v>1.1465607047691737E-2</v>
      </c>
      <c r="L96" s="29">
        <f t="shared" si="38"/>
        <v>1.0038624745448374E-2</v>
      </c>
      <c r="M96" s="29">
        <f t="shared" si="38"/>
        <v>1.2247866818515868E-2</v>
      </c>
      <c r="N96" s="29">
        <f t="shared" si="38"/>
        <v>1.6760500353202014E-2</v>
      </c>
      <c r="O96" s="29">
        <f t="shared" si="38"/>
        <v>1.8041632329852106E-2</v>
      </c>
      <c r="P96" s="29">
        <f t="shared" si="38"/>
        <v>1.7204410384497205E-2</v>
      </c>
      <c r="Q96" s="29">
        <f t="shared" si="38"/>
        <v>1.6617541947395939E-2</v>
      </c>
    </row>
    <row r="97" spans="1:17" ht="11.45" customHeight="1" x14ac:dyDescent="0.25">
      <c r="A97" s="25" t="s">
        <v>42</v>
      </c>
      <c r="B97" s="32">
        <f t="shared" ref="B97:Q97" si="39">IF(B17=0,0,B17/B$17)</f>
        <v>1</v>
      </c>
      <c r="C97" s="32">
        <f t="shared" si="39"/>
        <v>1</v>
      </c>
      <c r="D97" s="32">
        <f t="shared" si="39"/>
        <v>1</v>
      </c>
      <c r="E97" s="32">
        <f t="shared" si="39"/>
        <v>1</v>
      </c>
      <c r="F97" s="32">
        <f t="shared" si="39"/>
        <v>1</v>
      </c>
      <c r="G97" s="32">
        <f t="shared" si="39"/>
        <v>1</v>
      </c>
      <c r="H97" s="32">
        <f t="shared" si="39"/>
        <v>1</v>
      </c>
      <c r="I97" s="32">
        <f t="shared" si="39"/>
        <v>1</v>
      </c>
      <c r="J97" s="32">
        <f t="shared" si="39"/>
        <v>1</v>
      </c>
      <c r="K97" s="32">
        <f t="shared" si="39"/>
        <v>1</v>
      </c>
      <c r="L97" s="32">
        <f t="shared" si="39"/>
        <v>1</v>
      </c>
      <c r="M97" s="32">
        <f t="shared" si="39"/>
        <v>1</v>
      </c>
      <c r="N97" s="32">
        <f t="shared" si="39"/>
        <v>1</v>
      </c>
      <c r="O97" s="32">
        <f t="shared" si="39"/>
        <v>1</v>
      </c>
      <c r="P97" s="32">
        <f t="shared" si="39"/>
        <v>1</v>
      </c>
      <c r="Q97" s="32">
        <f t="shared" si="39"/>
        <v>1</v>
      </c>
    </row>
    <row r="98" spans="1:17" ht="11.45" customHeight="1" x14ac:dyDescent="0.25">
      <c r="A98" s="23" t="str">
        <f>$A$18</f>
        <v>Road transport</v>
      </c>
      <c r="B98" s="31">
        <f t="shared" ref="B98:Q98" si="40">IF(B18=0,0,B18/B$17)</f>
        <v>0.15727943126125871</v>
      </c>
      <c r="C98" s="31">
        <f t="shared" si="40"/>
        <v>0.13998532326086366</v>
      </c>
      <c r="D98" s="31">
        <f t="shared" si="40"/>
        <v>0.14405035566229368</v>
      </c>
      <c r="E98" s="31">
        <f t="shared" si="40"/>
        <v>0.19884683618384014</v>
      </c>
      <c r="F98" s="31">
        <f t="shared" si="40"/>
        <v>0.18754600894305465</v>
      </c>
      <c r="G98" s="31">
        <f t="shared" si="40"/>
        <v>0.20969439001185561</v>
      </c>
      <c r="H98" s="31">
        <f t="shared" si="40"/>
        <v>0.22266560526465762</v>
      </c>
      <c r="I98" s="31">
        <f t="shared" si="40"/>
        <v>0.26137777726271633</v>
      </c>
      <c r="J98" s="31">
        <f t="shared" si="40"/>
        <v>0.31525391154425869</v>
      </c>
      <c r="K98" s="31">
        <f t="shared" si="40"/>
        <v>0.26986923209622304</v>
      </c>
      <c r="L98" s="31">
        <f t="shared" si="40"/>
        <v>0.25654222662266013</v>
      </c>
      <c r="M98" s="31">
        <f t="shared" si="40"/>
        <v>0.29445636707972739</v>
      </c>
      <c r="N98" s="31">
        <f t="shared" si="40"/>
        <v>0.34229041858961945</v>
      </c>
      <c r="O98" s="31">
        <f t="shared" si="40"/>
        <v>0.37507456081019425</v>
      </c>
      <c r="P98" s="31">
        <f t="shared" si="40"/>
        <v>0.44921239136168573</v>
      </c>
      <c r="Q98" s="31">
        <f t="shared" si="40"/>
        <v>0.46702192059994863</v>
      </c>
    </row>
    <row r="99" spans="1:17" ht="11.45" customHeight="1" x14ac:dyDescent="0.25">
      <c r="A99" s="17" t="str">
        <f>$A$19</f>
        <v>Light duty vehicles</v>
      </c>
      <c r="B99" s="29">
        <f t="shared" ref="B99:Q99" si="41">IF(B19=0,0,B19/B$17)</f>
        <v>2.4853067970088318E-2</v>
      </c>
      <c r="C99" s="29">
        <f t="shared" si="41"/>
        <v>2.4282641162479142E-2</v>
      </c>
      <c r="D99" s="29">
        <f t="shared" si="41"/>
        <v>2.1015210898701321E-2</v>
      </c>
      <c r="E99" s="29">
        <f t="shared" si="41"/>
        <v>1.8630064894927641E-2</v>
      </c>
      <c r="F99" s="29">
        <f t="shared" si="41"/>
        <v>1.6803485579114073E-2</v>
      </c>
      <c r="G99" s="29">
        <f t="shared" si="41"/>
        <v>1.5262925465260162E-2</v>
      </c>
      <c r="H99" s="29">
        <f t="shared" si="41"/>
        <v>1.4715806852664519E-2</v>
      </c>
      <c r="I99" s="29">
        <f t="shared" si="41"/>
        <v>1.63360975946516E-2</v>
      </c>
      <c r="J99" s="29">
        <f t="shared" si="41"/>
        <v>2.1076633905165999E-2</v>
      </c>
      <c r="K99" s="29">
        <f t="shared" si="41"/>
        <v>2.3047253942058917E-2</v>
      </c>
      <c r="L99" s="29">
        <f t="shared" si="41"/>
        <v>2.0960920760586834E-2</v>
      </c>
      <c r="M99" s="29">
        <f t="shared" si="41"/>
        <v>2.2146931639586552E-2</v>
      </c>
      <c r="N99" s="29">
        <f t="shared" si="41"/>
        <v>2.6426335195308102E-2</v>
      </c>
      <c r="O99" s="29">
        <f t="shared" si="41"/>
        <v>2.9651563451983543E-2</v>
      </c>
      <c r="P99" s="29">
        <f t="shared" si="41"/>
        <v>3.796026463300689E-2</v>
      </c>
      <c r="Q99" s="29">
        <f t="shared" si="41"/>
        <v>3.8945348974677885E-2</v>
      </c>
    </row>
    <row r="100" spans="1:17" ht="11.45" customHeight="1" x14ac:dyDescent="0.25">
      <c r="A100" s="17" t="str">
        <f>$A$20</f>
        <v>Heavy duty vehicles</v>
      </c>
      <c r="B100" s="29">
        <f t="shared" ref="B100:Q100" si="42">IF(B20=0,0,B20/B$17)</f>
        <v>0.13242636329117038</v>
      </c>
      <c r="C100" s="29">
        <f t="shared" si="42"/>
        <v>0.11570268209838452</v>
      </c>
      <c r="D100" s="29">
        <f t="shared" si="42"/>
        <v>0.12303514476359237</v>
      </c>
      <c r="E100" s="29">
        <f t="shared" si="42"/>
        <v>0.1802167712889125</v>
      </c>
      <c r="F100" s="29">
        <f t="shared" si="42"/>
        <v>0.17074252336394058</v>
      </c>
      <c r="G100" s="29">
        <f t="shared" si="42"/>
        <v>0.19443146454659543</v>
      </c>
      <c r="H100" s="29">
        <f t="shared" si="42"/>
        <v>0.2079497984119931</v>
      </c>
      <c r="I100" s="29">
        <f t="shared" si="42"/>
        <v>0.24504167966806473</v>
      </c>
      <c r="J100" s="29">
        <f t="shared" si="42"/>
        <v>0.29417727763909274</v>
      </c>
      <c r="K100" s="29">
        <f t="shared" si="42"/>
        <v>0.24682197815416415</v>
      </c>
      <c r="L100" s="29">
        <f t="shared" si="42"/>
        <v>0.23558130586207332</v>
      </c>
      <c r="M100" s="29">
        <f t="shared" si="42"/>
        <v>0.27230943544014086</v>
      </c>
      <c r="N100" s="29">
        <f t="shared" si="42"/>
        <v>0.31586408339431138</v>
      </c>
      <c r="O100" s="29">
        <f t="shared" si="42"/>
        <v>0.34542299735821069</v>
      </c>
      <c r="P100" s="29">
        <f t="shared" si="42"/>
        <v>0.41125212672867884</v>
      </c>
      <c r="Q100" s="29">
        <f t="shared" si="42"/>
        <v>0.42807657162527074</v>
      </c>
    </row>
    <row r="101" spans="1:17" ht="11.45" customHeight="1" x14ac:dyDescent="0.25">
      <c r="A101" s="19" t="str">
        <f>$A$21</f>
        <v>Rail transport</v>
      </c>
      <c r="B101" s="30">
        <f t="shared" ref="B101:Q101" si="43">IF(B21=0,0,B21/B$17)</f>
        <v>0.81196830542089027</v>
      </c>
      <c r="C101" s="30">
        <f t="shared" si="43"/>
        <v>0.82982930848579184</v>
      </c>
      <c r="D101" s="30">
        <f t="shared" si="43"/>
        <v>0.82661325863504342</v>
      </c>
      <c r="E101" s="30">
        <f t="shared" si="43"/>
        <v>0.77110264179349219</v>
      </c>
      <c r="F101" s="30">
        <f t="shared" si="43"/>
        <v>0.78697146644957761</v>
      </c>
      <c r="G101" s="30">
        <f t="shared" si="43"/>
        <v>0.77467688128938117</v>
      </c>
      <c r="H101" s="30">
        <f t="shared" si="43"/>
        <v>0.75509864920216696</v>
      </c>
      <c r="I101" s="30">
        <f t="shared" si="43"/>
        <v>0.70369940987065438</v>
      </c>
      <c r="J101" s="30">
        <f t="shared" si="43"/>
        <v>0.63079770345847819</v>
      </c>
      <c r="K101" s="30">
        <f t="shared" si="43"/>
        <v>0.7069919921485861</v>
      </c>
      <c r="L101" s="30">
        <f t="shared" si="43"/>
        <v>0.72038962280983099</v>
      </c>
      <c r="M101" s="30">
        <f t="shared" si="43"/>
        <v>0.68818769193205542</v>
      </c>
      <c r="N101" s="30">
        <f t="shared" si="43"/>
        <v>0.63967762153799312</v>
      </c>
      <c r="O101" s="30">
        <f t="shared" si="43"/>
        <v>0.6065706935154247</v>
      </c>
      <c r="P101" s="30">
        <f t="shared" si="43"/>
        <v>0.50680533689192708</v>
      </c>
      <c r="Q101" s="30">
        <f t="shared" si="43"/>
        <v>0.47048095875367552</v>
      </c>
    </row>
    <row r="102" spans="1:17" ht="11.45" customHeight="1" x14ac:dyDescent="0.25">
      <c r="A102" s="19" t="str">
        <f>$A$22</f>
        <v>Aviation</v>
      </c>
      <c r="B102" s="30">
        <f t="shared" ref="B102:Q102" si="44">IF(B22=0,0,B22/B$17)</f>
        <v>1.1685823695402896E-4</v>
      </c>
      <c r="C102" s="30">
        <f t="shared" si="44"/>
        <v>1.0474065902656646E-4</v>
      </c>
      <c r="D102" s="30">
        <f t="shared" si="44"/>
        <v>8.4466655554047367E-5</v>
      </c>
      <c r="E102" s="30">
        <f t="shared" si="44"/>
        <v>9.878177549883331E-5</v>
      </c>
      <c r="F102" s="30">
        <f t="shared" si="44"/>
        <v>1.0132584378009255E-4</v>
      </c>
      <c r="G102" s="30">
        <f t="shared" si="44"/>
        <v>3.0735233198453475E-4</v>
      </c>
      <c r="H102" s="30">
        <f t="shared" si="44"/>
        <v>2.9043173455863458E-4</v>
      </c>
      <c r="I102" s="30">
        <f t="shared" si="44"/>
        <v>4.3112012438842773E-4</v>
      </c>
      <c r="J102" s="30">
        <f t="shared" si="44"/>
        <v>8.269239968610615E-4</v>
      </c>
      <c r="K102" s="30">
        <f t="shared" si="44"/>
        <v>7.2592598712988682E-4</v>
      </c>
      <c r="L102" s="30">
        <f t="shared" si="44"/>
        <v>6.4475421152939457E-4</v>
      </c>
      <c r="M102" s="30">
        <f t="shared" si="44"/>
        <v>7.2431494163062579E-4</v>
      </c>
      <c r="N102" s="30">
        <f t="shared" si="44"/>
        <v>8.8031409529130522E-4</v>
      </c>
      <c r="O102" s="30">
        <f t="shared" si="44"/>
        <v>9.1234698292171849E-4</v>
      </c>
      <c r="P102" s="30">
        <f t="shared" si="44"/>
        <v>1.1181758624917637E-3</v>
      </c>
      <c r="Q102" s="30">
        <f t="shared" si="44"/>
        <v>1.1287980267999957E-3</v>
      </c>
    </row>
    <row r="103" spans="1:17" ht="11.45" customHeight="1" x14ac:dyDescent="0.25">
      <c r="A103" s="17" t="str">
        <f>$A$23</f>
        <v>Domestic and International - Intra-EU</v>
      </c>
      <c r="B103" s="29">
        <f t="shared" ref="B103:Q103" si="45">IF(B23=0,0,B23/B$17)</f>
        <v>9.019770987261565E-5</v>
      </c>
      <c r="C103" s="29">
        <f t="shared" si="45"/>
        <v>7.9687074888220501E-5</v>
      </c>
      <c r="D103" s="29">
        <f t="shared" si="45"/>
        <v>6.8065246183379569E-5</v>
      </c>
      <c r="E103" s="29">
        <f t="shared" si="45"/>
        <v>7.5767719094600036E-5</v>
      </c>
      <c r="F103" s="29">
        <f t="shared" si="45"/>
        <v>8.7134810158100067E-5</v>
      </c>
      <c r="G103" s="29">
        <f t="shared" si="45"/>
        <v>1.6076563535151754E-4</v>
      </c>
      <c r="H103" s="29">
        <f t="shared" si="45"/>
        <v>1.3962504719345871E-4</v>
      </c>
      <c r="I103" s="29">
        <f t="shared" si="45"/>
        <v>1.7334870722662902E-4</v>
      </c>
      <c r="J103" s="29">
        <f t="shared" si="45"/>
        <v>4.0057690827026801E-4</v>
      </c>
      <c r="K103" s="29">
        <f t="shared" si="45"/>
        <v>1.9595918257650198E-4</v>
      </c>
      <c r="L103" s="29">
        <f t="shared" si="45"/>
        <v>1.4190083969759182E-4</v>
      </c>
      <c r="M103" s="29">
        <f t="shared" si="45"/>
        <v>1.5587348327853728E-4</v>
      </c>
      <c r="N103" s="29">
        <f t="shared" si="45"/>
        <v>2.13370483634363E-4</v>
      </c>
      <c r="O103" s="29">
        <f t="shared" si="45"/>
        <v>2.1899281049774991E-4</v>
      </c>
      <c r="P103" s="29">
        <f t="shared" si="45"/>
        <v>2.9062642216256895E-4</v>
      </c>
      <c r="Q103" s="29">
        <f t="shared" si="45"/>
        <v>2.5994565853248704E-4</v>
      </c>
    </row>
    <row r="104" spans="1:17" ht="11.45" customHeight="1" x14ac:dyDescent="0.25">
      <c r="A104" s="17" t="str">
        <f>$A$24</f>
        <v>International - Extra-EU</v>
      </c>
      <c r="B104" s="29">
        <f t="shared" ref="B104:Q104" si="46">IF(B24=0,0,B24/B$17)</f>
        <v>2.6660527081413328E-5</v>
      </c>
      <c r="C104" s="29">
        <f t="shared" si="46"/>
        <v>2.5053584138345962E-5</v>
      </c>
      <c r="D104" s="29">
        <f t="shared" si="46"/>
        <v>1.6401409370667791E-5</v>
      </c>
      <c r="E104" s="29">
        <f t="shared" si="46"/>
        <v>2.3014056404233271E-5</v>
      </c>
      <c r="F104" s="29">
        <f t="shared" si="46"/>
        <v>1.4191033621992494E-5</v>
      </c>
      <c r="G104" s="29">
        <f t="shared" si="46"/>
        <v>1.465866966330172E-4</v>
      </c>
      <c r="H104" s="29">
        <f t="shared" si="46"/>
        <v>1.5080668736517589E-4</v>
      </c>
      <c r="I104" s="29">
        <f t="shared" si="46"/>
        <v>2.5777141716179871E-4</v>
      </c>
      <c r="J104" s="29">
        <f t="shared" si="46"/>
        <v>4.2634708859079344E-4</v>
      </c>
      <c r="K104" s="29">
        <f t="shared" si="46"/>
        <v>5.2996680455338484E-4</v>
      </c>
      <c r="L104" s="29">
        <f t="shared" si="46"/>
        <v>5.0285337183180281E-4</v>
      </c>
      <c r="M104" s="29">
        <f t="shared" si="46"/>
        <v>5.6844145835208853E-4</v>
      </c>
      <c r="N104" s="29">
        <f t="shared" si="46"/>
        <v>6.6694361165694225E-4</v>
      </c>
      <c r="O104" s="29">
        <f t="shared" si="46"/>
        <v>6.9335417242396863E-4</v>
      </c>
      <c r="P104" s="29">
        <f t="shared" si="46"/>
        <v>8.2754944032919478E-4</v>
      </c>
      <c r="Q104" s="29">
        <f t="shared" si="46"/>
        <v>8.6885236826750865E-4</v>
      </c>
    </row>
    <row r="105" spans="1:17" ht="11.45" customHeight="1" x14ac:dyDescent="0.25">
      <c r="A105" s="19" t="s">
        <v>32</v>
      </c>
      <c r="B105" s="30">
        <f t="shared" ref="B105:Q105" si="47">IF(B25=0,0,B25/B$17)</f>
        <v>3.0635405080897116E-2</v>
      </c>
      <c r="C105" s="30">
        <f t="shared" si="47"/>
        <v>3.0080627594317906E-2</v>
      </c>
      <c r="D105" s="30">
        <f t="shared" si="47"/>
        <v>2.9251919047109033E-2</v>
      </c>
      <c r="E105" s="30">
        <f t="shared" si="47"/>
        <v>2.9951740247168911E-2</v>
      </c>
      <c r="F105" s="30">
        <f t="shared" si="47"/>
        <v>2.5381198763587704E-2</v>
      </c>
      <c r="G105" s="30">
        <f t="shared" si="47"/>
        <v>1.5321376366778675E-2</v>
      </c>
      <c r="H105" s="30">
        <f t="shared" si="47"/>
        <v>2.1945313798616681E-2</v>
      </c>
      <c r="I105" s="30">
        <f t="shared" si="47"/>
        <v>3.4491692742240891E-2</v>
      </c>
      <c r="J105" s="30">
        <f t="shared" si="47"/>
        <v>5.3121461000401944E-2</v>
      </c>
      <c r="K105" s="30">
        <f t="shared" si="47"/>
        <v>2.2412849768060975E-2</v>
      </c>
      <c r="L105" s="30">
        <f t="shared" si="47"/>
        <v>2.242339635597955E-2</v>
      </c>
      <c r="M105" s="30">
        <f t="shared" si="47"/>
        <v>1.6631626046586658E-2</v>
      </c>
      <c r="N105" s="30">
        <f t="shared" si="47"/>
        <v>1.7151645777096151E-2</v>
      </c>
      <c r="O105" s="30">
        <f t="shared" si="47"/>
        <v>1.7442398691459374E-2</v>
      </c>
      <c r="P105" s="30">
        <f t="shared" si="47"/>
        <v>4.2864095883895427E-2</v>
      </c>
      <c r="Q105" s="30">
        <f t="shared" si="47"/>
        <v>6.1368322619575852E-2</v>
      </c>
    </row>
    <row r="106" spans="1:17" ht="11.45" customHeight="1" x14ac:dyDescent="0.25">
      <c r="A106" s="17" t="str">
        <f>$A$26</f>
        <v>Domestic coastal shipping</v>
      </c>
      <c r="B106" s="29">
        <f t="shared" ref="B106:Q106" si="48">IF(B26=0,0,B26/B$17)</f>
        <v>3.0635405080897116E-2</v>
      </c>
      <c r="C106" s="29">
        <f t="shared" si="48"/>
        <v>3.0080627594317906E-2</v>
      </c>
      <c r="D106" s="29">
        <f t="shared" si="48"/>
        <v>2.9251919047109033E-2</v>
      </c>
      <c r="E106" s="29">
        <f t="shared" si="48"/>
        <v>2.9951740247168911E-2</v>
      </c>
      <c r="F106" s="29">
        <f t="shared" si="48"/>
        <v>2.5381198763587704E-2</v>
      </c>
      <c r="G106" s="29">
        <f t="shared" si="48"/>
        <v>1.5321376366778675E-2</v>
      </c>
      <c r="H106" s="29">
        <f t="shared" si="48"/>
        <v>2.1945313798616681E-2</v>
      </c>
      <c r="I106" s="29">
        <f t="shared" si="48"/>
        <v>3.4491692742240891E-2</v>
      </c>
      <c r="J106" s="29">
        <f t="shared" si="48"/>
        <v>5.3121461000401944E-2</v>
      </c>
      <c r="K106" s="29">
        <f t="shared" si="48"/>
        <v>2.2412849768060975E-2</v>
      </c>
      <c r="L106" s="29">
        <f t="shared" si="48"/>
        <v>2.242339635597955E-2</v>
      </c>
      <c r="M106" s="29">
        <f t="shared" si="48"/>
        <v>1.6631626046586658E-2</v>
      </c>
      <c r="N106" s="29">
        <f t="shared" si="48"/>
        <v>1.7151645777096151E-2</v>
      </c>
      <c r="O106" s="29">
        <f t="shared" si="48"/>
        <v>1.7442398691459374E-2</v>
      </c>
      <c r="P106" s="29">
        <f t="shared" si="48"/>
        <v>4.2864095883895427E-2</v>
      </c>
      <c r="Q106" s="29">
        <f t="shared" si="48"/>
        <v>6.1368322619575852E-2</v>
      </c>
    </row>
    <row r="107" spans="1:17" ht="11.45" customHeight="1" x14ac:dyDescent="0.25">
      <c r="A107" s="15" t="str">
        <f>$A$27</f>
        <v>Inland waterways</v>
      </c>
      <c r="B107" s="28">
        <f t="shared" ref="B107:Q107" si="49">IF(B27=0,0,B27/B$17)</f>
        <v>0</v>
      </c>
      <c r="C107" s="28">
        <f t="shared" si="49"/>
        <v>0</v>
      </c>
      <c r="D107" s="28">
        <f t="shared" si="49"/>
        <v>0</v>
      </c>
      <c r="E107" s="28">
        <f t="shared" si="49"/>
        <v>0</v>
      </c>
      <c r="F107" s="28">
        <f t="shared" si="49"/>
        <v>0</v>
      </c>
      <c r="G107" s="28">
        <f t="shared" si="49"/>
        <v>0</v>
      </c>
      <c r="H107" s="28">
        <f t="shared" si="49"/>
        <v>0</v>
      </c>
      <c r="I107" s="28">
        <f t="shared" si="49"/>
        <v>0</v>
      </c>
      <c r="J107" s="28">
        <f t="shared" si="49"/>
        <v>0</v>
      </c>
      <c r="K107" s="28">
        <f t="shared" si="49"/>
        <v>0</v>
      </c>
      <c r="L107" s="28">
        <f t="shared" si="49"/>
        <v>0</v>
      </c>
      <c r="M107" s="28">
        <f t="shared" si="49"/>
        <v>0</v>
      </c>
      <c r="N107" s="28">
        <f t="shared" si="49"/>
        <v>0</v>
      </c>
      <c r="O107" s="28">
        <f t="shared" si="49"/>
        <v>0</v>
      </c>
      <c r="P107" s="28">
        <f t="shared" si="49"/>
        <v>0</v>
      </c>
      <c r="Q107" s="28">
        <f t="shared" si="49"/>
        <v>0</v>
      </c>
    </row>
    <row r="109" spans="1:17" ht="11.45" customHeight="1" x14ac:dyDescent="0.25">
      <c r="A109" s="27" t="s">
        <v>41</v>
      </c>
      <c r="B109" s="33">
        <f t="shared" ref="B109:Q109" si="50">IF(B29=0,0,B29/B$29)</f>
        <v>1</v>
      </c>
      <c r="C109" s="33">
        <f t="shared" si="50"/>
        <v>1</v>
      </c>
      <c r="D109" s="33">
        <f t="shared" si="50"/>
        <v>1</v>
      </c>
      <c r="E109" s="33">
        <f t="shared" si="50"/>
        <v>1</v>
      </c>
      <c r="F109" s="33">
        <f t="shared" si="50"/>
        <v>1</v>
      </c>
      <c r="G109" s="33">
        <f t="shared" si="50"/>
        <v>1</v>
      </c>
      <c r="H109" s="33">
        <f t="shared" si="50"/>
        <v>1</v>
      </c>
      <c r="I109" s="33">
        <f t="shared" si="50"/>
        <v>1</v>
      </c>
      <c r="J109" s="33">
        <f t="shared" si="50"/>
        <v>1</v>
      </c>
      <c r="K109" s="33">
        <f t="shared" si="50"/>
        <v>1</v>
      </c>
      <c r="L109" s="33">
        <f t="shared" si="50"/>
        <v>1</v>
      </c>
      <c r="M109" s="33">
        <f t="shared" si="50"/>
        <v>1</v>
      </c>
      <c r="N109" s="33">
        <f t="shared" si="50"/>
        <v>1</v>
      </c>
      <c r="O109" s="33">
        <f t="shared" si="50"/>
        <v>1</v>
      </c>
      <c r="P109" s="33">
        <f t="shared" si="50"/>
        <v>1</v>
      </c>
      <c r="Q109" s="33">
        <f t="shared" si="50"/>
        <v>1</v>
      </c>
    </row>
    <row r="110" spans="1:17" ht="11.45" customHeight="1" x14ac:dyDescent="0.25">
      <c r="A110" s="25" t="s">
        <v>39</v>
      </c>
      <c r="B110" s="32">
        <f t="shared" ref="B110:Q110" si="51">IF(B30=0,0,B30/B$29)</f>
        <v>0.7161944565660876</v>
      </c>
      <c r="C110" s="32">
        <f t="shared" si="51"/>
        <v>0.70645160533107176</v>
      </c>
      <c r="D110" s="32">
        <f t="shared" si="51"/>
        <v>0.64650152103026726</v>
      </c>
      <c r="E110" s="32">
        <f t="shared" si="51"/>
        <v>0.66626002401630025</v>
      </c>
      <c r="F110" s="32">
        <f t="shared" si="51"/>
        <v>0.67070848796180138</v>
      </c>
      <c r="G110" s="32">
        <f t="shared" si="51"/>
        <v>0.68596308160332831</v>
      </c>
      <c r="H110" s="32">
        <f t="shared" si="51"/>
        <v>0.69262787031756035</v>
      </c>
      <c r="I110" s="32">
        <f t="shared" si="51"/>
        <v>0.70021779106618953</v>
      </c>
      <c r="J110" s="32">
        <f t="shared" si="51"/>
        <v>0.7102574600393875</v>
      </c>
      <c r="K110" s="32">
        <f t="shared" si="51"/>
        <v>0.74868590960968395</v>
      </c>
      <c r="L110" s="32">
        <f t="shared" si="51"/>
        <v>0.7077024054695108</v>
      </c>
      <c r="M110" s="32">
        <f t="shared" si="51"/>
        <v>0.6995595223982608</v>
      </c>
      <c r="N110" s="32">
        <f t="shared" si="51"/>
        <v>0.71029144834171332</v>
      </c>
      <c r="O110" s="32">
        <f t="shared" si="51"/>
        <v>0.72311101776485276</v>
      </c>
      <c r="P110" s="32">
        <f t="shared" si="51"/>
        <v>0.74192962368050086</v>
      </c>
      <c r="Q110" s="32">
        <f t="shared" si="51"/>
        <v>0.75508109864706985</v>
      </c>
    </row>
    <row r="111" spans="1:17" ht="11.45" customHeight="1" x14ac:dyDescent="0.25">
      <c r="A111" s="23" t="str">
        <f>$A$5</f>
        <v>Road transport</v>
      </c>
      <c r="B111" s="31">
        <f t="shared" ref="B111:Q111" si="52">IF(B31=0,0,B31/B$29)</f>
        <v>0.66825100794426451</v>
      </c>
      <c r="C111" s="31">
        <f t="shared" si="52"/>
        <v>0.66858708253295462</v>
      </c>
      <c r="D111" s="31">
        <f t="shared" si="52"/>
        <v>0.60444511830974668</v>
      </c>
      <c r="E111" s="31">
        <f t="shared" si="52"/>
        <v>0.6287454494179866</v>
      </c>
      <c r="F111" s="31">
        <f t="shared" si="52"/>
        <v>0.61785680942523546</v>
      </c>
      <c r="G111" s="31">
        <f t="shared" si="52"/>
        <v>0.61077288146264708</v>
      </c>
      <c r="H111" s="31">
        <f t="shared" si="52"/>
        <v>0.64113281183631343</v>
      </c>
      <c r="I111" s="31">
        <f t="shared" si="52"/>
        <v>0.63015258516337946</v>
      </c>
      <c r="J111" s="31">
        <f t="shared" si="52"/>
        <v>0.66834742370723887</v>
      </c>
      <c r="K111" s="31">
        <f t="shared" si="52"/>
        <v>0.68820493454760545</v>
      </c>
      <c r="L111" s="31">
        <f t="shared" si="52"/>
        <v>0.63932365999352447</v>
      </c>
      <c r="M111" s="31">
        <f t="shared" si="52"/>
        <v>0.64108113088969687</v>
      </c>
      <c r="N111" s="31">
        <f t="shared" si="52"/>
        <v>0.64963938430399049</v>
      </c>
      <c r="O111" s="31">
        <f t="shared" si="52"/>
        <v>0.67656908176153341</v>
      </c>
      <c r="P111" s="31">
        <f t="shared" si="52"/>
        <v>0.67907408079687681</v>
      </c>
      <c r="Q111" s="31">
        <f t="shared" si="52"/>
        <v>0.71231180152148554</v>
      </c>
    </row>
    <row r="112" spans="1:17" ht="11.45" customHeight="1" x14ac:dyDescent="0.25">
      <c r="A112" s="17" t="str">
        <f>$A$6</f>
        <v>Powered 2-wheelers</v>
      </c>
      <c r="B112" s="29">
        <f t="shared" ref="B112:Q112" si="53">IF(B32=0,0,B32/B$29)</f>
        <v>7.4242050398018195E-4</v>
      </c>
      <c r="C112" s="29">
        <f t="shared" si="53"/>
        <v>6.4072913318715514E-4</v>
      </c>
      <c r="D112" s="29">
        <f t="shared" si="53"/>
        <v>6.4234207308678138E-4</v>
      </c>
      <c r="E112" s="29">
        <f t="shared" si="53"/>
        <v>7.2861758177814246E-4</v>
      </c>
      <c r="F112" s="29">
        <f t="shared" si="53"/>
        <v>7.8494032056934627E-4</v>
      </c>
      <c r="G112" s="29">
        <f t="shared" si="53"/>
        <v>7.6951395009402384E-4</v>
      </c>
      <c r="H112" s="29">
        <f t="shared" si="53"/>
        <v>9.3098511236762189E-4</v>
      </c>
      <c r="I112" s="29">
        <f t="shared" si="53"/>
        <v>1.0032165229064758E-3</v>
      </c>
      <c r="J112" s="29">
        <f t="shared" si="53"/>
        <v>1.238652856277568E-3</v>
      </c>
      <c r="K112" s="29">
        <f t="shared" si="53"/>
        <v>1.432473113183732E-3</v>
      </c>
      <c r="L112" s="29">
        <f t="shared" si="53"/>
        <v>1.414575030647988E-3</v>
      </c>
      <c r="M112" s="29">
        <f t="shared" si="53"/>
        <v>1.5505850334111464E-3</v>
      </c>
      <c r="N112" s="29">
        <f t="shared" si="53"/>
        <v>2.2002737489790927E-3</v>
      </c>
      <c r="O112" s="29">
        <f t="shared" si="53"/>
        <v>2.4652438992895241E-3</v>
      </c>
      <c r="P112" s="29">
        <f t="shared" si="53"/>
        <v>2.5865140583365615E-3</v>
      </c>
      <c r="Q112" s="29">
        <f t="shared" si="53"/>
        <v>2.81212665916579E-3</v>
      </c>
    </row>
    <row r="113" spans="1:17" ht="11.45" customHeight="1" x14ac:dyDescent="0.25">
      <c r="A113" s="17" t="str">
        <f>$A$7</f>
        <v>Passenger cars</v>
      </c>
      <c r="B113" s="29">
        <f t="shared" ref="B113:Q113" si="54">IF(B33=0,0,B33/B$29)</f>
        <v>0.49707986089724338</v>
      </c>
      <c r="C113" s="29">
        <f t="shared" si="54"/>
        <v>0.52688261035668438</v>
      </c>
      <c r="D113" s="29">
        <f t="shared" si="54"/>
        <v>0.47152793010083749</v>
      </c>
      <c r="E113" s="29">
        <f t="shared" si="54"/>
        <v>0.48706119192673342</v>
      </c>
      <c r="F113" s="29">
        <f t="shared" si="54"/>
        <v>0.47904729965550302</v>
      </c>
      <c r="G113" s="29">
        <f t="shared" si="54"/>
        <v>0.47738591048024925</v>
      </c>
      <c r="H113" s="29">
        <f t="shared" si="54"/>
        <v>0.51340946140380039</v>
      </c>
      <c r="I113" s="29">
        <f t="shared" si="54"/>
        <v>0.53029898605440096</v>
      </c>
      <c r="J113" s="29">
        <f t="shared" si="54"/>
        <v>0.56913721512861082</v>
      </c>
      <c r="K113" s="29">
        <f t="shared" si="54"/>
        <v>0.58394230176855944</v>
      </c>
      <c r="L113" s="29">
        <f t="shared" si="54"/>
        <v>0.54290924098709004</v>
      </c>
      <c r="M113" s="29">
        <f t="shared" si="54"/>
        <v>0.54588628393013383</v>
      </c>
      <c r="N113" s="29">
        <f t="shared" si="54"/>
        <v>0.55054236283093139</v>
      </c>
      <c r="O113" s="29">
        <f t="shared" si="54"/>
        <v>0.56822722550824323</v>
      </c>
      <c r="P113" s="29">
        <f t="shared" si="54"/>
        <v>0.567742909207679</v>
      </c>
      <c r="Q113" s="29">
        <f t="shared" si="54"/>
        <v>0.59483374220951934</v>
      </c>
    </row>
    <row r="114" spans="1:17" ht="11.45" customHeight="1" x14ac:dyDescent="0.25">
      <c r="A114" s="17" t="str">
        <f>$A$8</f>
        <v>Motor coaches, buses and trolley buses</v>
      </c>
      <c r="B114" s="29">
        <f t="shared" ref="B114:Q114" si="55">IF(B34=0,0,B34/B$29)</f>
        <v>0.170428726543041</v>
      </c>
      <c r="C114" s="29">
        <f t="shared" si="55"/>
        <v>0.14106374304308314</v>
      </c>
      <c r="D114" s="29">
        <f t="shared" si="55"/>
        <v>0.13227484613582233</v>
      </c>
      <c r="E114" s="29">
        <f t="shared" si="55"/>
        <v>0.14095563990947504</v>
      </c>
      <c r="F114" s="29">
        <f t="shared" si="55"/>
        <v>0.13802456944916311</v>
      </c>
      <c r="G114" s="29">
        <f t="shared" si="55"/>
        <v>0.13261745703230382</v>
      </c>
      <c r="H114" s="29">
        <f t="shared" si="55"/>
        <v>0.12679236532014546</v>
      </c>
      <c r="I114" s="29">
        <f t="shared" si="55"/>
        <v>9.8850382586071914E-2</v>
      </c>
      <c r="J114" s="29">
        <f t="shared" si="55"/>
        <v>9.797155572235039E-2</v>
      </c>
      <c r="K114" s="29">
        <f t="shared" si="55"/>
        <v>0.10283015966586224</v>
      </c>
      <c r="L114" s="29">
        <f t="shared" si="55"/>
        <v>9.4999843975786508E-2</v>
      </c>
      <c r="M114" s="29">
        <f t="shared" si="55"/>
        <v>9.3644261926151856E-2</v>
      </c>
      <c r="N114" s="29">
        <f t="shared" si="55"/>
        <v>9.6896747724079996E-2</v>
      </c>
      <c r="O114" s="29">
        <f t="shared" si="55"/>
        <v>0.10587661235400066</v>
      </c>
      <c r="P114" s="29">
        <f t="shared" si="55"/>
        <v>0.10874465753086129</v>
      </c>
      <c r="Q114" s="29">
        <f t="shared" si="55"/>
        <v>0.11466593265280035</v>
      </c>
    </row>
    <row r="115" spans="1:17" ht="11.45" customHeight="1" x14ac:dyDescent="0.25">
      <c r="A115" s="19" t="str">
        <f>$A$9</f>
        <v>Rail, metro and tram</v>
      </c>
      <c r="B115" s="30">
        <f t="shared" ref="B115:Q115" si="56">IF(B35=0,0,B35/B$29)</f>
        <v>1.1910763203926976E-2</v>
      </c>
      <c r="C115" s="30">
        <f t="shared" si="56"/>
        <v>1.4358421700937225E-2</v>
      </c>
      <c r="D115" s="30">
        <f t="shared" si="56"/>
        <v>1.5690223676873952E-2</v>
      </c>
      <c r="E115" s="30">
        <f t="shared" si="56"/>
        <v>9.9746068603877632E-3</v>
      </c>
      <c r="F115" s="30">
        <f t="shared" si="56"/>
        <v>1.196828198808943E-2</v>
      </c>
      <c r="G115" s="30">
        <f t="shared" si="56"/>
        <v>1.3885981024392528E-2</v>
      </c>
      <c r="H115" s="30">
        <f t="shared" si="56"/>
        <v>1.287676491304829E-2</v>
      </c>
      <c r="I115" s="30">
        <f t="shared" si="56"/>
        <v>1.3605371507420812E-2</v>
      </c>
      <c r="J115" s="30">
        <f t="shared" si="56"/>
        <v>8.4973916609748529E-3</v>
      </c>
      <c r="K115" s="30">
        <f t="shared" si="56"/>
        <v>1.6230881792620666E-2</v>
      </c>
      <c r="L115" s="30">
        <f t="shared" si="56"/>
        <v>2.1303608209805782E-2</v>
      </c>
      <c r="M115" s="30">
        <f t="shared" si="56"/>
        <v>1.4763349450597133E-2</v>
      </c>
      <c r="N115" s="30">
        <f t="shared" si="56"/>
        <v>1.3779169455757519E-2</v>
      </c>
      <c r="O115" s="30">
        <f t="shared" si="56"/>
        <v>9.9184119852943429E-3</v>
      </c>
      <c r="P115" s="30">
        <f t="shared" si="56"/>
        <v>1.1602247554056823E-2</v>
      </c>
      <c r="Q115" s="30">
        <f t="shared" si="56"/>
        <v>1.2177292746570541E-2</v>
      </c>
    </row>
    <row r="116" spans="1:17" ht="11.45" customHeight="1" x14ac:dyDescent="0.25">
      <c r="A116" s="17" t="str">
        <f>$A$10</f>
        <v>Metro and tram, urban light rail</v>
      </c>
      <c r="B116" s="29">
        <f t="shared" ref="B116:Q116" si="57">IF(B36=0,0,B36/B$29)</f>
        <v>1.9922398720634573E-3</v>
      </c>
      <c r="C116" s="29">
        <f t="shared" si="57"/>
        <v>1.3716847206957238E-3</v>
      </c>
      <c r="D116" s="29">
        <f t="shared" si="57"/>
        <v>1.284104822345871E-3</v>
      </c>
      <c r="E116" s="29">
        <f t="shared" si="57"/>
        <v>1.392894671994446E-3</v>
      </c>
      <c r="F116" s="29">
        <f t="shared" si="57"/>
        <v>1.1729342919640875E-3</v>
      </c>
      <c r="G116" s="29">
        <f t="shared" si="57"/>
        <v>8.7668628910958859E-4</v>
      </c>
      <c r="H116" s="29">
        <f t="shared" si="57"/>
        <v>8.4463686525488722E-4</v>
      </c>
      <c r="I116" s="29">
        <f t="shared" si="57"/>
        <v>7.61343869505123E-4</v>
      </c>
      <c r="J116" s="29">
        <f t="shared" si="57"/>
        <v>2.1444678373321105E-3</v>
      </c>
      <c r="K116" s="29">
        <f t="shared" si="57"/>
        <v>2.2605338830529714E-3</v>
      </c>
      <c r="L116" s="29">
        <f t="shared" si="57"/>
        <v>1.9333901242167444E-3</v>
      </c>
      <c r="M116" s="29">
        <f t="shared" si="57"/>
        <v>1.7241437061645646E-3</v>
      </c>
      <c r="N116" s="29">
        <f t="shared" si="57"/>
        <v>2.1284674791032755E-3</v>
      </c>
      <c r="O116" s="29">
        <f t="shared" si="57"/>
        <v>1.6807503739515602E-3</v>
      </c>
      <c r="P116" s="29">
        <f t="shared" si="57"/>
        <v>1.4251237946814753E-3</v>
      </c>
      <c r="Q116" s="29">
        <f t="shared" si="57"/>
        <v>1.3004945856353689E-3</v>
      </c>
    </row>
    <row r="117" spans="1:17" ht="11.45" customHeight="1" x14ac:dyDescent="0.25">
      <c r="A117" s="17" t="str">
        <f>$A$11</f>
        <v>Conventional passenger trains</v>
      </c>
      <c r="B117" s="29">
        <f t="shared" ref="B117:Q117" si="58">IF(B37=0,0,B37/B$29)</f>
        <v>9.9185233318635196E-3</v>
      </c>
      <c r="C117" s="29">
        <f t="shared" si="58"/>
        <v>1.29867369802415E-2</v>
      </c>
      <c r="D117" s="29">
        <f t="shared" si="58"/>
        <v>1.4406118854528083E-2</v>
      </c>
      <c r="E117" s="29">
        <f t="shared" si="58"/>
        <v>8.5817121883933166E-3</v>
      </c>
      <c r="F117" s="29">
        <f t="shared" si="58"/>
        <v>1.0795347696125342E-2</v>
      </c>
      <c r="G117" s="29">
        <f t="shared" si="58"/>
        <v>1.300929473528294E-2</v>
      </c>
      <c r="H117" s="29">
        <f t="shared" si="58"/>
        <v>1.2032128047793402E-2</v>
      </c>
      <c r="I117" s="29">
        <f t="shared" si="58"/>
        <v>1.2844027637915688E-2</v>
      </c>
      <c r="J117" s="29">
        <f t="shared" si="58"/>
        <v>6.3529238236427416E-3</v>
      </c>
      <c r="K117" s="29">
        <f t="shared" si="58"/>
        <v>1.3970347909567695E-2</v>
      </c>
      <c r="L117" s="29">
        <f t="shared" si="58"/>
        <v>1.9370218085589037E-2</v>
      </c>
      <c r="M117" s="29">
        <f t="shared" si="58"/>
        <v>1.3039205744432569E-2</v>
      </c>
      <c r="N117" s="29">
        <f t="shared" si="58"/>
        <v>1.1650701976654245E-2</v>
      </c>
      <c r="O117" s="29">
        <f t="shared" si="58"/>
        <v>8.237661611342784E-3</v>
      </c>
      <c r="P117" s="29">
        <f t="shared" si="58"/>
        <v>1.0177123759375347E-2</v>
      </c>
      <c r="Q117" s="29">
        <f t="shared" si="58"/>
        <v>1.0876798160935173E-2</v>
      </c>
    </row>
    <row r="118" spans="1:17" ht="11.45" customHeight="1" x14ac:dyDescent="0.25">
      <c r="A118" s="17" t="str">
        <f>$A$12</f>
        <v>High speed passenger trains</v>
      </c>
      <c r="B118" s="29">
        <f t="shared" ref="B118:Q118" si="59">IF(B38=0,0,B38/B$29)</f>
        <v>0</v>
      </c>
      <c r="C118" s="29">
        <f t="shared" si="59"/>
        <v>0</v>
      </c>
      <c r="D118" s="29">
        <f t="shared" si="59"/>
        <v>0</v>
      </c>
      <c r="E118" s="29">
        <f t="shared" si="59"/>
        <v>0</v>
      </c>
      <c r="F118" s="29">
        <f t="shared" si="59"/>
        <v>0</v>
      </c>
      <c r="G118" s="29">
        <f t="shared" si="59"/>
        <v>0</v>
      </c>
      <c r="H118" s="29">
        <f t="shared" si="59"/>
        <v>0</v>
      </c>
      <c r="I118" s="29">
        <f t="shared" si="59"/>
        <v>0</v>
      </c>
      <c r="J118" s="29">
        <f t="shared" si="59"/>
        <v>0</v>
      </c>
      <c r="K118" s="29">
        <f t="shared" si="59"/>
        <v>0</v>
      </c>
      <c r="L118" s="29">
        <f t="shared" si="59"/>
        <v>0</v>
      </c>
      <c r="M118" s="29">
        <f t="shared" si="59"/>
        <v>0</v>
      </c>
      <c r="N118" s="29">
        <f t="shared" si="59"/>
        <v>0</v>
      </c>
      <c r="O118" s="29">
        <f t="shared" si="59"/>
        <v>0</v>
      </c>
      <c r="P118" s="29">
        <f t="shared" si="59"/>
        <v>0</v>
      </c>
      <c r="Q118" s="29">
        <f t="shared" si="59"/>
        <v>0</v>
      </c>
    </row>
    <row r="119" spans="1:17" ht="11.45" customHeight="1" x14ac:dyDescent="0.25">
      <c r="A119" s="19" t="str">
        <f>$A$13</f>
        <v>Aviation</v>
      </c>
      <c r="B119" s="30">
        <f t="shared" ref="B119:Q119" si="60">IF(B39=0,0,B39/B$29)</f>
        <v>3.6032685417896143E-2</v>
      </c>
      <c r="C119" s="30">
        <f t="shared" si="60"/>
        <v>2.3506101097179835E-2</v>
      </c>
      <c r="D119" s="30">
        <f t="shared" si="60"/>
        <v>2.6366179043646694E-2</v>
      </c>
      <c r="E119" s="30">
        <f t="shared" si="60"/>
        <v>2.753996773792583E-2</v>
      </c>
      <c r="F119" s="30">
        <f t="shared" si="60"/>
        <v>4.0883396548476524E-2</v>
      </c>
      <c r="G119" s="30">
        <f t="shared" si="60"/>
        <v>6.1304219116288715E-2</v>
      </c>
      <c r="H119" s="30">
        <f t="shared" si="60"/>
        <v>3.8618293568198736E-2</v>
      </c>
      <c r="I119" s="30">
        <f t="shared" si="60"/>
        <v>5.6459834395389312E-2</v>
      </c>
      <c r="J119" s="30">
        <f t="shared" si="60"/>
        <v>3.3412644671173788E-2</v>
      </c>
      <c r="K119" s="30">
        <f t="shared" si="60"/>
        <v>4.4250093269457766E-2</v>
      </c>
      <c r="L119" s="30">
        <f t="shared" si="60"/>
        <v>4.7075137266180532E-2</v>
      </c>
      <c r="M119" s="30">
        <f t="shared" si="60"/>
        <v>4.371504205796678E-2</v>
      </c>
      <c r="N119" s="30">
        <f t="shared" si="60"/>
        <v>4.6872894581965301E-2</v>
      </c>
      <c r="O119" s="30">
        <f t="shared" si="60"/>
        <v>3.6623524018025107E-2</v>
      </c>
      <c r="P119" s="30">
        <f t="shared" si="60"/>
        <v>5.1253295329567322E-2</v>
      </c>
      <c r="Q119" s="30">
        <f t="shared" si="60"/>
        <v>3.059200437901374E-2</v>
      </c>
    </row>
    <row r="120" spans="1:17" ht="11.45" customHeight="1" x14ac:dyDescent="0.25">
      <c r="A120" s="17" t="str">
        <f>$A$14</f>
        <v>Domestic</v>
      </c>
      <c r="B120" s="29">
        <f t="shared" ref="B120:Q120" si="61">IF(B40=0,0,B40/B$29)</f>
        <v>0</v>
      </c>
      <c r="C120" s="29">
        <f t="shared" si="61"/>
        <v>0</v>
      </c>
      <c r="D120" s="29">
        <f t="shared" si="61"/>
        <v>0</v>
      </c>
      <c r="E120" s="29">
        <f t="shared" si="61"/>
        <v>0</v>
      </c>
      <c r="F120" s="29">
        <f t="shared" si="61"/>
        <v>0</v>
      </c>
      <c r="G120" s="29">
        <f t="shared" si="61"/>
        <v>0</v>
      </c>
      <c r="H120" s="29">
        <f t="shared" si="61"/>
        <v>0</v>
      </c>
      <c r="I120" s="29">
        <f t="shared" si="61"/>
        <v>0</v>
      </c>
      <c r="J120" s="29">
        <f t="shared" si="61"/>
        <v>0</v>
      </c>
      <c r="K120" s="29">
        <f t="shared" si="61"/>
        <v>0</v>
      </c>
      <c r="L120" s="29">
        <f t="shared" si="61"/>
        <v>0</v>
      </c>
      <c r="M120" s="29">
        <f t="shared" si="61"/>
        <v>0</v>
      </c>
      <c r="N120" s="29">
        <f t="shared" si="61"/>
        <v>0</v>
      </c>
      <c r="O120" s="29">
        <f t="shared" si="61"/>
        <v>0</v>
      </c>
      <c r="P120" s="29">
        <f t="shared" si="61"/>
        <v>0</v>
      </c>
      <c r="Q120" s="29">
        <f t="shared" si="61"/>
        <v>0</v>
      </c>
    </row>
    <row r="121" spans="1:17" ht="11.45" customHeight="1" x14ac:dyDescent="0.25">
      <c r="A121" s="17" t="str">
        <f>$A$15</f>
        <v>International - Intra-EU</v>
      </c>
      <c r="B121" s="29">
        <f t="shared" ref="B121:Q121" si="62">IF(B41=0,0,B41/B$29)</f>
        <v>2.8564506053725302E-2</v>
      </c>
      <c r="C121" s="29">
        <f t="shared" si="62"/>
        <v>2.0811614541734618E-2</v>
      </c>
      <c r="D121" s="29">
        <f t="shared" si="62"/>
        <v>2.3578295355025685E-2</v>
      </c>
      <c r="E121" s="29">
        <f t="shared" si="62"/>
        <v>2.4857723653308211E-2</v>
      </c>
      <c r="F121" s="29">
        <f t="shared" si="62"/>
        <v>3.6117085365628576E-2</v>
      </c>
      <c r="G121" s="29">
        <f t="shared" si="62"/>
        <v>5.4197329502750448E-2</v>
      </c>
      <c r="H121" s="29">
        <f t="shared" si="62"/>
        <v>3.2749204686209947E-2</v>
      </c>
      <c r="I121" s="29">
        <f t="shared" si="62"/>
        <v>4.7682727176685209E-2</v>
      </c>
      <c r="J121" s="29">
        <f t="shared" si="62"/>
        <v>2.6099741199791041E-2</v>
      </c>
      <c r="K121" s="29">
        <f t="shared" si="62"/>
        <v>3.5324002808358373E-2</v>
      </c>
      <c r="L121" s="29">
        <f t="shared" si="62"/>
        <v>3.861784821892409E-2</v>
      </c>
      <c r="M121" s="29">
        <f t="shared" si="62"/>
        <v>3.6534560948735799E-2</v>
      </c>
      <c r="N121" s="29">
        <f t="shared" si="62"/>
        <v>3.7156379512326913E-2</v>
      </c>
      <c r="O121" s="29">
        <f t="shared" si="62"/>
        <v>2.7369265354006151E-2</v>
      </c>
      <c r="P121" s="29">
        <f t="shared" si="62"/>
        <v>3.85364776841325E-2</v>
      </c>
      <c r="Q121" s="29">
        <f t="shared" si="62"/>
        <v>2.3019091561245691E-2</v>
      </c>
    </row>
    <row r="122" spans="1:17" ht="11.45" customHeight="1" x14ac:dyDescent="0.25">
      <c r="A122" s="17" t="str">
        <f>$A$16</f>
        <v>International - Extra-EU</v>
      </c>
      <c r="B122" s="29">
        <f t="shared" ref="B122:Q122" si="63">IF(B42=0,0,B42/B$29)</f>
        <v>7.4681793641708403E-3</v>
      </c>
      <c r="C122" s="29">
        <f t="shared" si="63"/>
        <v>2.694486555445217E-3</v>
      </c>
      <c r="D122" s="29">
        <f t="shared" si="63"/>
        <v>2.787883688621008E-3</v>
      </c>
      <c r="E122" s="29">
        <f t="shared" si="63"/>
        <v>2.6822440846176188E-3</v>
      </c>
      <c r="F122" s="29">
        <f t="shared" si="63"/>
        <v>4.76631118284795E-3</v>
      </c>
      <c r="G122" s="29">
        <f t="shared" si="63"/>
        <v>7.1068896135382678E-3</v>
      </c>
      <c r="H122" s="29">
        <f t="shared" si="63"/>
        <v>5.8690888819887847E-3</v>
      </c>
      <c r="I122" s="29">
        <f t="shared" si="63"/>
        <v>8.777107218704094E-3</v>
      </c>
      <c r="J122" s="29">
        <f t="shared" si="63"/>
        <v>7.3129034713827479E-3</v>
      </c>
      <c r="K122" s="29">
        <f t="shared" si="63"/>
        <v>8.9260904610993889E-3</v>
      </c>
      <c r="L122" s="29">
        <f t="shared" si="63"/>
        <v>8.4572890472564399E-3</v>
      </c>
      <c r="M122" s="29">
        <f t="shared" si="63"/>
        <v>7.1804811092309791E-3</v>
      </c>
      <c r="N122" s="29">
        <f t="shared" si="63"/>
        <v>9.7165150696383804E-3</v>
      </c>
      <c r="O122" s="29">
        <f t="shared" si="63"/>
        <v>9.2542586640189592E-3</v>
      </c>
      <c r="P122" s="29">
        <f t="shared" si="63"/>
        <v>1.2716817645434825E-2</v>
      </c>
      <c r="Q122" s="29">
        <f t="shared" si="63"/>
        <v>7.5729128177680479E-3</v>
      </c>
    </row>
    <row r="123" spans="1:17" ht="11.45" customHeight="1" x14ac:dyDescent="0.25">
      <c r="A123" s="25" t="s">
        <v>18</v>
      </c>
      <c r="B123" s="32">
        <f t="shared" ref="B123:Q123" si="64">IF(B43=0,0,B43/B$29)</f>
        <v>0.28380554343391245</v>
      </c>
      <c r="C123" s="32">
        <f t="shared" si="64"/>
        <v>0.29354839466892818</v>
      </c>
      <c r="D123" s="32">
        <f t="shared" si="64"/>
        <v>0.35349847896973274</v>
      </c>
      <c r="E123" s="32">
        <f t="shared" si="64"/>
        <v>0.33373997598369964</v>
      </c>
      <c r="F123" s="32">
        <f t="shared" si="64"/>
        <v>0.32929151203819851</v>
      </c>
      <c r="G123" s="32">
        <f t="shared" si="64"/>
        <v>0.3140369183966718</v>
      </c>
      <c r="H123" s="32">
        <f t="shared" si="64"/>
        <v>0.30737212968243965</v>
      </c>
      <c r="I123" s="32">
        <f t="shared" si="64"/>
        <v>0.29978220893381058</v>
      </c>
      <c r="J123" s="32">
        <f t="shared" si="64"/>
        <v>0.2897425399606125</v>
      </c>
      <c r="K123" s="32">
        <f t="shared" si="64"/>
        <v>0.25131409039031605</v>
      </c>
      <c r="L123" s="32">
        <f t="shared" si="64"/>
        <v>0.29229759453048931</v>
      </c>
      <c r="M123" s="32">
        <f t="shared" si="64"/>
        <v>0.30044047760173914</v>
      </c>
      <c r="N123" s="32">
        <f t="shared" si="64"/>
        <v>0.28970855165828657</v>
      </c>
      <c r="O123" s="32">
        <f t="shared" si="64"/>
        <v>0.27688898223514724</v>
      </c>
      <c r="P123" s="32">
        <f t="shared" si="64"/>
        <v>0.25807037631949914</v>
      </c>
      <c r="Q123" s="32">
        <f t="shared" si="64"/>
        <v>0.24491890135293007</v>
      </c>
    </row>
    <row r="124" spans="1:17" ht="11.45" customHeight="1" x14ac:dyDescent="0.25">
      <c r="A124" s="23" t="str">
        <f>$A$18</f>
        <v>Road transport</v>
      </c>
      <c r="B124" s="31">
        <f t="shared" ref="B124:Q124" si="65">IF(B44=0,0,B44/B$29)</f>
        <v>0.19836312836790862</v>
      </c>
      <c r="C124" s="31">
        <f t="shared" si="65"/>
        <v>0.23059265148711824</v>
      </c>
      <c r="D124" s="31">
        <f t="shared" si="65"/>
        <v>0.27327627444248048</v>
      </c>
      <c r="E124" s="31">
        <f t="shared" si="65"/>
        <v>0.25562714530964903</v>
      </c>
      <c r="F124" s="31">
        <f t="shared" si="65"/>
        <v>0.26758967684159252</v>
      </c>
      <c r="G124" s="31">
        <f t="shared" si="65"/>
        <v>0.25182043772126572</v>
      </c>
      <c r="H124" s="31">
        <f t="shared" si="65"/>
        <v>0.24388895482148495</v>
      </c>
      <c r="I124" s="31">
        <f t="shared" si="65"/>
        <v>0.24357286920094381</v>
      </c>
      <c r="J124" s="31">
        <f t="shared" si="65"/>
        <v>0.23368753961863972</v>
      </c>
      <c r="K124" s="31">
        <f t="shared" si="65"/>
        <v>0.19985125211241414</v>
      </c>
      <c r="L124" s="31">
        <f t="shared" si="65"/>
        <v>0.23040875185877338</v>
      </c>
      <c r="M124" s="31">
        <f t="shared" si="65"/>
        <v>0.25728262610634339</v>
      </c>
      <c r="N124" s="31">
        <f t="shared" si="65"/>
        <v>0.25277348430195556</v>
      </c>
      <c r="O124" s="31">
        <f t="shared" si="65"/>
        <v>0.24130010740897753</v>
      </c>
      <c r="P124" s="31">
        <f t="shared" si="65"/>
        <v>0.22726500327049179</v>
      </c>
      <c r="Q124" s="31">
        <f t="shared" si="65"/>
        <v>0.21311694478108367</v>
      </c>
    </row>
    <row r="125" spans="1:17" ht="11.45" customHeight="1" x14ac:dyDescent="0.25">
      <c r="A125" s="17" t="str">
        <f>$A$19</f>
        <v>Light duty vehicles</v>
      </c>
      <c r="B125" s="29">
        <f t="shared" ref="B125:Q125" si="66">IF(B45=0,0,B45/B$29)</f>
        <v>0.12172538827372964</v>
      </c>
      <c r="C125" s="29">
        <f t="shared" si="66"/>
        <v>0.10603197817567803</v>
      </c>
      <c r="D125" s="29">
        <f t="shared" si="66"/>
        <v>9.8836213003320669E-2</v>
      </c>
      <c r="E125" s="29">
        <f t="shared" si="66"/>
        <v>9.6343536121702322E-2</v>
      </c>
      <c r="F125" s="29">
        <f t="shared" si="66"/>
        <v>8.9793561439809114E-2</v>
      </c>
      <c r="G125" s="29">
        <f t="shared" si="66"/>
        <v>7.6962381022860432E-2</v>
      </c>
      <c r="H125" s="29">
        <f t="shared" si="66"/>
        <v>7.055727739566868E-2</v>
      </c>
      <c r="I125" s="29">
        <f t="shared" si="66"/>
        <v>6.1663639126256088E-2</v>
      </c>
      <c r="J125" s="29">
        <f t="shared" si="66"/>
        <v>6.4779672745738329E-2</v>
      </c>
      <c r="K125" s="29">
        <f t="shared" si="66"/>
        <v>6.8688622386643583E-2</v>
      </c>
      <c r="L125" s="29">
        <f t="shared" si="66"/>
        <v>6.3174157937470249E-2</v>
      </c>
      <c r="M125" s="29">
        <f t="shared" si="66"/>
        <v>6.5590778597048774E-2</v>
      </c>
      <c r="N125" s="29">
        <f t="shared" si="66"/>
        <v>6.669072221527729E-2</v>
      </c>
      <c r="O125" s="29">
        <f t="shared" si="66"/>
        <v>7.3743902098628647E-2</v>
      </c>
      <c r="P125" s="29">
        <f t="shared" si="66"/>
        <v>7.4787464148688435E-2</v>
      </c>
      <c r="Q125" s="29">
        <f t="shared" si="66"/>
        <v>7.7145087026233003E-2</v>
      </c>
    </row>
    <row r="126" spans="1:17" ht="11.45" customHeight="1" x14ac:dyDescent="0.25">
      <c r="A126" s="17" t="str">
        <f>$A$20</f>
        <v>Heavy duty vehicles</v>
      </c>
      <c r="B126" s="29">
        <f t="shared" ref="B126:Q126" si="67">IF(B46=0,0,B46/B$29)</f>
        <v>7.6637740094178966E-2</v>
      </c>
      <c r="C126" s="29">
        <f t="shared" si="67"/>
        <v>0.12456067331144022</v>
      </c>
      <c r="D126" s="29">
        <f t="shared" si="67"/>
        <v>0.17444006143915983</v>
      </c>
      <c r="E126" s="29">
        <f t="shared" si="67"/>
        <v>0.15928360918794665</v>
      </c>
      <c r="F126" s="29">
        <f t="shared" si="67"/>
        <v>0.17779611540178342</v>
      </c>
      <c r="G126" s="29">
        <f t="shared" si="67"/>
        <v>0.17485805669840529</v>
      </c>
      <c r="H126" s="29">
        <f t="shared" si="67"/>
        <v>0.17333167742581626</v>
      </c>
      <c r="I126" s="29">
        <f t="shared" si="67"/>
        <v>0.18190923007468771</v>
      </c>
      <c r="J126" s="29">
        <f t="shared" si="67"/>
        <v>0.16890786687290141</v>
      </c>
      <c r="K126" s="29">
        <f t="shared" si="67"/>
        <v>0.13116262972577056</v>
      </c>
      <c r="L126" s="29">
        <f t="shared" si="67"/>
        <v>0.16723459392130316</v>
      </c>
      <c r="M126" s="29">
        <f t="shared" si="67"/>
        <v>0.19169184750929461</v>
      </c>
      <c r="N126" s="29">
        <f t="shared" si="67"/>
        <v>0.18608276208667829</v>
      </c>
      <c r="O126" s="29">
        <f t="shared" si="67"/>
        <v>0.1675562053103489</v>
      </c>
      <c r="P126" s="29">
        <f t="shared" si="67"/>
        <v>0.15247753912180334</v>
      </c>
      <c r="Q126" s="29">
        <f t="shared" si="67"/>
        <v>0.13597185775485066</v>
      </c>
    </row>
    <row r="127" spans="1:17" ht="11.45" customHeight="1" x14ac:dyDescent="0.25">
      <c r="A127" s="19" t="str">
        <f>$A$21</f>
        <v>Rail transport</v>
      </c>
      <c r="B127" s="30">
        <f t="shared" ref="B127:Q127" si="68">IF(B47=0,0,B47/B$29)</f>
        <v>7.214203108511856E-2</v>
      </c>
      <c r="C127" s="30">
        <f t="shared" si="68"/>
        <v>5.18280842228225E-2</v>
      </c>
      <c r="D127" s="30">
        <f t="shared" si="68"/>
        <v>6.405466049346481E-2</v>
      </c>
      <c r="E127" s="30">
        <f t="shared" si="68"/>
        <v>6.434118069300955E-2</v>
      </c>
      <c r="F127" s="30">
        <f t="shared" si="68"/>
        <v>4.9634121665419841E-2</v>
      </c>
      <c r="G127" s="30">
        <f t="shared" si="68"/>
        <v>5.0141542683721625E-2</v>
      </c>
      <c r="H127" s="30">
        <f t="shared" si="68"/>
        <v>4.8616521392967744E-2</v>
      </c>
      <c r="I127" s="30">
        <f t="shared" si="68"/>
        <v>3.4873741685222483E-2</v>
      </c>
      <c r="J127" s="30">
        <f t="shared" si="68"/>
        <v>2.9561357992091173E-2</v>
      </c>
      <c r="K127" s="30">
        <f t="shared" si="68"/>
        <v>3.9065012534997813E-2</v>
      </c>
      <c r="L127" s="30">
        <f t="shared" si="68"/>
        <v>5.0266342439819742E-2</v>
      </c>
      <c r="M127" s="30">
        <f t="shared" si="68"/>
        <v>3.5640614314253215E-2</v>
      </c>
      <c r="N127" s="30">
        <f t="shared" si="68"/>
        <v>3.0699716621708013E-2</v>
      </c>
      <c r="O127" s="30">
        <f t="shared" si="68"/>
        <v>2.92281809229052E-2</v>
      </c>
      <c r="P127" s="30">
        <f t="shared" si="68"/>
        <v>1.7792774814865218E-2</v>
      </c>
      <c r="Q127" s="30">
        <f t="shared" si="68"/>
        <v>1.5540874636467143E-2</v>
      </c>
    </row>
    <row r="128" spans="1:17" ht="11.45" customHeight="1" x14ac:dyDescent="0.25">
      <c r="A128" s="19" t="str">
        <f>$A$22</f>
        <v>Aviation</v>
      </c>
      <c r="B128" s="30">
        <f t="shared" ref="B128:Q128" si="69">IF(B48=0,0,B48/B$29)</f>
        <v>1.0076207732812416E-3</v>
      </c>
      <c r="C128" s="30">
        <f t="shared" si="69"/>
        <v>6.0469284234129089E-4</v>
      </c>
      <c r="D128" s="30">
        <f t="shared" si="69"/>
        <v>5.6453210471045729E-4</v>
      </c>
      <c r="E128" s="30">
        <f t="shared" si="69"/>
        <v>5.7944148768303294E-4</v>
      </c>
      <c r="F128" s="30">
        <f t="shared" si="69"/>
        <v>6.4000478627798815E-4</v>
      </c>
      <c r="G128" s="30">
        <f t="shared" si="69"/>
        <v>1.4550535714843253E-3</v>
      </c>
      <c r="H128" s="30">
        <f t="shared" si="69"/>
        <v>9.0925405853265395E-4</v>
      </c>
      <c r="I128" s="30">
        <f t="shared" si="69"/>
        <v>1.3381291565603534E-3</v>
      </c>
      <c r="J128" s="30">
        <f t="shared" si="69"/>
        <v>1.6345816739575824E-3</v>
      </c>
      <c r="K128" s="30">
        <f t="shared" si="69"/>
        <v>1.4738061846516597E-3</v>
      </c>
      <c r="L128" s="30">
        <f t="shared" si="69"/>
        <v>1.3373686635386511E-3</v>
      </c>
      <c r="M128" s="30">
        <f t="shared" si="69"/>
        <v>1.0292800880841984E-3</v>
      </c>
      <c r="N128" s="30">
        <f t="shared" si="69"/>
        <v>1.1357037566442436E-3</v>
      </c>
      <c r="O128" s="30">
        <f t="shared" si="69"/>
        <v>1.06951520590205E-3</v>
      </c>
      <c r="P128" s="30">
        <f t="shared" si="69"/>
        <v>1.3586746295157378E-3</v>
      </c>
      <c r="Q128" s="30">
        <f t="shared" si="69"/>
        <v>8.0512568688020252E-4</v>
      </c>
    </row>
    <row r="129" spans="1:17" ht="11.45" customHeight="1" x14ac:dyDescent="0.25">
      <c r="A129" s="17" t="str">
        <f>$A$23</f>
        <v>Domestic and International - Intra-EU</v>
      </c>
      <c r="B129" s="29">
        <f t="shared" ref="B129:Q129" si="70">IF(B49=0,0,B49/B$29)</f>
        <v>9.1251590173013156E-4</v>
      </c>
      <c r="C129" s="29">
        <f t="shared" si="70"/>
        <v>5.4219719234569277E-4</v>
      </c>
      <c r="D129" s="29">
        <f t="shared" si="70"/>
        <v>5.1819347665180517E-4</v>
      </c>
      <c r="E129" s="29">
        <f t="shared" si="70"/>
        <v>5.1950728720357765E-4</v>
      </c>
      <c r="F129" s="29">
        <f t="shared" si="70"/>
        <v>6.0165811891637472E-4</v>
      </c>
      <c r="G129" s="29">
        <f t="shared" si="70"/>
        <v>1.0204008183844653E-3</v>
      </c>
      <c r="H129" s="29">
        <f t="shared" si="70"/>
        <v>6.2505084312387393E-4</v>
      </c>
      <c r="I129" s="29">
        <f t="shared" si="70"/>
        <v>8.2705410147895569E-4</v>
      </c>
      <c r="J129" s="29">
        <f t="shared" si="70"/>
        <v>1.1381387831833176E-3</v>
      </c>
      <c r="K129" s="29">
        <f t="shared" si="70"/>
        <v>6.853033719992753E-4</v>
      </c>
      <c r="L129" s="29">
        <f t="shared" si="70"/>
        <v>5.2052915140886845E-4</v>
      </c>
      <c r="M129" s="29">
        <f t="shared" si="70"/>
        <v>3.8199162730520071E-4</v>
      </c>
      <c r="N129" s="29">
        <f t="shared" si="70"/>
        <v>4.5342272472070628E-4</v>
      </c>
      <c r="O129" s="29">
        <f t="shared" si="70"/>
        <v>4.1194900743183851E-4</v>
      </c>
      <c r="P129" s="29">
        <f t="shared" si="70"/>
        <v>5.485510158592501E-4</v>
      </c>
      <c r="Q129" s="29">
        <f t="shared" si="70"/>
        <v>2.892178380796483E-4</v>
      </c>
    </row>
    <row r="130" spans="1:17" ht="11.45" customHeight="1" x14ac:dyDescent="0.25">
      <c r="A130" s="17" t="str">
        <f>$A$24</f>
        <v>International - Extra-EU</v>
      </c>
      <c r="B130" s="29">
        <f t="shared" ref="B130:Q130" si="71">IF(B50=0,0,B50/B$29)</f>
        <v>9.5104871551109985E-5</v>
      </c>
      <c r="C130" s="29">
        <f t="shared" si="71"/>
        <v>6.2495649995598148E-5</v>
      </c>
      <c r="D130" s="29">
        <f t="shared" si="71"/>
        <v>4.6338628058652119E-5</v>
      </c>
      <c r="E130" s="29">
        <f t="shared" si="71"/>
        <v>5.9934200479455362E-5</v>
      </c>
      <c r="F130" s="29">
        <f t="shared" si="71"/>
        <v>3.8346667361613395E-5</v>
      </c>
      <c r="G130" s="29">
        <f t="shared" si="71"/>
        <v>4.346527530998603E-4</v>
      </c>
      <c r="H130" s="29">
        <f t="shared" si="71"/>
        <v>2.8420321540877986E-4</v>
      </c>
      <c r="I130" s="29">
        <f t="shared" si="71"/>
        <v>5.1107505508139761E-4</v>
      </c>
      <c r="J130" s="29">
        <f t="shared" si="71"/>
        <v>4.9644289077426483E-4</v>
      </c>
      <c r="K130" s="29">
        <f t="shared" si="71"/>
        <v>7.8850281265238447E-4</v>
      </c>
      <c r="L130" s="29">
        <f t="shared" si="71"/>
        <v>8.1683951212978268E-4</v>
      </c>
      <c r="M130" s="29">
        <f t="shared" si="71"/>
        <v>6.4728846077899763E-4</v>
      </c>
      <c r="N130" s="29">
        <f t="shared" si="71"/>
        <v>6.8228103192353735E-4</v>
      </c>
      <c r="O130" s="29">
        <f t="shared" si="71"/>
        <v>6.5756619847021156E-4</v>
      </c>
      <c r="P130" s="29">
        <f t="shared" si="71"/>
        <v>8.1012361365648755E-4</v>
      </c>
      <c r="Q130" s="29">
        <f t="shared" si="71"/>
        <v>5.1590784880055417E-4</v>
      </c>
    </row>
    <row r="131" spans="1:17" ht="11.45" customHeight="1" x14ac:dyDescent="0.25">
      <c r="A131" s="19" t="s">
        <v>32</v>
      </c>
      <c r="B131" s="30">
        <f t="shared" ref="B131:Q131" si="72">IF(B51=0,0,B51/B$29)</f>
        <v>1.229276320760409E-2</v>
      </c>
      <c r="C131" s="30">
        <f t="shared" si="72"/>
        <v>1.0522966116646139E-2</v>
      </c>
      <c r="D131" s="30">
        <f t="shared" si="72"/>
        <v>1.5603011929076989E-2</v>
      </c>
      <c r="E131" s="30">
        <f t="shared" si="72"/>
        <v>1.3192208493358082E-2</v>
      </c>
      <c r="F131" s="30">
        <f t="shared" si="72"/>
        <v>1.1427708744908173E-2</v>
      </c>
      <c r="G131" s="30">
        <f t="shared" si="72"/>
        <v>1.0619884420200117E-2</v>
      </c>
      <c r="H131" s="30">
        <f t="shared" si="72"/>
        <v>1.3957399409454251E-2</v>
      </c>
      <c r="I131" s="30">
        <f t="shared" si="72"/>
        <v>1.9997468891083958E-2</v>
      </c>
      <c r="J131" s="30">
        <f t="shared" si="72"/>
        <v>2.4859060675923996E-2</v>
      </c>
      <c r="K131" s="30">
        <f t="shared" si="72"/>
        <v>1.0924019558252385E-2</v>
      </c>
      <c r="L131" s="30">
        <f t="shared" si="72"/>
        <v>1.0285131568357501E-2</v>
      </c>
      <c r="M131" s="30">
        <f t="shared" si="72"/>
        <v>6.4879570930583353E-3</v>
      </c>
      <c r="N131" s="30">
        <f t="shared" si="72"/>
        <v>5.0996469779787694E-3</v>
      </c>
      <c r="O131" s="30">
        <f t="shared" si="72"/>
        <v>5.2911786973624652E-3</v>
      </c>
      <c r="P131" s="30">
        <f t="shared" si="72"/>
        <v>1.1653923604626411E-2</v>
      </c>
      <c r="Q131" s="30">
        <f t="shared" si="72"/>
        <v>1.5455956248499084E-2</v>
      </c>
    </row>
    <row r="132" spans="1:17" ht="11.45" customHeight="1" x14ac:dyDescent="0.25">
      <c r="A132" s="17" t="str">
        <f>$A$26</f>
        <v>Domestic coastal shipping</v>
      </c>
      <c r="B132" s="29">
        <f t="shared" ref="B132:Q132" si="73">IF(B52=0,0,B52/B$29)</f>
        <v>1.229276320760409E-2</v>
      </c>
      <c r="C132" s="29">
        <f t="shared" si="73"/>
        <v>1.0522966116646139E-2</v>
      </c>
      <c r="D132" s="29">
        <f t="shared" si="73"/>
        <v>1.5603011929076989E-2</v>
      </c>
      <c r="E132" s="29">
        <f t="shared" si="73"/>
        <v>1.3192208493358082E-2</v>
      </c>
      <c r="F132" s="29">
        <f t="shared" si="73"/>
        <v>1.1427708744908173E-2</v>
      </c>
      <c r="G132" s="29">
        <f t="shared" si="73"/>
        <v>1.0619884420200117E-2</v>
      </c>
      <c r="H132" s="29">
        <f t="shared" si="73"/>
        <v>1.3957399409454251E-2</v>
      </c>
      <c r="I132" s="29">
        <f t="shared" si="73"/>
        <v>1.9997468891083958E-2</v>
      </c>
      <c r="J132" s="29">
        <f t="shared" si="73"/>
        <v>2.4859060675923996E-2</v>
      </c>
      <c r="K132" s="29">
        <f t="shared" si="73"/>
        <v>1.0924019558252385E-2</v>
      </c>
      <c r="L132" s="29">
        <f t="shared" si="73"/>
        <v>1.0285131568357501E-2</v>
      </c>
      <c r="M132" s="29">
        <f t="shared" si="73"/>
        <v>6.4879570930583353E-3</v>
      </c>
      <c r="N132" s="29">
        <f t="shared" si="73"/>
        <v>5.0996469779787694E-3</v>
      </c>
      <c r="O132" s="29">
        <f t="shared" si="73"/>
        <v>5.2911786973624652E-3</v>
      </c>
      <c r="P132" s="29">
        <f t="shared" si="73"/>
        <v>1.1653923604626411E-2</v>
      </c>
      <c r="Q132" s="29">
        <f t="shared" si="73"/>
        <v>1.5455956248499084E-2</v>
      </c>
    </row>
    <row r="133" spans="1:17" ht="11.45" customHeight="1" x14ac:dyDescent="0.25">
      <c r="A133" s="15" t="str">
        <f>$A$27</f>
        <v>Inland waterways</v>
      </c>
      <c r="B133" s="28">
        <f t="shared" ref="B133:Q133" si="74">IF(B53=0,0,B53/B$29)</f>
        <v>0</v>
      </c>
      <c r="C133" s="28">
        <f t="shared" si="74"/>
        <v>0</v>
      </c>
      <c r="D133" s="28">
        <f t="shared" si="74"/>
        <v>0</v>
      </c>
      <c r="E133" s="28">
        <f t="shared" si="74"/>
        <v>0</v>
      </c>
      <c r="F133" s="28">
        <f t="shared" si="74"/>
        <v>0</v>
      </c>
      <c r="G133" s="28">
        <f t="shared" si="74"/>
        <v>0</v>
      </c>
      <c r="H133" s="28">
        <f t="shared" si="74"/>
        <v>0</v>
      </c>
      <c r="I133" s="28">
        <f t="shared" si="74"/>
        <v>0</v>
      </c>
      <c r="J133" s="28">
        <f t="shared" si="74"/>
        <v>0</v>
      </c>
      <c r="K133" s="28">
        <f t="shared" si="74"/>
        <v>0</v>
      </c>
      <c r="L133" s="28">
        <f t="shared" si="74"/>
        <v>0</v>
      </c>
      <c r="M133" s="28">
        <f t="shared" si="74"/>
        <v>0</v>
      </c>
      <c r="N133" s="28">
        <f t="shared" si="74"/>
        <v>0</v>
      </c>
      <c r="O133" s="28">
        <f t="shared" si="74"/>
        <v>0</v>
      </c>
      <c r="P133" s="28">
        <f t="shared" si="74"/>
        <v>0</v>
      </c>
      <c r="Q133" s="28">
        <f t="shared" si="74"/>
        <v>0</v>
      </c>
    </row>
    <row r="135" spans="1:17" ht="11.45" customHeight="1" x14ac:dyDescent="0.25">
      <c r="A135" s="27" t="s">
        <v>40</v>
      </c>
      <c r="B135" s="33">
        <f t="shared" ref="B135:Q135" si="75">IF(B55=0,0,B55/B$55)</f>
        <v>1</v>
      </c>
      <c r="C135" s="33">
        <f t="shared" si="75"/>
        <v>1</v>
      </c>
      <c r="D135" s="33">
        <f t="shared" si="75"/>
        <v>1</v>
      </c>
      <c r="E135" s="33">
        <f t="shared" si="75"/>
        <v>1</v>
      </c>
      <c r="F135" s="33">
        <f t="shared" si="75"/>
        <v>1</v>
      </c>
      <c r="G135" s="33">
        <f t="shared" si="75"/>
        <v>1</v>
      </c>
      <c r="H135" s="33">
        <f t="shared" si="75"/>
        <v>1</v>
      </c>
      <c r="I135" s="33">
        <f t="shared" si="75"/>
        <v>1</v>
      </c>
      <c r="J135" s="33">
        <f t="shared" si="75"/>
        <v>1</v>
      </c>
      <c r="K135" s="33">
        <f t="shared" si="75"/>
        <v>1</v>
      </c>
      <c r="L135" s="33">
        <f t="shared" si="75"/>
        <v>1</v>
      </c>
      <c r="M135" s="33">
        <f t="shared" si="75"/>
        <v>1</v>
      </c>
      <c r="N135" s="33">
        <f t="shared" si="75"/>
        <v>1</v>
      </c>
      <c r="O135" s="33">
        <f t="shared" si="75"/>
        <v>1</v>
      </c>
      <c r="P135" s="33">
        <f t="shared" si="75"/>
        <v>1</v>
      </c>
      <c r="Q135" s="33">
        <f t="shared" si="75"/>
        <v>1</v>
      </c>
    </row>
    <row r="136" spans="1:17" ht="11.45" customHeight="1" x14ac:dyDescent="0.25">
      <c r="A136" s="25" t="s">
        <v>39</v>
      </c>
      <c r="B136" s="32">
        <f t="shared" ref="B136:Q136" si="76">IF(B56=0,0,B56/B$55)</f>
        <v>0.70559342600379682</v>
      </c>
      <c r="C136" s="32">
        <f t="shared" si="76"/>
        <v>0.69589225987241554</v>
      </c>
      <c r="D136" s="32">
        <f t="shared" si="76"/>
        <v>0.63441698118779088</v>
      </c>
      <c r="E136" s="32">
        <f t="shared" si="76"/>
        <v>0.65475193586141223</v>
      </c>
      <c r="F136" s="32">
        <f t="shared" si="76"/>
        <v>0.66067521707840815</v>
      </c>
      <c r="G136" s="32">
        <f t="shared" si="76"/>
        <v>0.67560239826407587</v>
      </c>
      <c r="H136" s="32">
        <f t="shared" si="76"/>
        <v>0.68334792041024772</v>
      </c>
      <c r="I136" s="32">
        <f t="shared" si="76"/>
        <v>0.6912678873772603</v>
      </c>
      <c r="J136" s="32">
        <f t="shared" si="76"/>
        <v>0.70124791833542</v>
      </c>
      <c r="K136" s="32">
        <f t="shared" si="76"/>
        <v>0.74046278130967857</v>
      </c>
      <c r="L136" s="32">
        <f t="shared" si="76"/>
        <v>0.69815169667831023</v>
      </c>
      <c r="M136" s="32">
        <f t="shared" si="76"/>
        <v>0.68912820554398868</v>
      </c>
      <c r="N136" s="32">
        <f t="shared" si="76"/>
        <v>0.70056318288039576</v>
      </c>
      <c r="O136" s="32">
        <f t="shared" si="76"/>
        <v>0.71458285470065308</v>
      </c>
      <c r="P136" s="32">
        <f t="shared" si="76"/>
        <v>0.7334701979613284</v>
      </c>
      <c r="Q136" s="32">
        <f t="shared" si="76"/>
        <v>0.74801389360024917</v>
      </c>
    </row>
    <row r="137" spans="1:17" ht="11.45" customHeight="1" x14ac:dyDescent="0.25">
      <c r="A137" s="23" t="str">
        <f>$A$5</f>
        <v>Road transport</v>
      </c>
      <c r="B137" s="31">
        <f t="shared" ref="B137:Q137" si="77">IF(B57=0,0,B57/B$55)</f>
        <v>0.66553896208330343</v>
      </c>
      <c r="C137" s="31">
        <f t="shared" si="77"/>
        <v>0.66385859066200992</v>
      </c>
      <c r="D137" s="31">
        <f t="shared" si="77"/>
        <v>0.59948555242077595</v>
      </c>
      <c r="E137" s="31">
        <f t="shared" si="77"/>
        <v>0.62503316000009856</v>
      </c>
      <c r="F137" s="31">
        <f t="shared" si="77"/>
        <v>0.61333740677564186</v>
      </c>
      <c r="G137" s="31">
        <f t="shared" si="77"/>
        <v>0.60822973895473531</v>
      </c>
      <c r="H137" s="31">
        <f t="shared" si="77"/>
        <v>0.63734916049314005</v>
      </c>
      <c r="I137" s="31">
        <f t="shared" si="77"/>
        <v>0.62567921616033961</v>
      </c>
      <c r="J137" s="31">
        <f t="shared" si="77"/>
        <v>0.66482009684241206</v>
      </c>
      <c r="K137" s="31">
        <f t="shared" si="77"/>
        <v>0.68693714528892269</v>
      </c>
      <c r="L137" s="31">
        <f t="shared" si="77"/>
        <v>0.63624101901504071</v>
      </c>
      <c r="M137" s="31">
        <f t="shared" si="77"/>
        <v>0.6363869905089784</v>
      </c>
      <c r="N137" s="31">
        <f t="shared" si="77"/>
        <v>0.64550866959774689</v>
      </c>
      <c r="O137" s="31">
        <f t="shared" si="77"/>
        <v>0.67246568776555693</v>
      </c>
      <c r="P137" s="31">
        <f t="shared" si="77"/>
        <v>0.67352172956079948</v>
      </c>
      <c r="Q137" s="31">
        <f t="shared" si="77"/>
        <v>0.70818177044975372</v>
      </c>
    </row>
    <row r="138" spans="1:17" ht="11.45" customHeight="1" x14ac:dyDescent="0.25">
      <c r="A138" s="17" t="str">
        <f>$A$6</f>
        <v>Powered 2-wheelers</v>
      </c>
      <c r="B138" s="29">
        <f t="shared" ref="B138:Q138" si="78">IF(B58=0,0,B58/B$55)</f>
        <v>7.2544031437400658E-4</v>
      </c>
      <c r="C138" s="29">
        <f t="shared" si="78"/>
        <v>6.2481938314617384E-4</v>
      </c>
      <c r="D138" s="29">
        <f t="shared" si="78"/>
        <v>6.2434837505157686E-4</v>
      </c>
      <c r="E138" s="29">
        <f t="shared" si="78"/>
        <v>7.0845095345416394E-4</v>
      </c>
      <c r="F138" s="29">
        <f t="shared" si="78"/>
        <v>7.6029412153400065E-4</v>
      </c>
      <c r="G138" s="29">
        <f t="shared" si="78"/>
        <v>7.467297986613376E-4</v>
      </c>
      <c r="H138" s="29">
        <f t="shared" si="78"/>
        <v>9.0076695269785019E-4</v>
      </c>
      <c r="I138" s="29">
        <f t="shared" si="78"/>
        <v>9.6958745101976174E-4</v>
      </c>
      <c r="J138" s="29">
        <f t="shared" si="78"/>
        <v>1.1988484884658671E-3</v>
      </c>
      <c r="K138" s="29">
        <f t="shared" si="78"/>
        <v>1.3893175705751476E-3</v>
      </c>
      <c r="L138" s="29">
        <f t="shared" si="78"/>
        <v>1.3703402556020595E-3</v>
      </c>
      <c r="M138" s="29">
        <f t="shared" si="78"/>
        <v>1.4847118108947423E-3</v>
      </c>
      <c r="N138" s="29">
        <f t="shared" si="78"/>
        <v>2.1029896575780077E-3</v>
      </c>
      <c r="O138" s="29">
        <f t="shared" si="78"/>
        <v>2.3535103177597578E-3</v>
      </c>
      <c r="P138" s="29">
        <f t="shared" si="78"/>
        <v>2.4498438777726598E-3</v>
      </c>
      <c r="Q138" s="29">
        <f t="shared" si="78"/>
        <v>2.6799672246010592E-3</v>
      </c>
    </row>
    <row r="139" spans="1:17" ht="11.45" customHeight="1" x14ac:dyDescent="0.25">
      <c r="A139" s="17" t="str">
        <f>$A$7</f>
        <v>Passenger cars</v>
      </c>
      <c r="B139" s="29">
        <f t="shared" ref="B139:Q139" si="79">IF(B59=0,0,B59/B$55)</f>
        <v>0.48802069951547616</v>
      </c>
      <c r="C139" s="29">
        <f t="shared" si="79"/>
        <v>0.51709209472020723</v>
      </c>
      <c r="D139" s="29">
        <f t="shared" si="79"/>
        <v>0.46215384927497899</v>
      </c>
      <c r="E139" s="29">
        <f t="shared" si="79"/>
        <v>0.47845034185745483</v>
      </c>
      <c r="F139" s="29">
        <f t="shared" si="79"/>
        <v>0.47020722863557729</v>
      </c>
      <c r="G139" s="29">
        <f t="shared" si="79"/>
        <v>0.4703236162885327</v>
      </c>
      <c r="H139" s="29">
        <f t="shared" si="79"/>
        <v>0.50570458283843411</v>
      </c>
      <c r="I139" s="29">
        <f t="shared" si="79"/>
        <v>0.52277792898842712</v>
      </c>
      <c r="J139" s="29">
        <f t="shared" si="79"/>
        <v>0.56239618475740283</v>
      </c>
      <c r="K139" s="29">
        <f t="shared" si="79"/>
        <v>0.57903433318464193</v>
      </c>
      <c r="L139" s="29">
        <f t="shared" si="79"/>
        <v>0.53871712039166642</v>
      </c>
      <c r="M139" s="29">
        <f t="shared" si="79"/>
        <v>0.53999433113257234</v>
      </c>
      <c r="N139" s="29">
        <f t="shared" si="79"/>
        <v>0.54524703596556956</v>
      </c>
      <c r="O139" s="29">
        <f t="shared" si="79"/>
        <v>0.56305794397950759</v>
      </c>
      <c r="P139" s="29">
        <f t="shared" si="79"/>
        <v>0.56087269872192547</v>
      </c>
      <c r="Q139" s="29">
        <f t="shared" si="79"/>
        <v>0.58987960211106516</v>
      </c>
    </row>
    <row r="140" spans="1:17" ht="11.45" customHeight="1" x14ac:dyDescent="0.25">
      <c r="A140" s="17" t="str">
        <f>$A$8</f>
        <v>Motor coaches, buses and trolley buses</v>
      </c>
      <c r="B140" s="29">
        <f t="shared" ref="B140:Q140" si="80">IF(B60=0,0,B60/B$55)</f>
        <v>0.17679282225345327</v>
      </c>
      <c r="C140" s="29">
        <f t="shared" si="80"/>
        <v>0.14614167655865654</v>
      </c>
      <c r="D140" s="29">
        <f t="shared" si="80"/>
        <v>0.13670735477074539</v>
      </c>
      <c r="E140" s="29">
        <f t="shared" si="80"/>
        <v>0.14587436718918964</v>
      </c>
      <c r="F140" s="29">
        <f t="shared" si="80"/>
        <v>0.14236988401853057</v>
      </c>
      <c r="G140" s="29">
        <f t="shared" si="80"/>
        <v>0.13715939286754136</v>
      </c>
      <c r="H140" s="29">
        <f t="shared" si="80"/>
        <v>0.13074381070200813</v>
      </c>
      <c r="I140" s="29">
        <f t="shared" si="80"/>
        <v>0.10193169972089272</v>
      </c>
      <c r="J140" s="29">
        <f t="shared" si="80"/>
        <v>0.1012250635965434</v>
      </c>
      <c r="K140" s="29">
        <f t="shared" si="80"/>
        <v>0.10651349453370561</v>
      </c>
      <c r="L140" s="29">
        <f t="shared" si="80"/>
        <v>9.6153558367772202E-2</v>
      </c>
      <c r="M140" s="29">
        <f t="shared" si="80"/>
        <v>9.4907947565511408E-2</v>
      </c>
      <c r="N140" s="29">
        <f t="shared" si="80"/>
        <v>9.8158643974599308E-2</v>
      </c>
      <c r="O140" s="29">
        <f t="shared" si="80"/>
        <v>0.10705423346828959</v>
      </c>
      <c r="P140" s="29">
        <f t="shared" si="80"/>
        <v>0.11019918696110126</v>
      </c>
      <c r="Q140" s="29">
        <f t="shared" si="80"/>
        <v>0.11562220111408755</v>
      </c>
    </row>
    <row r="141" spans="1:17" ht="11.45" customHeight="1" x14ac:dyDescent="0.25">
      <c r="A141" s="19" t="str">
        <f>$A$9</f>
        <v>Rail, metro and tram</v>
      </c>
      <c r="B141" s="30">
        <f t="shared" ref="B141:Q141" si="81">IF(B61=0,0,B61/B$55)</f>
        <v>3.5719240940492356E-3</v>
      </c>
      <c r="C141" s="30">
        <f t="shared" si="81"/>
        <v>8.2931339084588666E-3</v>
      </c>
      <c r="D141" s="30">
        <f t="shared" si="81"/>
        <v>8.3423390517842234E-3</v>
      </c>
      <c r="E141" s="30">
        <f t="shared" si="81"/>
        <v>1.9776132928094425E-3</v>
      </c>
      <c r="F141" s="30">
        <f t="shared" si="81"/>
        <v>6.3289102306353364E-3</v>
      </c>
      <c r="G141" s="30">
        <f t="shared" si="81"/>
        <v>5.8640780503988795E-3</v>
      </c>
      <c r="H141" s="30">
        <f t="shared" si="81"/>
        <v>7.3345379094324308E-3</v>
      </c>
      <c r="I141" s="30">
        <f t="shared" si="81"/>
        <v>8.9741856574867673E-3</v>
      </c>
      <c r="J141" s="30">
        <f t="shared" si="81"/>
        <v>2.9093577132902064E-3</v>
      </c>
      <c r="K141" s="30">
        <f t="shared" si="81"/>
        <v>8.9984863695272196E-3</v>
      </c>
      <c r="L141" s="30">
        <f t="shared" si="81"/>
        <v>1.4596676213024249E-2</v>
      </c>
      <c r="M141" s="30">
        <f t="shared" si="81"/>
        <v>8.6897153212300415E-3</v>
      </c>
      <c r="N141" s="30">
        <f t="shared" si="81"/>
        <v>7.8762129413507548E-3</v>
      </c>
      <c r="O141" s="30">
        <f t="shared" si="81"/>
        <v>5.3593494066361842E-3</v>
      </c>
      <c r="P141" s="30">
        <f t="shared" si="81"/>
        <v>8.3826188131683171E-3</v>
      </c>
      <c r="Q141" s="30">
        <f t="shared" si="81"/>
        <v>9.181740664319319E-3</v>
      </c>
    </row>
    <row r="142" spans="1:17" ht="11.45" customHeight="1" x14ac:dyDescent="0.25">
      <c r="A142" s="17" t="str">
        <f>$A$10</f>
        <v>Metro and tram, urban light rail</v>
      </c>
      <c r="B142" s="29">
        <f t="shared" ref="B142:Q142" si="82">IF(B62=0,0,B62/B$55)</f>
        <v>0</v>
      </c>
      <c r="C142" s="29">
        <f t="shared" si="82"/>
        <v>0</v>
      </c>
      <c r="D142" s="29">
        <f t="shared" si="82"/>
        <v>0</v>
      </c>
      <c r="E142" s="29">
        <f t="shared" si="82"/>
        <v>0</v>
      </c>
      <c r="F142" s="29">
        <f t="shared" si="82"/>
        <v>0</v>
      </c>
      <c r="G142" s="29">
        <f t="shared" si="82"/>
        <v>0</v>
      </c>
      <c r="H142" s="29">
        <f t="shared" si="82"/>
        <v>0</v>
      </c>
      <c r="I142" s="29">
        <f t="shared" si="82"/>
        <v>0</v>
      </c>
      <c r="J142" s="29">
        <f t="shared" si="82"/>
        <v>0</v>
      </c>
      <c r="K142" s="29">
        <f t="shared" si="82"/>
        <v>0</v>
      </c>
      <c r="L142" s="29">
        <f t="shared" si="82"/>
        <v>0</v>
      </c>
      <c r="M142" s="29">
        <f t="shared" si="82"/>
        <v>0</v>
      </c>
      <c r="N142" s="29">
        <f t="shared" si="82"/>
        <v>0</v>
      </c>
      <c r="O142" s="29">
        <f t="shared" si="82"/>
        <v>0</v>
      </c>
      <c r="P142" s="29">
        <f t="shared" si="82"/>
        <v>0</v>
      </c>
      <c r="Q142" s="29">
        <f t="shared" si="82"/>
        <v>0</v>
      </c>
    </row>
    <row r="143" spans="1:17" ht="11.45" customHeight="1" x14ac:dyDescent="0.25">
      <c r="A143" s="17" t="str">
        <f>$A$11</f>
        <v>Conventional passenger trains</v>
      </c>
      <c r="B143" s="29">
        <f t="shared" ref="B143:Q143" si="83">IF(B63=0,0,B63/B$55)</f>
        <v>3.5719240940492356E-3</v>
      </c>
      <c r="C143" s="29">
        <f t="shared" si="83"/>
        <v>8.2931339084588666E-3</v>
      </c>
      <c r="D143" s="29">
        <f t="shared" si="83"/>
        <v>8.3423390517842234E-3</v>
      </c>
      <c r="E143" s="29">
        <f t="shared" si="83"/>
        <v>1.9776132928094425E-3</v>
      </c>
      <c r="F143" s="29">
        <f t="shared" si="83"/>
        <v>6.3289102306353364E-3</v>
      </c>
      <c r="G143" s="29">
        <f t="shared" si="83"/>
        <v>5.8640780503988795E-3</v>
      </c>
      <c r="H143" s="29">
        <f t="shared" si="83"/>
        <v>7.3345379094324308E-3</v>
      </c>
      <c r="I143" s="29">
        <f t="shared" si="83"/>
        <v>8.9741856574867673E-3</v>
      </c>
      <c r="J143" s="29">
        <f t="shared" si="83"/>
        <v>2.9093577132902064E-3</v>
      </c>
      <c r="K143" s="29">
        <f t="shared" si="83"/>
        <v>8.9984863695272196E-3</v>
      </c>
      <c r="L143" s="29">
        <f t="shared" si="83"/>
        <v>1.4596676213024249E-2</v>
      </c>
      <c r="M143" s="29">
        <f t="shared" si="83"/>
        <v>8.6897153212300415E-3</v>
      </c>
      <c r="N143" s="29">
        <f t="shared" si="83"/>
        <v>7.8762129413507548E-3</v>
      </c>
      <c r="O143" s="29">
        <f t="shared" si="83"/>
        <v>5.3593494066361842E-3</v>
      </c>
      <c r="P143" s="29">
        <f t="shared" si="83"/>
        <v>8.3826188131683171E-3</v>
      </c>
      <c r="Q143" s="29">
        <f t="shared" si="83"/>
        <v>9.181740664319319E-3</v>
      </c>
    </row>
    <row r="144" spans="1:17" ht="11.45" customHeight="1" x14ac:dyDescent="0.25">
      <c r="A144" s="17" t="str">
        <f>$A$12</f>
        <v>High speed passenger trains</v>
      </c>
      <c r="B144" s="29">
        <f t="shared" ref="B144:Q144" si="84">IF(B64=0,0,B64/B$55)</f>
        <v>0</v>
      </c>
      <c r="C144" s="29">
        <f t="shared" si="84"/>
        <v>0</v>
      </c>
      <c r="D144" s="29">
        <f t="shared" si="84"/>
        <v>0</v>
      </c>
      <c r="E144" s="29">
        <f t="shared" si="84"/>
        <v>0</v>
      </c>
      <c r="F144" s="29">
        <f t="shared" si="84"/>
        <v>0</v>
      </c>
      <c r="G144" s="29">
        <f t="shared" si="84"/>
        <v>0</v>
      </c>
      <c r="H144" s="29">
        <f t="shared" si="84"/>
        <v>0</v>
      </c>
      <c r="I144" s="29">
        <f t="shared" si="84"/>
        <v>0</v>
      </c>
      <c r="J144" s="29">
        <f t="shared" si="84"/>
        <v>0</v>
      </c>
      <c r="K144" s="29">
        <f t="shared" si="84"/>
        <v>0</v>
      </c>
      <c r="L144" s="29">
        <f t="shared" si="84"/>
        <v>0</v>
      </c>
      <c r="M144" s="29">
        <f t="shared" si="84"/>
        <v>0</v>
      </c>
      <c r="N144" s="29">
        <f t="shared" si="84"/>
        <v>0</v>
      </c>
      <c r="O144" s="29">
        <f t="shared" si="84"/>
        <v>0</v>
      </c>
      <c r="P144" s="29">
        <f t="shared" si="84"/>
        <v>0</v>
      </c>
      <c r="Q144" s="29">
        <f t="shared" si="84"/>
        <v>0</v>
      </c>
    </row>
    <row r="145" spans="1:17" ht="11.45" customHeight="1" x14ac:dyDescent="0.25">
      <c r="A145" s="19" t="str">
        <f>$A$13</f>
        <v>Aviation</v>
      </c>
      <c r="B145" s="30">
        <f t="shared" ref="B145:Q145" si="85">IF(B65=0,0,B65/B$55)</f>
        <v>3.6482539826444157E-2</v>
      </c>
      <c r="C145" s="30">
        <f t="shared" si="85"/>
        <v>2.3740535301946725E-2</v>
      </c>
      <c r="D145" s="30">
        <f t="shared" si="85"/>
        <v>2.6589089715230722E-2</v>
      </c>
      <c r="E145" s="30">
        <f t="shared" si="85"/>
        <v>2.7741162568504202E-2</v>
      </c>
      <c r="F145" s="30">
        <f t="shared" si="85"/>
        <v>4.1008900072130795E-2</v>
      </c>
      <c r="G145" s="30">
        <f t="shared" si="85"/>
        <v>6.1508581258941625E-2</v>
      </c>
      <c r="H145" s="30">
        <f t="shared" si="85"/>
        <v>3.8664222007675296E-2</v>
      </c>
      <c r="I145" s="30">
        <f t="shared" si="85"/>
        <v>5.6614485559433922E-2</v>
      </c>
      <c r="J145" s="30">
        <f t="shared" si="85"/>
        <v>3.3518463779717657E-2</v>
      </c>
      <c r="K145" s="30">
        <f t="shared" si="85"/>
        <v>4.4527149651228719E-2</v>
      </c>
      <c r="L145" s="30">
        <f t="shared" si="85"/>
        <v>4.7314001450245294E-2</v>
      </c>
      <c r="M145" s="30">
        <f t="shared" si="85"/>
        <v>4.4051499713780147E-2</v>
      </c>
      <c r="N145" s="30">
        <f t="shared" si="85"/>
        <v>4.7178300341298114E-2</v>
      </c>
      <c r="O145" s="30">
        <f t="shared" si="85"/>
        <v>3.6757817528460038E-2</v>
      </c>
      <c r="P145" s="30">
        <f t="shared" si="85"/>
        <v>5.1565849587360678E-2</v>
      </c>
      <c r="Q145" s="30">
        <f t="shared" si="85"/>
        <v>3.0650382486176179E-2</v>
      </c>
    </row>
    <row r="146" spans="1:17" ht="11.45" customHeight="1" x14ac:dyDescent="0.25">
      <c r="A146" s="17" t="str">
        <f>$A$14</f>
        <v>Domestic</v>
      </c>
      <c r="B146" s="29">
        <f t="shared" ref="B146:Q146" si="86">IF(B66=0,0,B66/B$55)</f>
        <v>0</v>
      </c>
      <c r="C146" s="29">
        <f t="shared" si="86"/>
        <v>0</v>
      </c>
      <c r="D146" s="29">
        <f t="shared" si="86"/>
        <v>0</v>
      </c>
      <c r="E146" s="29">
        <f t="shared" si="86"/>
        <v>0</v>
      </c>
      <c r="F146" s="29">
        <f t="shared" si="86"/>
        <v>0</v>
      </c>
      <c r="G146" s="29">
        <f t="shared" si="86"/>
        <v>0</v>
      </c>
      <c r="H146" s="29">
        <f t="shared" si="86"/>
        <v>0</v>
      </c>
      <c r="I146" s="29">
        <f t="shared" si="86"/>
        <v>0</v>
      </c>
      <c r="J146" s="29">
        <f t="shared" si="86"/>
        <v>0</v>
      </c>
      <c r="K146" s="29">
        <f t="shared" si="86"/>
        <v>0</v>
      </c>
      <c r="L146" s="29">
        <f t="shared" si="86"/>
        <v>0</v>
      </c>
      <c r="M146" s="29">
        <f t="shared" si="86"/>
        <v>0</v>
      </c>
      <c r="N146" s="29">
        <f t="shared" si="86"/>
        <v>0</v>
      </c>
      <c r="O146" s="29">
        <f t="shared" si="86"/>
        <v>0</v>
      </c>
      <c r="P146" s="29">
        <f t="shared" si="86"/>
        <v>0</v>
      </c>
      <c r="Q146" s="29">
        <f t="shared" si="86"/>
        <v>0</v>
      </c>
    </row>
    <row r="147" spans="1:17" ht="11.45" customHeight="1" x14ac:dyDescent="0.25">
      <c r="A147" s="17" t="str">
        <f>$A$15</f>
        <v>International - Intra-EU</v>
      </c>
      <c r="B147" s="29">
        <f t="shared" ref="B147:Q147" si="87">IF(B67=0,0,B67/B$55)</f>
        <v>2.8921123075943765E-2</v>
      </c>
      <c r="C147" s="29">
        <f t="shared" si="87"/>
        <v>2.1019175731267319E-2</v>
      </c>
      <c r="D147" s="29">
        <f t="shared" si="87"/>
        <v>2.3777636095437663E-2</v>
      </c>
      <c r="E147" s="29">
        <f t="shared" si="87"/>
        <v>2.5039323194258434E-2</v>
      </c>
      <c r="F147" s="29">
        <f t="shared" si="87"/>
        <v>3.6227957305344588E-2</v>
      </c>
      <c r="G147" s="29">
        <f t="shared" si="87"/>
        <v>5.4378000303927088E-2</v>
      </c>
      <c r="H147" s="29">
        <f t="shared" si="87"/>
        <v>3.278815306342605E-2</v>
      </c>
      <c r="I147" s="29">
        <f t="shared" si="87"/>
        <v>4.7813336650511414E-2</v>
      </c>
      <c r="J147" s="29">
        <f t="shared" si="87"/>
        <v>2.6182400066641239E-2</v>
      </c>
      <c r="K147" s="29">
        <f t="shared" si="87"/>
        <v>3.554517161693365E-2</v>
      </c>
      <c r="L147" s="29">
        <f t="shared" si="87"/>
        <v>3.8813799231302279E-2</v>
      </c>
      <c r="M147" s="29">
        <f t="shared" si="87"/>
        <v>3.6815753237575022E-2</v>
      </c>
      <c r="N147" s="29">
        <f t="shared" si="87"/>
        <v>3.7398476195286766E-2</v>
      </c>
      <c r="O147" s="29">
        <f t="shared" si="87"/>
        <v>2.746962474925729E-2</v>
      </c>
      <c r="P147" s="29">
        <f t="shared" si="87"/>
        <v>3.8771481894165911E-2</v>
      </c>
      <c r="Q147" s="29">
        <f t="shared" si="87"/>
        <v>2.3063018431067478E-2</v>
      </c>
    </row>
    <row r="148" spans="1:17" ht="11.45" customHeight="1" x14ac:dyDescent="0.25">
      <c r="A148" s="17" t="str">
        <f>$A$16</f>
        <v>International - Extra-EU</v>
      </c>
      <c r="B148" s="29">
        <f t="shared" ref="B148:Q148" si="88">IF(B68=0,0,B68/B$55)</f>
        <v>7.5614167505003915E-3</v>
      </c>
      <c r="C148" s="29">
        <f t="shared" si="88"/>
        <v>2.7213595706794048E-3</v>
      </c>
      <c r="D148" s="29">
        <f t="shared" si="88"/>
        <v>2.8114536197930565E-3</v>
      </c>
      <c r="E148" s="29">
        <f t="shared" si="88"/>
        <v>2.701839374245766E-3</v>
      </c>
      <c r="F148" s="29">
        <f t="shared" si="88"/>
        <v>4.780942766786209E-3</v>
      </c>
      <c r="G148" s="29">
        <f t="shared" si="88"/>
        <v>7.1305809550145424E-3</v>
      </c>
      <c r="H148" s="29">
        <f t="shared" si="88"/>
        <v>5.8760689442492516E-3</v>
      </c>
      <c r="I148" s="29">
        <f t="shared" si="88"/>
        <v>8.8011489089225101E-3</v>
      </c>
      <c r="J148" s="29">
        <f t="shared" si="88"/>
        <v>7.3360637130764177E-3</v>
      </c>
      <c r="K148" s="29">
        <f t="shared" si="88"/>
        <v>8.9819780342950666E-3</v>
      </c>
      <c r="L148" s="29">
        <f t="shared" si="88"/>
        <v>8.5002022189430166E-3</v>
      </c>
      <c r="M148" s="29">
        <f t="shared" si="88"/>
        <v>7.2357464762051312E-3</v>
      </c>
      <c r="N148" s="29">
        <f t="shared" si="88"/>
        <v>9.7798241460113466E-3</v>
      </c>
      <c r="O148" s="29">
        <f t="shared" si="88"/>
        <v>9.2881927792027481E-3</v>
      </c>
      <c r="P148" s="29">
        <f t="shared" si="88"/>
        <v>1.2794367693194766E-2</v>
      </c>
      <c r="Q148" s="29">
        <f t="shared" si="88"/>
        <v>7.5873640551087033E-3</v>
      </c>
    </row>
    <row r="149" spans="1:17" ht="11.45" customHeight="1" x14ac:dyDescent="0.25">
      <c r="A149" s="25" t="s">
        <v>18</v>
      </c>
      <c r="B149" s="32">
        <f t="shared" ref="B149:Q149" si="89">IF(B69=0,0,B69/B$55)</f>
        <v>0.29440657399620318</v>
      </c>
      <c r="C149" s="32">
        <f t="shared" si="89"/>
        <v>0.30410774012758451</v>
      </c>
      <c r="D149" s="32">
        <f t="shared" si="89"/>
        <v>0.36558301881220923</v>
      </c>
      <c r="E149" s="32">
        <f t="shared" si="89"/>
        <v>0.34524806413858783</v>
      </c>
      <c r="F149" s="32">
        <f t="shared" si="89"/>
        <v>0.33932478292159196</v>
      </c>
      <c r="G149" s="32">
        <f t="shared" si="89"/>
        <v>0.32439760173592419</v>
      </c>
      <c r="H149" s="32">
        <f t="shared" si="89"/>
        <v>0.31665207958975228</v>
      </c>
      <c r="I149" s="32">
        <f t="shared" si="89"/>
        <v>0.30873211262273975</v>
      </c>
      <c r="J149" s="32">
        <f t="shared" si="89"/>
        <v>0.29875208166458012</v>
      </c>
      <c r="K149" s="32">
        <f t="shared" si="89"/>
        <v>0.25953721869032137</v>
      </c>
      <c r="L149" s="32">
        <f t="shared" si="89"/>
        <v>0.30184830332168977</v>
      </c>
      <c r="M149" s="32">
        <f t="shared" si="89"/>
        <v>0.31087179445601126</v>
      </c>
      <c r="N149" s="32">
        <f t="shared" si="89"/>
        <v>0.29943681711960413</v>
      </c>
      <c r="O149" s="32">
        <f t="shared" si="89"/>
        <v>0.28541714529934692</v>
      </c>
      <c r="P149" s="32">
        <f t="shared" si="89"/>
        <v>0.26652980203867149</v>
      </c>
      <c r="Q149" s="32">
        <f t="shared" si="89"/>
        <v>0.25198610639975089</v>
      </c>
    </row>
    <row r="150" spans="1:17" ht="11.45" customHeight="1" x14ac:dyDescent="0.25">
      <c r="A150" s="23" t="str">
        <f>$A$18</f>
        <v>Road transport</v>
      </c>
      <c r="B150" s="31">
        <f t="shared" ref="B150:Q150" si="90">IF(B70=0,0,B70/B$55)</f>
        <v>0.20516818161535091</v>
      </c>
      <c r="C150" s="31">
        <f t="shared" si="90"/>
        <v>0.23848273463492686</v>
      </c>
      <c r="D150" s="31">
        <f t="shared" si="90"/>
        <v>0.28222460610720107</v>
      </c>
      <c r="E150" s="31">
        <f t="shared" si="90"/>
        <v>0.26405532439652885</v>
      </c>
      <c r="F150" s="31">
        <f t="shared" si="90"/>
        <v>0.27544165942982063</v>
      </c>
      <c r="G150" s="31">
        <f t="shared" si="90"/>
        <v>0.25989135120206291</v>
      </c>
      <c r="H150" s="31">
        <f t="shared" si="90"/>
        <v>0.25100541790597575</v>
      </c>
      <c r="I150" s="31">
        <f t="shared" si="90"/>
        <v>0.25068525678516029</v>
      </c>
      <c r="J150" s="31">
        <f t="shared" si="90"/>
        <v>0.24079246619487846</v>
      </c>
      <c r="K150" s="31">
        <f t="shared" si="90"/>
        <v>0.20621302007528267</v>
      </c>
      <c r="L150" s="31">
        <f t="shared" si="90"/>
        <v>0.23778327188462217</v>
      </c>
      <c r="M150" s="31">
        <f t="shared" si="90"/>
        <v>0.26608280019588543</v>
      </c>
      <c r="N150" s="31">
        <f t="shared" si="90"/>
        <v>0.26115856710034735</v>
      </c>
      <c r="O150" s="31">
        <f t="shared" si="90"/>
        <v>0.24863767265642442</v>
      </c>
      <c r="P150" s="31">
        <f t="shared" si="90"/>
        <v>0.23463006460642841</v>
      </c>
      <c r="Q150" s="31">
        <f t="shared" si="90"/>
        <v>0.2191732102295649</v>
      </c>
    </row>
    <row r="151" spans="1:17" ht="11.45" customHeight="1" x14ac:dyDescent="0.25">
      <c r="A151" s="17" t="str">
        <f>$A$19</f>
        <v>Light duty vehicles</v>
      </c>
      <c r="B151" s="29">
        <f t="shared" ref="B151:Q151" si="91">IF(B71=0,0,B71/B$55)</f>
        <v>0.12509641837145744</v>
      </c>
      <c r="C151" s="29">
        <f t="shared" si="91"/>
        <v>0.10860163916722075</v>
      </c>
      <c r="D151" s="29">
        <f t="shared" si="91"/>
        <v>0.10092710376054156</v>
      </c>
      <c r="E151" s="29">
        <f t="shared" si="91"/>
        <v>9.8453085685104469E-2</v>
      </c>
      <c r="F151" s="29">
        <f t="shared" si="91"/>
        <v>9.1299922383609872E-2</v>
      </c>
      <c r="G151" s="29">
        <f t="shared" si="91"/>
        <v>7.845779796281542E-2</v>
      </c>
      <c r="H151" s="29">
        <f t="shared" si="91"/>
        <v>7.1683811132534761E-2</v>
      </c>
      <c r="I151" s="29">
        <f t="shared" si="91"/>
        <v>6.2696438138810609E-2</v>
      </c>
      <c r="J151" s="29">
        <f t="shared" si="91"/>
        <v>6.5989200368863909E-2</v>
      </c>
      <c r="K151" s="29">
        <f t="shared" si="91"/>
        <v>7.0190712642724251E-2</v>
      </c>
      <c r="L151" s="29">
        <f t="shared" si="91"/>
        <v>6.4557094686307687E-2</v>
      </c>
      <c r="M151" s="29">
        <f t="shared" si="91"/>
        <v>6.7005034222216722E-2</v>
      </c>
      <c r="N151" s="29">
        <f t="shared" si="91"/>
        <v>6.8132492674877268E-2</v>
      </c>
      <c r="O151" s="29">
        <f t="shared" si="91"/>
        <v>7.5321368146414325E-2</v>
      </c>
      <c r="P151" s="29">
        <f t="shared" si="91"/>
        <v>7.652871557656743E-2</v>
      </c>
      <c r="Q151" s="29">
        <f t="shared" si="91"/>
        <v>7.8773466672176384E-2</v>
      </c>
    </row>
    <row r="152" spans="1:17" ht="11.45" customHeight="1" x14ac:dyDescent="0.25">
      <c r="A152" s="17" t="str">
        <f>$A$20</f>
        <v>Heavy duty vehicles</v>
      </c>
      <c r="B152" s="29">
        <f t="shared" ref="B152:Q152" si="92">IF(B72=0,0,B72/B$55)</f>
        <v>8.0071763243893479E-2</v>
      </c>
      <c r="C152" s="29">
        <f t="shared" si="92"/>
        <v>0.12988109546770613</v>
      </c>
      <c r="D152" s="29">
        <f t="shared" si="92"/>
        <v>0.18129750234665948</v>
      </c>
      <c r="E152" s="29">
        <f t="shared" si="92"/>
        <v>0.16560223871142438</v>
      </c>
      <c r="F152" s="29">
        <f t="shared" si="92"/>
        <v>0.18414173704621073</v>
      </c>
      <c r="G152" s="29">
        <f t="shared" si="92"/>
        <v>0.18143355323924748</v>
      </c>
      <c r="H152" s="29">
        <f t="shared" si="92"/>
        <v>0.179321606773441</v>
      </c>
      <c r="I152" s="29">
        <f t="shared" si="92"/>
        <v>0.1879888186463497</v>
      </c>
      <c r="J152" s="29">
        <f t="shared" si="92"/>
        <v>0.17480326582601458</v>
      </c>
      <c r="K152" s="29">
        <f t="shared" si="92"/>
        <v>0.13602230743255841</v>
      </c>
      <c r="L152" s="29">
        <f t="shared" si="92"/>
        <v>0.17322617719831448</v>
      </c>
      <c r="M152" s="29">
        <f t="shared" si="92"/>
        <v>0.19907776597366872</v>
      </c>
      <c r="N152" s="29">
        <f t="shared" si="92"/>
        <v>0.19302607442547007</v>
      </c>
      <c r="O152" s="29">
        <f t="shared" si="92"/>
        <v>0.17331630451001007</v>
      </c>
      <c r="P152" s="29">
        <f t="shared" si="92"/>
        <v>0.158101349029861</v>
      </c>
      <c r="Q152" s="29">
        <f t="shared" si="92"/>
        <v>0.14039974355738855</v>
      </c>
    </row>
    <row r="153" spans="1:17" ht="11.45" customHeight="1" x14ac:dyDescent="0.25">
      <c r="A153" s="19" t="str">
        <f>$A$21</f>
        <v>Rail transport</v>
      </c>
      <c r="B153" s="30">
        <f t="shared" ref="B153:Q153" si="93">IF(B73=0,0,B73/B$55)</f>
        <v>7.5374608200639959E-2</v>
      </c>
      <c r="C153" s="30">
        <f t="shared" si="93"/>
        <v>5.4041843030359325E-2</v>
      </c>
      <c r="D153" s="30">
        <f t="shared" si="93"/>
        <v>6.6572723406077866E-2</v>
      </c>
      <c r="E153" s="30">
        <f t="shared" si="93"/>
        <v>6.6893534233809573E-2</v>
      </c>
      <c r="F153" s="30">
        <f t="shared" si="93"/>
        <v>5.1405585322150955E-2</v>
      </c>
      <c r="G153" s="30">
        <f t="shared" si="93"/>
        <v>5.2027103730748349E-2</v>
      </c>
      <c r="H153" s="30">
        <f t="shared" si="93"/>
        <v>5.0296592414006566E-2</v>
      </c>
      <c r="I153" s="30">
        <f t="shared" si="93"/>
        <v>3.6039257043148636E-2</v>
      </c>
      <c r="J153" s="30">
        <f t="shared" si="93"/>
        <v>3.0593139413440336E-2</v>
      </c>
      <c r="K153" s="30">
        <f t="shared" si="93"/>
        <v>4.0512401710776268E-2</v>
      </c>
      <c r="L153" s="30">
        <f t="shared" si="93"/>
        <v>5.2067255574459063E-2</v>
      </c>
      <c r="M153" s="30">
        <f t="shared" si="93"/>
        <v>3.7013853055314003E-2</v>
      </c>
      <c r="N153" s="30">
        <f t="shared" si="93"/>
        <v>3.1845216176995282E-2</v>
      </c>
      <c r="O153" s="30">
        <f t="shared" si="93"/>
        <v>3.0232961505216351E-2</v>
      </c>
      <c r="P153" s="30">
        <f t="shared" si="93"/>
        <v>1.8449023491699811E-2</v>
      </c>
      <c r="Q153" s="30">
        <f t="shared" si="93"/>
        <v>1.6046958904918487E-2</v>
      </c>
    </row>
    <row r="154" spans="1:17" ht="11.45" customHeight="1" x14ac:dyDescent="0.25">
      <c r="A154" s="19" t="str">
        <f>$A$22</f>
        <v>Aviation</v>
      </c>
      <c r="B154" s="30">
        <f t="shared" ref="B154:Q154" si="94">IF(B74=0,0,B74/B$55)</f>
        <v>1.0202005363976481E-3</v>
      </c>
      <c r="C154" s="30">
        <f t="shared" si="94"/>
        <v>6.1072364621797114E-4</v>
      </c>
      <c r="D154" s="30">
        <f t="shared" si="94"/>
        <v>5.693048945175596E-4</v>
      </c>
      <c r="E154" s="30">
        <f t="shared" si="94"/>
        <v>5.8367463105683305E-4</v>
      </c>
      <c r="F154" s="30">
        <f t="shared" si="94"/>
        <v>6.4196946785081792E-4</v>
      </c>
      <c r="G154" s="30">
        <f t="shared" si="94"/>
        <v>1.4599041000422253E-3</v>
      </c>
      <c r="H154" s="30">
        <f t="shared" si="94"/>
        <v>9.1033542739019785E-4</v>
      </c>
      <c r="I154" s="30">
        <f t="shared" si="94"/>
        <v>1.3417944742843636E-3</v>
      </c>
      <c r="J154" s="30">
        <f t="shared" si="94"/>
        <v>1.6397584558999457E-3</v>
      </c>
      <c r="K154" s="30">
        <f t="shared" si="94"/>
        <v>1.4830339032570142E-3</v>
      </c>
      <c r="L154" s="30">
        <f t="shared" si="94"/>
        <v>1.3441546124102106E-3</v>
      </c>
      <c r="M154" s="30">
        <f t="shared" si="94"/>
        <v>1.0372020561141726E-3</v>
      </c>
      <c r="N154" s="30">
        <f t="shared" si="94"/>
        <v>1.1431035656653942E-3</v>
      </c>
      <c r="O154" s="30">
        <f t="shared" si="94"/>
        <v>1.0734369735449845E-3</v>
      </c>
      <c r="P154" s="30">
        <f t="shared" si="94"/>
        <v>1.3669601365778751E-3</v>
      </c>
      <c r="Q154" s="30">
        <f t="shared" si="94"/>
        <v>8.0666209204821983E-4</v>
      </c>
    </row>
    <row r="155" spans="1:17" ht="11.45" customHeight="1" x14ac:dyDescent="0.25">
      <c r="A155" s="17" t="str">
        <f>$A$23</f>
        <v>Domestic and International - Intra-EU</v>
      </c>
      <c r="B155" s="29">
        <f t="shared" ref="B155:Q155" si="95">IF(B75=0,0,B75/B$55)</f>
        <v>9.2390831660297873E-4</v>
      </c>
      <c r="C155" s="29">
        <f t="shared" si="95"/>
        <v>5.4760470621151422E-4</v>
      </c>
      <c r="D155" s="29">
        <f t="shared" si="95"/>
        <v>5.2257450037540565E-4</v>
      </c>
      <c r="E155" s="29">
        <f t="shared" si="95"/>
        <v>5.2330257780187461E-4</v>
      </c>
      <c r="F155" s="29">
        <f t="shared" si="95"/>
        <v>6.0350508419651408E-4</v>
      </c>
      <c r="G155" s="29">
        <f t="shared" si="95"/>
        <v>1.0238023998843334E-3</v>
      </c>
      <c r="H155" s="29">
        <f t="shared" si="95"/>
        <v>6.2579421128351308E-4</v>
      </c>
      <c r="I155" s="29">
        <f t="shared" si="95"/>
        <v>8.2931951512905391E-4</v>
      </c>
      <c r="J155" s="29">
        <f t="shared" si="95"/>
        <v>1.141743311726955E-3</v>
      </c>
      <c r="K155" s="29">
        <f t="shared" si="95"/>
        <v>6.8959415781763209E-4</v>
      </c>
      <c r="L155" s="29">
        <f t="shared" si="95"/>
        <v>5.2317037091992725E-4</v>
      </c>
      <c r="M155" s="29">
        <f t="shared" si="95"/>
        <v>3.8493166811067489E-4</v>
      </c>
      <c r="N155" s="29">
        <f t="shared" si="95"/>
        <v>4.5637705286231337E-4</v>
      </c>
      <c r="O155" s="29">
        <f t="shared" si="95"/>
        <v>4.1345956873940082E-4</v>
      </c>
      <c r="P155" s="29">
        <f t="shared" si="95"/>
        <v>5.5189620477873733E-4</v>
      </c>
      <c r="Q155" s="29">
        <f t="shared" si="95"/>
        <v>2.8976974666777231E-4</v>
      </c>
    </row>
    <row r="156" spans="1:17" ht="11.45" customHeight="1" x14ac:dyDescent="0.25">
      <c r="A156" s="17" t="str">
        <f>$A$24</f>
        <v>International - Extra-EU</v>
      </c>
      <c r="B156" s="29">
        <f t="shared" ref="B156:Q156" si="96">IF(B76=0,0,B76/B$55)</f>
        <v>9.6292219794669152E-5</v>
      </c>
      <c r="C156" s="29">
        <f t="shared" si="96"/>
        <v>6.3118940006456884E-5</v>
      </c>
      <c r="D156" s="29">
        <f t="shared" si="96"/>
        <v>4.6730394142153907E-5</v>
      </c>
      <c r="E156" s="29">
        <f t="shared" si="96"/>
        <v>6.0372053254958376E-5</v>
      </c>
      <c r="F156" s="29">
        <f t="shared" si="96"/>
        <v>3.8464383654303852E-5</v>
      </c>
      <c r="G156" s="29">
        <f t="shared" si="96"/>
        <v>4.3610170015789194E-4</v>
      </c>
      <c r="H156" s="29">
        <f t="shared" si="96"/>
        <v>2.8454121610668482E-4</v>
      </c>
      <c r="I156" s="29">
        <f t="shared" si="96"/>
        <v>5.1247495915530961E-4</v>
      </c>
      <c r="J156" s="29">
        <f t="shared" si="96"/>
        <v>4.9801514417299069E-4</v>
      </c>
      <c r="K156" s="29">
        <f t="shared" si="96"/>
        <v>7.9343974543938215E-4</v>
      </c>
      <c r="L156" s="29">
        <f t="shared" si="96"/>
        <v>8.2098424149028347E-4</v>
      </c>
      <c r="M156" s="29">
        <f t="shared" si="96"/>
        <v>6.5227038800349775E-4</v>
      </c>
      <c r="N156" s="29">
        <f t="shared" si="96"/>
        <v>6.8672651280308084E-4</v>
      </c>
      <c r="O156" s="29">
        <f t="shared" si="96"/>
        <v>6.5997740480558365E-4</v>
      </c>
      <c r="P156" s="29">
        <f t="shared" si="96"/>
        <v>8.1506393179913783E-4</v>
      </c>
      <c r="Q156" s="29">
        <f t="shared" si="96"/>
        <v>5.1689234538044757E-4</v>
      </c>
    </row>
    <row r="157" spans="1:17" ht="11.45" customHeight="1" x14ac:dyDescent="0.25">
      <c r="A157" s="19" t="s">
        <v>32</v>
      </c>
      <c r="B157" s="30">
        <f t="shared" ref="B157:Q157" si="97">IF(B77=0,0,B77/B$55)</f>
        <v>1.28435836438147E-2</v>
      </c>
      <c r="C157" s="30">
        <f t="shared" si="97"/>
        <v>1.0972438816080374E-2</v>
      </c>
      <c r="D157" s="30">
        <f t="shared" si="97"/>
        <v>1.621638440441274E-2</v>
      </c>
      <c r="E157" s="30">
        <f t="shared" si="97"/>
        <v>1.3715530877192624E-2</v>
      </c>
      <c r="F157" s="30">
        <f t="shared" si="97"/>
        <v>1.1835568701769604E-2</v>
      </c>
      <c r="G157" s="30">
        <f t="shared" si="97"/>
        <v>1.1019242703070743E-2</v>
      </c>
      <c r="H157" s="30">
        <f t="shared" si="97"/>
        <v>1.443973384237977E-2</v>
      </c>
      <c r="I157" s="30">
        <f t="shared" si="97"/>
        <v>2.0665804320146485E-2</v>
      </c>
      <c r="J157" s="30">
        <f t="shared" si="97"/>
        <v>2.5726717600361368E-2</v>
      </c>
      <c r="K157" s="30">
        <f t="shared" si="97"/>
        <v>1.132876300100545E-2</v>
      </c>
      <c r="L157" s="30">
        <f t="shared" si="97"/>
        <v>1.0653621250198276E-2</v>
      </c>
      <c r="M157" s="30">
        <f t="shared" si="97"/>
        <v>6.7379391486977287E-3</v>
      </c>
      <c r="N157" s="30">
        <f t="shared" si="97"/>
        <v>5.2899302765961279E-3</v>
      </c>
      <c r="O157" s="30">
        <f t="shared" si="97"/>
        <v>5.4730741641611479E-3</v>
      </c>
      <c r="P157" s="30">
        <f t="shared" si="97"/>
        <v>1.2083753803965414E-2</v>
      </c>
      <c r="Q157" s="30">
        <f t="shared" si="97"/>
        <v>1.5959275173219253E-2</v>
      </c>
    </row>
    <row r="158" spans="1:17" ht="11.45" customHeight="1" x14ac:dyDescent="0.25">
      <c r="A158" s="17" t="str">
        <f>$A$26</f>
        <v>Domestic coastal shipping</v>
      </c>
      <c r="B158" s="29">
        <f t="shared" ref="B158:Q158" si="98">IF(B78=0,0,B78/B$55)</f>
        <v>1.28435836438147E-2</v>
      </c>
      <c r="C158" s="29">
        <f t="shared" si="98"/>
        <v>1.0972438816080374E-2</v>
      </c>
      <c r="D158" s="29">
        <f t="shared" si="98"/>
        <v>1.621638440441274E-2</v>
      </c>
      <c r="E158" s="29">
        <f t="shared" si="98"/>
        <v>1.3715530877192624E-2</v>
      </c>
      <c r="F158" s="29">
        <f t="shared" si="98"/>
        <v>1.1835568701769604E-2</v>
      </c>
      <c r="G158" s="29">
        <f t="shared" si="98"/>
        <v>1.1019242703070743E-2</v>
      </c>
      <c r="H158" s="29">
        <f t="shared" si="98"/>
        <v>1.443973384237977E-2</v>
      </c>
      <c r="I158" s="29">
        <f t="shared" si="98"/>
        <v>2.0665804320146485E-2</v>
      </c>
      <c r="J158" s="29">
        <f t="shared" si="98"/>
        <v>2.5726717600361368E-2</v>
      </c>
      <c r="K158" s="29">
        <f t="shared" si="98"/>
        <v>1.132876300100545E-2</v>
      </c>
      <c r="L158" s="29">
        <f t="shared" si="98"/>
        <v>1.0653621250198276E-2</v>
      </c>
      <c r="M158" s="29">
        <f t="shared" si="98"/>
        <v>6.7379391486977287E-3</v>
      </c>
      <c r="N158" s="29">
        <f t="shared" si="98"/>
        <v>5.2899302765961279E-3</v>
      </c>
      <c r="O158" s="29">
        <f t="shared" si="98"/>
        <v>5.4730741641611479E-3</v>
      </c>
      <c r="P158" s="29">
        <f t="shared" si="98"/>
        <v>1.2083753803965414E-2</v>
      </c>
      <c r="Q158" s="29">
        <f t="shared" si="98"/>
        <v>1.5959275173219253E-2</v>
      </c>
    </row>
    <row r="159" spans="1:17" ht="11.45" customHeight="1" x14ac:dyDescent="0.25">
      <c r="A159" s="15" t="str">
        <f>$A$27</f>
        <v>Inland waterways</v>
      </c>
      <c r="B159" s="28">
        <f t="shared" ref="B159:Q159" si="99">IF(B79=0,0,B79/B$55)</f>
        <v>0</v>
      </c>
      <c r="C159" s="28">
        <f t="shared" si="99"/>
        <v>0</v>
      </c>
      <c r="D159" s="28">
        <f t="shared" si="99"/>
        <v>0</v>
      </c>
      <c r="E159" s="28">
        <f t="shared" si="99"/>
        <v>0</v>
      </c>
      <c r="F159" s="28">
        <f t="shared" si="99"/>
        <v>0</v>
      </c>
      <c r="G159" s="28">
        <f t="shared" si="99"/>
        <v>0</v>
      </c>
      <c r="H159" s="28">
        <f t="shared" si="99"/>
        <v>0</v>
      </c>
      <c r="I159" s="28">
        <f t="shared" si="99"/>
        <v>0</v>
      </c>
      <c r="J159" s="28">
        <f t="shared" si="99"/>
        <v>0</v>
      </c>
      <c r="K159" s="28">
        <f t="shared" si="99"/>
        <v>0</v>
      </c>
      <c r="L159" s="28">
        <f t="shared" si="99"/>
        <v>0</v>
      </c>
      <c r="M159" s="28">
        <f t="shared" si="99"/>
        <v>0</v>
      </c>
      <c r="N159" s="28">
        <f t="shared" si="99"/>
        <v>0</v>
      </c>
      <c r="O159" s="28">
        <f t="shared" si="99"/>
        <v>0</v>
      </c>
      <c r="P159" s="28">
        <f t="shared" si="99"/>
        <v>0</v>
      </c>
      <c r="Q159" s="28">
        <f t="shared" si="99"/>
        <v>0</v>
      </c>
    </row>
    <row r="161" spans="1:17" ht="11.45" customHeight="1" x14ac:dyDescent="0.25">
      <c r="A161" s="27" t="s">
        <v>38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spans="1:17" ht="11.45" customHeight="1" x14ac:dyDescent="0.25">
      <c r="A162" s="25" t="s">
        <v>37</v>
      </c>
      <c r="B162" s="24">
        <f t="shared" ref="B162:Q162" si="100">IF(B30=0,"",B30/B4*1000)</f>
        <v>42.138996160411644</v>
      </c>
      <c r="C162" s="24">
        <f t="shared" si="100"/>
        <v>49.482722549186128</v>
      </c>
      <c r="D162" s="24">
        <f t="shared" si="100"/>
        <v>47.125035379709828</v>
      </c>
      <c r="E162" s="24">
        <f t="shared" si="100"/>
        <v>43.878782012263706</v>
      </c>
      <c r="F162" s="24">
        <f t="shared" si="100"/>
        <v>43.339805391299706</v>
      </c>
      <c r="G162" s="24">
        <f t="shared" si="100"/>
        <v>38.340651519862732</v>
      </c>
      <c r="H162" s="24">
        <f t="shared" si="100"/>
        <v>39.968551038215551</v>
      </c>
      <c r="I162" s="24">
        <f t="shared" si="100"/>
        <v>43.289977216309744</v>
      </c>
      <c r="J162" s="24">
        <f t="shared" si="100"/>
        <v>40.337255793261782</v>
      </c>
      <c r="K162" s="24">
        <f t="shared" si="100"/>
        <v>40.123973150336028</v>
      </c>
      <c r="L162" s="24">
        <f t="shared" si="100"/>
        <v>41.59014478895395</v>
      </c>
      <c r="M162" s="24">
        <f t="shared" si="100"/>
        <v>39.221508425569404</v>
      </c>
      <c r="N162" s="24">
        <f t="shared" si="100"/>
        <v>38.159817945476874</v>
      </c>
      <c r="O162" s="24">
        <f t="shared" si="100"/>
        <v>36.28751099133958</v>
      </c>
      <c r="P162" s="24">
        <f t="shared" si="100"/>
        <v>36.578019540910283</v>
      </c>
      <c r="Q162" s="24">
        <f t="shared" si="100"/>
        <v>34.601330353885622</v>
      </c>
    </row>
    <row r="163" spans="1:17" ht="11.45" customHeight="1" x14ac:dyDescent="0.25">
      <c r="A163" s="23" t="str">
        <f>$A$5</f>
        <v>Road transport</v>
      </c>
      <c r="B163" s="22">
        <f t="shared" ref="B163:Q163" si="101">IF(B31=0,"",B31/B5*1000)</f>
        <v>41.789110142182523</v>
      </c>
      <c r="C163" s="22">
        <f t="shared" si="101"/>
        <v>49.300899927538133</v>
      </c>
      <c r="D163" s="22">
        <f t="shared" si="101"/>
        <v>46.565590070802422</v>
      </c>
      <c r="E163" s="22">
        <f t="shared" si="101"/>
        <v>43.944557628659311</v>
      </c>
      <c r="F163" s="22">
        <f t="shared" si="101"/>
        <v>43.068752784684122</v>
      </c>
      <c r="G163" s="22">
        <f t="shared" si="101"/>
        <v>37.219779576541775</v>
      </c>
      <c r="H163" s="22">
        <f t="shared" si="101"/>
        <v>40.410106463409292</v>
      </c>
      <c r="I163" s="22">
        <f t="shared" si="101"/>
        <v>43.193675103180993</v>
      </c>
      <c r="J163" s="22">
        <f t="shared" si="101"/>
        <v>42.461148905290329</v>
      </c>
      <c r="K163" s="22">
        <f t="shared" si="101"/>
        <v>40.369226271999501</v>
      </c>
      <c r="L163" s="22">
        <f t="shared" si="101"/>
        <v>41.175188655330793</v>
      </c>
      <c r="M163" s="22">
        <f t="shared" si="101"/>
        <v>40.079252067628872</v>
      </c>
      <c r="N163" s="22">
        <f t="shared" si="101"/>
        <v>39.283337419043356</v>
      </c>
      <c r="O163" s="22">
        <f t="shared" si="101"/>
        <v>37.640715652031055</v>
      </c>
      <c r="P163" s="22">
        <f t="shared" si="101"/>
        <v>37.07643589044023</v>
      </c>
      <c r="Q163" s="22">
        <f t="shared" si="101"/>
        <v>35.986781050540209</v>
      </c>
    </row>
    <row r="164" spans="1:17" ht="11.45" customHeight="1" x14ac:dyDescent="0.25">
      <c r="A164" s="17" t="str">
        <f>$A$6</f>
        <v>Powered 2-wheelers</v>
      </c>
      <c r="B164" s="20">
        <f t="shared" ref="B164:Q164" si="102">IF(B32=0,"",B32/B6*1000)</f>
        <v>46.374413066858274</v>
      </c>
      <c r="C164" s="20">
        <f t="shared" si="102"/>
        <v>46.328483474219091</v>
      </c>
      <c r="D164" s="20">
        <f t="shared" si="102"/>
        <v>45.996015870009657</v>
      </c>
      <c r="E164" s="20">
        <f t="shared" si="102"/>
        <v>45.470324352921594</v>
      </c>
      <c r="F164" s="20">
        <f t="shared" si="102"/>
        <v>44.982816704647966</v>
      </c>
      <c r="G164" s="20">
        <f t="shared" si="102"/>
        <v>42.38565155750851</v>
      </c>
      <c r="H164" s="20">
        <f t="shared" si="102"/>
        <v>43.739672109463875</v>
      </c>
      <c r="I164" s="20">
        <f t="shared" si="102"/>
        <v>43.122458794212768</v>
      </c>
      <c r="J164" s="20">
        <f t="shared" si="102"/>
        <v>42.312236168565356</v>
      </c>
      <c r="K164" s="20">
        <f t="shared" si="102"/>
        <v>41.940839371819202</v>
      </c>
      <c r="L164" s="20">
        <f t="shared" si="102"/>
        <v>41.596250663020754</v>
      </c>
      <c r="M164" s="20">
        <f t="shared" si="102"/>
        <v>38.540115129637748</v>
      </c>
      <c r="N164" s="20">
        <f t="shared" si="102"/>
        <v>36.577803879604282</v>
      </c>
      <c r="O164" s="20">
        <f t="shared" si="102"/>
        <v>36.107713895294303</v>
      </c>
      <c r="P164" s="20">
        <f t="shared" si="102"/>
        <v>35.571312580003955</v>
      </c>
      <c r="Q164" s="20">
        <f t="shared" si="102"/>
        <v>36.282679233877253</v>
      </c>
    </row>
    <row r="165" spans="1:17" ht="11.45" customHeight="1" x14ac:dyDescent="0.25">
      <c r="A165" s="17" t="str">
        <f>$A$7</f>
        <v>Passenger cars</v>
      </c>
      <c r="B165" s="20">
        <f t="shared" ref="B165:Q165" si="103">IF(B33=0,"",B33/B7*1000)</f>
        <v>43.362972865651244</v>
      </c>
      <c r="C165" s="20">
        <f t="shared" si="103"/>
        <v>52.947769253733213</v>
      </c>
      <c r="D165" s="20">
        <f t="shared" si="103"/>
        <v>48.367043504320414</v>
      </c>
      <c r="E165" s="20">
        <f t="shared" si="103"/>
        <v>44.295221243284679</v>
      </c>
      <c r="F165" s="20">
        <f t="shared" si="103"/>
        <v>43.998838543265961</v>
      </c>
      <c r="G165" s="20">
        <f t="shared" si="103"/>
        <v>37.090075527772903</v>
      </c>
      <c r="H165" s="20">
        <f t="shared" si="103"/>
        <v>41.789340814950499</v>
      </c>
      <c r="I165" s="20">
        <f t="shared" si="103"/>
        <v>46.153519343641953</v>
      </c>
      <c r="J165" s="20">
        <f t="shared" si="103"/>
        <v>44.688520765923492</v>
      </c>
      <c r="K165" s="20">
        <f t="shared" si="103"/>
        <v>41.232253896375958</v>
      </c>
      <c r="L165" s="20">
        <f t="shared" si="103"/>
        <v>42.193175348815515</v>
      </c>
      <c r="M165" s="20">
        <f t="shared" si="103"/>
        <v>41.03847733393021</v>
      </c>
      <c r="N165" s="20">
        <f t="shared" si="103"/>
        <v>40.317206490947299</v>
      </c>
      <c r="O165" s="20">
        <f t="shared" si="103"/>
        <v>38.547108204599603</v>
      </c>
      <c r="P165" s="20">
        <f t="shared" si="103"/>
        <v>37.404314055419484</v>
      </c>
      <c r="Q165" s="20">
        <f t="shared" si="103"/>
        <v>37.867417179870323</v>
      </c>
    </row>
    <row r="166" spans="1:17" ht="11.45" customHeight="1" x14ac:dyDescent="0.25">
      <c r="A166" s="17" t="str">
        <f>$A$8</f>
        <v>Motor coaches, buses and trolley buses</v>
      </c>
      <c r="B166" s="20">
        <f t="shared" ref="B166:Q166" si="104">IF(B34=0,"",B34/B8*1000)</f>
        <v>37.774082300759503</v>
      </c>
      <c r="C166" s="20">
        <f t="shared" si="104"/>
        <v>39.222085765381287</v>
      </c>
      <c r="D166" s="20">
        <f t="shared" si="104"/>
        <v>41.109859592262502</v>
      </c>
      <c r="E166" s="20">
        <f t="shared" si="104"/>
        <v>42.767246472923816</v>
      </c>
      <c r="F166" s="20">
        <f t="shared" si="104"/>
        <v>40.115845627561569</v>
      </c>
      <c r="G166" s="20">
        <f t="shared" si="104"/>
        <v>37.667306124820051</v>
      </c>
      <c r="H166" s="20">
        <f t="shared" si="104"/>
        <v>35.628698094979036</v>
      </c>
      <c r="I166" s="20">
        <f t="shared" si="104"/>
        <v>32.137642066256561</v>
      </c>
      <c r="J166" s="20">
        <f t="shared" si="104"/>
        <v>32.928409203086936</v>
      </c>
      <c r="K166" s="20">
        <f t="shared" si="104"/>
        <v>36.063839726551656</v>
      </c>
      <c r="L166" s="20">
        <f t="shared" si="104"/>
        <v>36.181057024584703</v>
      </c>
      <c r="M166" s="20">
        <f t="shared" si="104"/>
        <v>35.293674026904682</v>
      </c>
      <c r="N166" s="20">
        <f t="shared" si="104"/>
        <v>34.337998178399545</v>
      </c>
      <c r="O166" s="20">
        <f t="shared" si="104"/>
        <v>33.452237484058223</v>
      </c>
      <c r="P166" s="20">
        <f t="shared" si="104"/>
        <v>35.488037511035856</v>
      </c>
      <c r="Q166" s="20">
        <f t="shared" si="104"/>
        <v>28.610158450554017</v>
      </c>
    </row>
    <row r="167" spans="1:17" ht="11.45" customHeight="1" x14ac:dyDescent="0.25">
      <c r="A167" s="19" t="str">
        <f>$A$9</f>
        <v>Rail, metro and tram</v>
      </c>
      <c r="B167" s="21">
        <f t="shared" ref="B167:Q167" si="105">IF(B35=0,"",B35/B9*1000)</f>
        <v>18.985476518734369</v>
      </c>
      <c r="C167" s="21">
        <f t="shared" si="105"/>
        <v>36.355448267487517</v>
      </c>
      <c r="D167" s="21">
        <f t="shared" si="105"/>
        <v>42.182936039137438</v>
      </c>
      <c r="E167" s="21">
        <f t="shared" si="105"/>
        <v>25.268119566620644</v>
      </c>
      <c r="F167" s="21">
        <f t="shared" si="105"/>
        <v>31.072372506009263</v>
      </c>
      <c r="G167" s="21">
        <f t="shared" si="105"/>
        <v>33.133284842949664</v>
      </c>
      <c r="H167" s="21">
        <f t="shared" si="105"/>
        <v>31.062393890978417</v>
      </c>
      <c r="I167" s="21">
        <f t="shared" si="105"/>
        <v>33.525382098238111</v>
      </c>
      <c r="J167" s="21">
        <f t="shared" si="105"/>
        <v>14.101262803048563</v>
      </c>
      <c r="K167" s="21">
        <f t="shared" si="105"/>
        <v>25.532333900550313</v>
      </c>
      <c r="L167" s="21">
        <f t="shared" si="105"/>
        <v>36.987568141846417</v>
      </c>
      <c r="M167" s="21">
        <f t="shared" si="105"/>
        <v>26.627500056374835</v>
      </c>
      <c r="N167" s="21">
        <f t="shared" si="105"/>
        <v>22.207355350818588</v>
      </c>
      <c r="O167" s="21">
        <f t="shared" si="105"/>
        <v>17.706861509061728</v>
      </c>
      <c r="P167" s="21">
        <f t="shared" si="105"/>
        <v>19.843375176208507</v>
      </c>
      <c r="Q167" s="21">
        <f t="shared" si="105"/>
        <v>21.013916643933129</v>
      </c>
    </row>
    <row r="168" spans="1:17" ht="11.45" customHeight="1" x14ac:dyDescent="0.25">
      <c r="A168" s="17" t="str">
        <f>$A$10</f>
        <v>Metro and tram, urban light rail</v>
      </c>
      <c r="B168" s="20">
        <f t="shared" ref="B168:Q168" si="106">IF(B36=0,"",B36/B10*1000)</f>
        <v>11.091794578173257</v>
      </c>
      <c r="C168" s="20">
        <f t="shared" si="106"/>
        <v>10.714627820817869</v>
      </c>
      <c r="D168" s="20">
        <f t="shared" si="106"/>
        <v>10.063595104680266</v>
      </c>
      <c r="E168" s="20">
        <f t="shared" si="106"/>
        <v>10.40462568234644</v>
      </c>
      <c r="F168" s="20">
        <f t="shared" si="106"/>
        <v>10.092256345036704</v>
      </c>
      <c r="G168" s="20">
        <f t="shared" si="106"/>
        <v>8.9813758197950762</v>
      </c>
      <c r="H168" s="20">
        <f t="shared" si="106"/>
        <v>8.6995661446990962</v>
      </c>
      <c r="I168" s="20">
        <f t="shared" si="106"/>
        <v>8.3664207115669118</v>
      </c>
      <c r="J168" s="20">
        <f t="shared" si="106"/>
        <v>7.9348857479823787</v>
      </c>
      <c r="K168" s="20">
        <f t="shared" si="106"/>
        <v>7.5388574105970543</v>
      </c>
      <c r="L168" s="20">
        <f t="shared" si="106"/>
        <v>7.3993211936925745</v>
      </c>
      <c r="M168" s="20">
        <f t="shared" si="106"/>
        <v>7.0931545074503752</v>
      </c>
      <c r="N168" s="20">
        <f t="shared" si="106"/>
        <v>6.5777604096277189</v>
      </c>
      <c r="O168" s="20">
        <f t="shared" si="106"/>
        <v>6.2751313369785757</v>
      </c>
      <c r="P168" s="20">
        <f t="shared" si="106"/>
        <v>6.3029923991856833</v>
      </c>
      <c r="Q168" s="20">
        <f t="shared" si="106"/>
        <v>6.0436733798884088</v>
      </c>
    </row>
    <row r="169" spans="1:17" ht="11.45" customHeight="1" x14ac:dyDescent="0.25">
      <c r="A169" s="17" t="str">
        <f>$A$11</f>
        <v>Conventional passenger trains</v>
      </c>
      <c r="B169" s="20">
        <f t="shared" ref="B169:Q169" si="107">IF(B37=0,"",B37/B11*1000)</f>
        <v>22.152022492591644</v>
      </c>
      <c r="C169" s="20">
        <f t="shared" si="107"/>
        <v>48.65300188742664</v>
      </c>
      <c r="D169" s="20">
        <f t="shared" si="107"/>
        <v>58.95505868589553</v>
      </c>
      <c r="E169" s="20">
        <f t="shared" si="107"/>
        <v>32.895496883014225</v>
      </c>
      <c r="F169" s="20">
        <f t="shared" si="107"/>
        <v>40.138391613911388</v>
      </c>
      <c r="G169" s="20">
        <f t="shared" si="107"/>
        <v>40.466505606834907</v>
      </c>
      <c r="H169" s="20">
        <f t="shared" si="107"/>
        <v>37.901764555793804</v>
      </c>
      <c r="I169" s="20">
        <f t="shared" si="107"/>
        <v>40.797607433363503</v>
      </c>
      <c r="J169" s="20">
        <f t="shared" si="107"/>
        <v>19.115751622218088</v>
      </c>
      <c r="K169" s="20">
        <f t="shared" si="107"/>
        <v>41.597220441499083</v>
      </c>
      <c r="L169" s="20">
        <f t="shared" si="107"/>
        <v>61.556498419048012</v>
      </c>
      <c r="M169" s="20">
        <f t="shared" si="107"/>
        <v>41.877095433284651</v>
      </c>
      <c r="N169" s="20">
        <f t="shared" si="107"/>
        <v>39.242183895051795</v>
      </c>
      <c r="O169" s="20">
        <f t="shared" si="107"/>
        <v>28.18201730889793</v>
      </c>
      <c r="P169" s="20">
        <f t="shared" si="107"/>
        <v>28.381065266369578</v>
      </c>
      <c r="Q169" s="20">
        <f t="shared" si="107"/>
        <v>29.856357779731518</v>
      </c>
    </row>
    <row r="170" spans="1:17" ht="11.45" customHeight="1" x14ac:dyDescent="0.25">
      <c r="A170" s="17" t="str">
        <f>$A$12</f>
        <v>High speed passenger trains</v>
      </c>
      <c r="B170" s="20" t="str">
        <f t="shared" ref="B170:Q170" si="108">IF(B38=0,"",B38/B12*1000)</f>
        <v/>
      </c>
      <c r="C170" s="20" t="str">
        <f t="shared" si="108"/>
        <v/>
      </c>
      <c r="D170" s="20" t="str">
        <f t="shared" si="108"/>
        <v/>
      </c>
      <c r="E170" s="20" t="str">
        <f t="shared" si="108"/>
        <v/>
      </c>
      <c r="F170" s="20" t="str">
        <f t="shared" si="108"/>
        <v/>
      </c>
      <c r="G170" s="20" t="str">
        <f t="shared" si="108"/>
        <v/>
      </c>
      <c r="H170" s="20" t="str">
        <f t="shared" si="108"/>
        <v/>
      </c>
      <c r="I170" s="20" t="str">
        <f t="shared" si="108"/>
        <v/>
      </c>
      <c r="J170" s="20" t="str">
        <f t="shared" si="108"/>
        <v/>
      </c>
      <c r="K170" s="20" t="str">
        <f t="shared" si="108"/>
        <v/>
      </c>
      <c r="L170" s="20" t="str">
        <f t="shared" si="108"/>
        <v/>
      </c>
      <c r="M170" s="20" t="str">
        <f t="shared" si="108"/>
        <v/>
      </c>
      <c r="N170" s="20" t="str">
        <f t="shared" si="108"/>
        <v/>
      </c>
      <c r="O170" s="20" t="str">
        <f t="shared" si="108"/>
        <v/>
      </c>
      <c r="P170" s="20" t="str">
        <f t="shared" si="108"/>
        <v/>
      </c>
      <c r="Q170" s="20" t="str">
        <f t="shared" si="108"/>
        <v/>
      </c>
    </row>
    <row r="171" spans="1:17" ht="11.45" customHeight="1" x14ac:dyDescent="0.25">
      <c r="A171" s="19" t="str">
        <f>$A$13</f>
        <v>Aviation</v>
      </c>
      <c r="B171" s="21">
        <f t="shared" ref="B171:Q171" si="109">IF(B39=0,"",B39/B13*1000)</f>
        <v>95.42357984074016</v>
      </c>
      <c r="C171" s="21">
        <f t="shared" si="109"/>
        <v>73.357840117509809</v>
      </c>
      <c r="D171" s="21">
        <f t="shared" si="109"/>
        <v>71.962455414862717</v>
      </c>
      <c r="E171" s="21">
        <f t="shared" si="109"/>
        <v>57.177627953711678</v>
      </c>
      <c r="F171" s="21">
        <f t="shared" si="109"/>
        <v>54.908218481100754</v>
      </c>
      <c r="G171" s="21">
        <f t="shared" si="109"/>
        <v>57.710129486484583</v>
      </c>
      <c r="H171" s="21">
        <f t="shared" si="109"/>
        <v>36.810134551471911</v>
      </c>
      <c r="I171" s="21">
        <f t="shared" si="109"/>
        <v>47.837940933351227</v>
      </c>
      <c r="J171" s="21">
        <f t="shared" si="109"/>
        <v>26.409645643085671</v>
      </c>
      <c r="K171" s="21">
        <f t="shared" si="109"/>
        <v>45.344902854957262</v>
      </c>
      <c r="L171" s="21">
        <f t="shared" si="109"/>
        <v>51.548157141857331</v>
      </c>
      <c r="M171" s="21">
        <f t="shared" si="109"/>
        <v>33.983965805876103</v>
      </c>
      <c r="N171" s="21">
        <f t="shared" si="109"/>
        <v>32.196397117225054</v>
      </c>
      <c r="O171" s="21">
        <f t="shared" si="109"/>
        <v>26.296215853180485</v>
      </c>
      <c r="P171" s="21">
        <f t="shared" si="109"/>
        <v>37.05214584971835</v>
      </c>
      <c r="Q171" s="21">
        <f t="shared" si="109"/>
        <v>21.110746370188508</v>
      </c>
    </row>
    <row r="172" spans="1:17" ht="11.45" customHeight="1" x14ac:dyDescent="0.25">
      <c r="A172" s="17" t="str">
        <f>$A$14</f>
        <v>Domestic</v>
      </c>
      <c r="B172" s="20" t="str">
        <f t="shared" ref="B172:Q172" si="110">IF(B40=0,"",B40/B14*1000)</f>
        <v/>
      </c>
      <c r="C172" s="20" t="str">
        <f t="shared" si="110"/>
        <v/>
      </c>
      <c r="D172" s="20" t="str">
        <f t="shared" si="110"/>
        <v/>
      </c>
      <c r="E172" s="20" t="str">
        <f t="shared" si="110"/>
        <v/>
      </c>
      <c r="F172" s="20" t="str">
        <f t="shared" si="110"/>
        <v/>
      </c>
      <c r="G172" s="20" t="str">
        <f t="shared" si="110"/>
        <v/>
      </c>
      <c r="H172" s="20" t="str">
        <f t="shared" si="110"/>
        <v/>
      </c>
      <c r="I172" s="20" t="str">
        <f t="shared" si="110"/>
        <v/>
      </c>
      <c r="J172" s="20" t="str">
        <f t="shared" si="110"/>
        <v/>
      </c>
      <c r="K172" s="20" t="str">
        <f t="shared" si="110"/>
        <v/>
      </c>
      <c r="L172" s="20" t="str">
        <f t="shared" si="110"/>
        <v/>
      </c>
      <c r="M172" s="20" t="str">
        <f t="shared" si="110"/>
        <v/>
      </c>
      <c r="N172" s="20" t="str">
        <f t="shared" si="110"/>
        <v/>
      </c>
      <c r="O172" s="20" t="str">
        <f t="shared" si="110"/>
        <v/>
      </c>
      <c r="P172" s="20" t="str">
        <f t="shared" si="110"/>
        <v/>
      </c>
      <c r="Q172" s="20" t="str">
        <f t="shared" si="110"/>
        <v/>
      </c>
    </row>
    <row r="173" spans="1:17" ht="11.45" customHeight="1" x14ac:dyDescent="0.25">
      <c r="A173" s="17" t="str">
        <f>$A$15</f>
        <v>International - Intra-EU</v>
      </c>
      <c r="B173" s="20">
        <f t="shared" ref="B173:Q173" si="111">IF(B41=0,"",B41/B15*1000)</f>
        <v>92.451017460762884</v>
      </c>
      <c r="C173" s="20">
        <f t="shared" si="111"/>
        <v>73.333543349609414</v>
      </c>
      <c r="D173" s="20">
        <f t="shared" si="111"/>
        <v>72.177644074100826</v>
      </c>
      <c r="E173" s="20">
        <f t="shared" si="111"/>
        <v>58.205951626643383</v>
      </c>
      <c r="F173" s="20">
        <f t="shared" si="111"/>
        <v>56.123547564408284</v>
      </c>
      <c r="G173" s="20">
        <f t="shared" si="111"/>
        <v>58.171122981096012</v>
      </c>
      <c r="H173" s="20">
        <f t="shared" si="111"/>
        <v>36.724334405060617</v>
      </c>
      <c r="I173" s="20">
        <f t="shared" si="111"/>
        <v>48.344065158423945</v>
      </c>
      <c r="J173" s="20">
        <f t="shared" si="111"/>
        <v>25.224852375217107</v>
      </c>
      <c r="K173" s="20">
        <f t="shared" si="111"/>
        <v>46.362096563338618</v>
      </c>
      <c r="L173" s="20">
        <f t="shared" si="111"/>
        <v>52.017010921828835</v>
      </c>
      <c r="M173" s="20">
        <f t="shared" si="111"/>
        <v>34.211954368154565</v>
      </c>
      <c r="N173" s="20">
        <f t="shared" si="111"/>
        <v>32.4830535454795</v>
      </c>
      <c r="O173" s="20">
        <f t="shared" si="111"/>
        <v>26.489564179238894</v>
      </c>
      <c r="P173" s="20">
        <f t="shared" si="111"/>
        <v>37.258174867626117</v>
      </c>
      <c r="Q173" s="20">
        <f t="shared" si="111"/>
        <v>21.18672070382501</v>
      </c>
    </row>
    <row r="174" spans="1:17" ht="11.45" customHeight="1" x14ac:dyDescent="0.25">
      <c r="A174" s="17" t="str">
        <f>$A$16</f>
        <v>International - Extra-EU</v>
      </c>
      <c r="B174" s="20">
        <f t="shared" ref="B174:Q174" si="112">IF(B42=0,"",B42/B16*1000)</f>
        <v>108.80422383066559</v>
      </c>
      <c r="C174" s="20">
        <f t="shared" si="112"/>
        <v>73.546046748773946</v>
      </c>
      <c r="D174" s="20">
        <f t="shared" si="112"/>
        <v>70.192568316754517</v>
      </c>
      <c r="E174" s="20">
        <f t="shared" si="112"/>
        <v>49.133114319804719</v>
      </c>
      <c r="F174" s="20">
        <f t="shared" si="112"/>
        <v>47.168408454423492</v>
      </c>
      <c r="G174" s="20">
        <f t="shared" si="112"/>
        <v>54.421205582645044</v>
      </c>
      <c r="H174" s="20">
        <f t="shared" si="112"/>
        <v>37.296351979242267</v>
      </c>
      <c r="I174" s="20">
        <f t="shared" si="112"/>
        <v>45.263562583452696</v>
      </c>
      <c r="J174" s="20">
        <f t="shared" si="112"/>
        <v>31.728378570055288</v>
      </c>
      <c r="K174" s="20">
        <f t="shared" si="112"/>
        <v>41.72232501023295</v>
      </c>
      <c r="L174" s="20">
        <f t="shared" si="112"/>
        <v>49.510431826528368</v>
      </c>
      <c r="M174" s="20">
        <f t="shared" si="112"/>
        <v>32.869470527777516</v>
      </c>
      <c r="N174" s="20">
        <f t="shared" si="112"/>
        <v>31.145352975474989</v>
      </c>
      <c r="O174" s="20">
        <f t="shared" si="112"/>
        <v>25.740560993331453</v>
      </c>
      <c r="P174" s="20">
        <f t="shared" si="112"/>
        <v>36.441490009983198</v>
      </c>
      <c r="Q174" s="20">
        <f t="shared" si="112"/>
        <v>20.883119381744876</v>
      </c>
    </row>
    <row r="175" spans="1:17" ht="11.45" customHeight="1" x14ac:dyDescent="0.25">
      <c r="A175" s="25" t="s">
        <v>36</v>
      </c>
      <c r="B175" s="24">
        <f t="shared" ref="B175:Q175" si="113">IF(B43=0,"",B43/B17*1000)</f>
        <v>16.579620449413738</v>
      </c>
      <c r="C175" s="24">
        <f t="shared" si="113"/>
        <v>19.479322259464951</v>
      </c>
      <c r="D175" s="24">
        <f t="shared" si="113"/>
        <v>21.821126666592022</v>
      </c>
      <c r="E175" s="24">
        <f t="shared" si="113"/>
        <v>18.547431444186305</v>
      </c>
      <c r="F175" s="24">
        <f t="shared" si="113"/>
        <v>17.730765421370386</v>
      </c>
      <c r="G175" s="24">
        <f t="shared" si="113"/>
        <v>17.639819012905264</v>
      </c>
      <c r="H175" s="24">
        <f t="shared" si="113"/>
        <v>18.035738679594164</v>
      </c>
      <c r="I175" s="24">
        <f t="shared" si="113"/>
        <v>21.779579658135393</v>
      </c>
      <c r="J175" s="24">
        <f t="shared" si="113"/>
        <v>25.355076786616291</v>
      </c>
      <c r="K175" s="24">
        <f t="shared" si="113"/>
        <v>22.15082123281973</v>
      </c>
      <c r="L175" s="24">
        <f t="shared" si="113"/>
        <v>24.899566824445369</v>
      </c>
      <c r="M175" s="24">
        <f t="shared" si="113"/>
        <v>25.731211304238723</v>
      </c>
      <c r="N175" s="24">
        <f t="shared" si="113"/>
        <v>28.599517827014115</v>
      </c>
      <c r="O175" s="24">
        <f t="shared" si="113"/>
        <v>27.13526755892018</v>
      </c>
      <c r="P175" s="24">
        <f t="shared" si="113"/>
        <v>31.3658171518206</v>
      </c>
      <c r="Q175" s="24">
        <f t="shared" si="113"/>
        <v>29.022133922310147</v>
      </c>
    </row>
    <row r="176" spans="1:17" ht="11.45" customHeight="1" x14ac:dyDescent="0.25">
      <c r="A176" s="23" t="str">
        <f>$A$18</f>
        <v>Road transport</v>
      </c>
      <c r="B176" s="22">
        <f t="shared" ref="B176:Q176" si="114">IF(B44=0,"",B44/B18*1000)</f>
        <v>73.678831395840461</v>
      </c>
      <c r="C176" s="22">
        <f t="shared" si="114"/>
        <v>109.30929451568305</v>
      </c>
      <c r="D176" s="22">
        <f t="shared" si="114"/>
        <v>117.10547884958218</v>
      </c>
      <c r="E176" s="22">
        <f t="shared" si="114"/>
        <v>71.443682020488254</v>
      </c>
      <c r="F176" s="22">
        <f t="shared" si="114"/>
        <v>76.826044993188319</v>
      </c>
      <c r="G176" s="22">
        <f t="shared" si="114"/>
        <v>67.455533353223842</v>
      </c>
      <c r="H176" s="22">
        <f t="shared" si="114"/>
        <v>64.270021166005677</v>
      </c>
      <c r="I176" s="22">
        <f t="shared" si="114"/>
        <v>67.702372799430634</v>
      </c>
      <c r="J176" s="22">
        <f t="shared" si="114"/>
        <v>64.867586478274092</v>
      </c>
      <c r="K176" s="22">
        <f t="shared" si="114"/>
        <v>65.271935899776864</v>
      </c>
      <c r="L176" s="22">
        <f t="shared" si="114"/>
        <v>76.507967014610458</v>
      </c>
      <c r="M176" s="22">
        <f t="shared" si="114"/>
        <v>74.832679817159615</v>
      </c>
      <c r="N176" s="22">
        <f t="shared" si="114"/>
        <v>72.901114645856481</v>
      </c>
      <c r="O176" s="22">
        <f t="shared" si="114"/>
        <v>63.047568041522439</v>
      </c>
      <c r="P176" s="22">
        <f t="shared" si="114"/>
        <v>61.489262926188587</v>
      </c>
      <c r="Q176" s="22">
        <f t="shared" si="114"/>
        <v>54.073907678271347</v>
      </c>
    </row>
    <row r="177" spans="1:17" ht="11.45" customHeight="1" x14ac:dyDescent="0.25">
      <c r="A177" s="17" t="str">
        <f>$A$19</f>
        <v>Light duty vehicles</v>
      </c>
      <c r="B177" s="20">
        <f t="shared" ref="B177:Q177" si="115">IF(B45=0,"",B45/B19*1000)</f>
        <v>286.12438425925501</v>
      </c>
      <c r="C177" s="20">
        <f t="shared" si="115"/>
        <v>289.75775927464338</v>
      </c>
      <c r="D177" s="20">
        <f t="shared" si="115"/>
        <v>290.31666398576891</v>
      </c>
      <c r="E177" s="20">
        <f t="shared" si="115"/>
        <v>287.39801136996527</v>
      </c>
      <c r="F177" s="20">
        <f t="shared" si="115"/>
        <v>287.73504954388784</v>
      </c>
      <c r="G177" s="20">
        <f t="shared" si="115"/>
        <v>283.23970258177934</v>
      </c>
      <c r="H177" s="20">
        <f t="shared" si="115"/>
        <v>281.3372144881975</v>
      </c>
      <c r="I177" s="20">
        <f t="shared" si="115"/>
        <v>274.23600298117384</v>
      </c>
      <c r="J177" s="20">
        <f t="shared" si="115"/>
        <v>268.96152892143169</v>
      </c>
      <c r="K177" s="20">
        <f t="shared" si="115"/>
        <v>262.68701928702455</v>
      </c>
      <c r="L177" s="20">
        <f t="shared" si="115"/>
        <v>256.7412528019517</v>
      </c>
      <c r="M177" s="20">
        <f t="shared" si="115"/>
        <v>253.64774673730821</v>
      </c>
      <c r="N177" s="20">
        <f t="shared" si="115"/>
        <v>249.12991363977437</v>
      </c>
      <c r="O177" s="20">
        <f t="shared" si="115"/>
        <v>243.72885590927248</v>
      </c>
      <c r="P177" s="20">
        <f t="shared" si="115"/>
        <v>239.45175672830146</v>
      </c>
      <c r="Q177" s="20">
        <f t="shared" si="115"/>
        <v>234.72519728366066</v>
      </c>
    </row>
    <row r="178" spans="1:17" ht="11.45" customHeight="1" x14ac:dyDescent="0.25">
      <c r="A178" s="17" t="str">
        <f>$A$20</f>
        <v>Heavy duty vehicles</v>
      </c>
      <c r="B178" s="20">
        <f t="shared" ref="B178:Q178" si="116">IF(B46=0,"",B46/B20*1000)</f>
        <v>33.808192090823191</v>
      </c>
      <c r="C178" s="20">
        <f t="shared" si="116"/>
        <v>71.438389203944595</v>
      </c>
      <c r="D178" s="20">
        <f t="shared" si="116"/>
        <v>87.51987066709718</v>
      </c>
      <c r="E178" s="20">
        <f t="shared" si="116"/>
        <v>49.119216093443555</v>
      </c>
      <c r="F178" s="20">
        <f t="shared" si="116"/>
        <v>56.069608069043326</v>
      </c>
      <c r="G178" s="20">
        <f t="shared" si="116"/>
        <v>50.516414475531882</v>
      </c>
      <c r="H178" s="20">
        <f t="shared" si="116"/>
        <v>48.909011367618007</v>
      </c>
      <c r="I178" s="20">
        <f t="shared" si="116"/>
        <v>53.933476243558907</v>
      </c>
      <c r="J178" s="20">
        <f t="shared" si="116"/>
        <v>50.245065861933938</v>
      </c>
      <c r="K178" s="20">
        <f t="shared" si="116"/>
        <v>46.838101146306087</v>
      </c>
      <c r="L178" s="20">
        <f t="shared" si="116"/>
        <v>60.471653742705534</v>
      </c>
      <c r="M178" s="20">
        <f t="shared" si="116"/>
        <v>60.289646973631278</v>
      </c>
      <c r="N178" s="20">
        <f t="shared" si="116"/>
        <v>58.157173950750135</v>
      </c>
      <c r="O178" s="20">
        <f t="shared" si="116"/>
        <v>47.537649151435119</v>
      </c>
      <c r="P178" s="20">
        <f t="shared" si="116"/>
        <v>45.062591985384053</v>
      </c>
      <c r="Q178" s="20">
        <f t="shared" si="116"/>
        <v>37.638699627300873</v>
      </c>
    </row>
    <row r="179" spans="1:17" ht="11.45" customHeight="1" x14ac:dyDescent="0.25">
      <c r="A179" s="19" t="str">
        <f>$A$21</f>
        <v>Rail transport</v>
      </c>
      <c r="B179" s="21">
        <f t="shared" ref="B179:Q179" si="117">IF(B47=0,"",B47/B21*1000)</f>
        <v>5.1904259344817127</v>
      </c>
      <c r="C179" s="21">
        <f t="shared" si="117"/>
        <v>4.1444844942681378</v>
      </c>
      <c r="D179" s="21">
        <f t="shared" si="117"/>
        <v>4.783414190002639</v>
      </c>
      <c r="E179" s="21">
        <f t="shared" si="117"/>
        <v>4.6371631849437787</v>
      </c>
      <c r="F179" s="21">
        <f t="shared" si="117"/>
        <v>3.3960048553892355</v>
      </c>
      <c r="G179" s="21">
        <f t="shared" si="117"/>
        <v>3.6357207091353057</v>
      </c>
      <c r="H179" s="21">
        <f t="shared" si="117"/>
        <v>3.7778928453119875</v>
      </c>
      <c r="I179" s="21">
        <f t="shared" si="117"/>
        <v>3.6004351907796188</v>
      </c>
      <c r="J179" s="21">
        <f t="shared" si="117"/>
        <v>4.1009733258362377</v>
      </c>
      <c r="K179" s="21">
        <f t="shared" si="117"/>
        <v>4.8701963024770114</v>
      </c>
      <c r="L179" s="21">
        <f t="shared" si="117"/>
        <v>5.9439669749934518</v>
      </c>
      <c r="M179" s="21">
        <f t="shared" si="117"/>
        <v>4.4354743031884816</v>
      </c>
      <c r="N179" s="21">
        <f t="shared" si="117"/>
        <v>4.7377332546441133</v>
      </c>
      <c r="O179" s="21">
        <f t="shared" si="117"/>
        <v>4.7222480576861177</v>
      </c>
      <c r="P179" s="21">
        <f t="shared" si="117"/>
        <v>4.2669834076726136</v>
      </c>
      <c r="Q179" s="21">
        <f t="shared" si="117"/>
        <v>3.9141768581407073</v>
      </c>
    </row>
    <row r="180" spans="1:17" ht="11.45" customHeight="1" x14ac:dyDescent="0.25">
      <c r="A180" s="19" t="str">
        <f>$A$22</f>
        <v>Aviation</v>
      </c>
      <c r="B180" s="21">
        <f t="shared" ref="B180:Q180" si="118">IF(B48=0,"",B48/B22*1000)</f>
        <v>503.72266542208177</v>
      </c>
      <c r="C180" s="21">
        <f t="shared" si="118"/>
        <v>383.10132901627844</v>
      </c>
      <c r="D180" s="21">
        <f t="shared" si="118"/>
        <v>412.56555618166038</v>
      </c>
      <c r="E180" s="21">
        <f t="shared" si="118"/>
        <v>325.99302165713124</v>
      </c>
      <c r="F180" s="21">
        <f t="shared" si="118"/>
        <v>340.10259115110898</v>
      </c>
      <c r="G180" s="21">
        <f t="shared" si="118"/>
        <v>265.92299198792199</v>
      </c>
      <c r="H180" s="21">
        <f t="shared" si="118"/>
        <v>183.70062233259287</v>
      </c>
      <c r="I180" s="21">
        <f t="shared" si="118"/>
        <v>225.49835398471092</v>
      </c>
      <c r="J180" s="21">
        <f t="shared" si="118"/>
        <v>172.97912567448199</v>
      </c>
      <c r="K180" s="21">
        <f t="shared" si="118"/>
        <v>178.94559999019737</v>
      </c>
      <c r="L180" s="21">
        <f t="shared" si="118"/>
        <v>176.69469297063549</v>
      </c>
      <c r="M180" s="21">
        <f t="shared" si="118"/>
        <v>121.70485816368556</v>
      </c>
      <c r="N180" s="21">
        <f t="shared" si="118"/>
        <v>127.35758138464729</v>
      </c>
      <c r="O180" s="21">
        <f t="shared" si="118"/>
        <v>114.8828911619561</v>
      </c>
      <c r="P180" s="21">
        <f t="shared" si="118"/>
        <v>147.68072103183843</v>
      </c>
      <c r="Q180" s="21">
        <f t="shared" si="118"/>
        <v>84.519025359593712</v>
      </c>
    </row>
    <row r="181" spans="1:17" ht="11.45" customHeight="1" x14ac:dyDescent="0.25">
      <c r="A181" s="17" t="str">
        <f>$A$23</f>
        <v>Domestic and International - Intra-EU</v>
      </c>
      <c r="B181" s="20">
        <f t="shared" ref="B181:Q181" si="119">IF(B49=0,"",B49/B23*1000)</f>
        <v>591.01518657481347</v>
      </c>
      <c r="C181" s="20">
        <f t="shared" si="119"/>
        <v>451.50598534767153</v>
      </c>
      <c r="D181" s="20">
        <f t="shared" si="119"/>
        <v>469.95485730822588</v>
      </c>
      <c r="E181" s="20">
        <f t="shared" si="119"/>
        <v>381.05088489961292</v>
      </c>
      <c r="F181" s="20">
        <f t="shared" si="119"/>
        <v>371.7962799201191</v>
      </c>
      <c r="G181" s="20">
        <f t="shared" si="119"/>
        <v>356.52582614883158</v>
      </c>
      <c r="H181" s="20">
        <f t="shared" si="119"/>
        <v>262.6766448084752</v>
      </c>
      <c r="I181" s="20">
        <f t="shared" si="119"/>
        <v>346.62266010224005</v>
      </c>
      <c r="J181" s="20">
        <f t="shared" si="119"/>
        <v>248.63483734603633</v>
      </c>
      <c r="K181" s="20">
        <f t="shared" si="119"/>
        <v>308.24088500023225</v>
      </c>
      <c r="L181" s="20">
        <f t="shared" si="119"/>
        <v>312.48317709166844</v>
      </c>
      <c r="M181" s="20">
        <f t="shared" si="119"/>
        <v>209.88596132713175</v>
      </c>
      <c r="N181" s="20">
        <f t="shared" si="119"/>
        <v>209.7810897113483</v>
      </c>
      <c r="O181" s="20">
        <f t="shared" si="119"/>
        <v>184.34953086313584</v>
      </c>
      <c r="P181" s="20">
        <f t="shared" si="119"/>
        <v>229.40367953463735</v>
      </c>
      <c r="Q181" s="20">
        <f t="shared" si="119"/>
        <v>131.84071393627073</v>
      </c>
    </row>
    <row r="182" spans="1:17" ht="11.45" customHeight="1" x14ac:dyDescent="0.25">
      <c r="A182" s="17" t="str">
        <f>$A$24</f>
        <v>International - Extra-EU</v>
      </c>
      <c r="B182" s="20">
        <f t="shared" ref="B182:Q182" si="120">IF(B50=0,"",B50/B24*1000)</f>
        <v>208.39521473291629</v>
      </c>
      <c r="C182" s="20">
        <f t="shared" si="120"/>
        <v>165.52898720352837</v>
      </c>
      <c r="D182" s="20">
        <f t="shared" si="120"/>
        <v>174.40206539911563</v>
      </c>
      <c r="E182" s="20">
        <f t="shared" si="120"/>
        <v>144.72950848793957</v>
      </c>
      <c r="F182" s="20">
        <f t="shared" si="120"/>
        <v>145.49917975352082</v>
      </c>
      <c r="G182" s="20">
        <f t="shared" si="120"/>
        <v>166.55638824356836</v>
      </c>
      <c r="H182" s="20">
        <f t="shared" si="120"/>
        <v>110.58031806753759</v>
      </c>
      <c r="I182" s="20">
        <f t="shared" si="120"/>
        <v>144.04346612172944</v>
      </c>
      <c r="J182" s="20">
        <f t="shared" si="120"/>
        <v>101.89635793576383</v>
      </c>
      <c r="K182" s="20">
        <f t="shared" si="120"/>
        <v>131.13770307311776</v>
      </c>
      <c r="L182" s="20">
        <f t="shared" si="120"/>
        <v>138.37636600417588</v>
      </c>
      <c r="M182" s="20">
        <f t="shared" si="120"/>
        <v>97.52453931558918</v>
      </c>
      <c r="N182" s="20">
        <f t="shared" si="120"/>
        <v>100.98841984366337</v>
      </c>
      <c r="O182" s="20">
        <f t="shared" si="120"/>
        <v>92.942164086192918</v>
      </c>
      <c r="P182" s="20">
        <f t="shared" si="120"/>
        <v>118.9805009836434</v>
      </c>
      <c r="Q182" s="20">
        <f t="shared" si="120"/>
        <v>70.361191475268924</v>
      </c>
    </row>
    <row r="183" spans="1:17" ht="11.45" customHeight="1" x14ac:dyDescent="0.25">
      <c r="A183" s="19" t="s">
        <v>32</v>
      </c>
      <c r="B183" s="18">
        <f t="shared" ref="B183:Q183" si="121">IF(B51=0,"",B51/B25*1000)</f>
        <v>23.441186971632636</v>
      </c>
      <c r="C183" s="18">
        <f t="shared" si="121"/>
        <v>23.213755813335311</v>
      </c>
      <c r="D183" s="18">
        <f t="shared" si="121"/>
        <v>32.926358199908883</v>
      </c>
      <c r="E183" s="18">
        <f t="shared" si="121"/>
        <v>24.47772153539626</v>
      </c>
      <c r="F183" s="18">
        <f t="shared" si="121"/>
        <v>24.243425324945481</v>
      </c>
      <c r="G183" s="18">
        <f t="shared" si="121"/>
        <v>38.934573976142438</v>
      </c>
      <c r="H183" s="18">
        <f t="shared" si="121"/>
        <v>37.319185731379783</v>
      </c>
      <c r="I183" s="18">
        <f t="shared" si="121"/>
        <v>42.121532098097084</v>
      </c>
      <c r="J183" s="18">
        <f t="shared" si="121"/>
        <v>40.951269601380247</v>
      </c>
      <c r="K183" s="18">
        <f t="shared" si="121"/>
        <v>42.959417330624262</v>
      </c>
      <c r="L183" s="18">
        <f t="shared" si="121"/>
        <v>39.072842654060686</v>
      </c>
      <c r="M183" s="18">
        <f t="shared" si="121"/>
        <v>33.409889947549082</v>
      </c>
      <c r="N183" s="18">
        <f t="shared" si="121"/>
        <v>29.351595288832879</v>
      </c>
      <c r="O183" s="18">
        <f t="shared" si="121"/>
        <v>29.728613381927943</v>
      </c>
      <c r="P183" s="18">
        <f t="shared" si="121"/>
        <v>33.044329978768644</v>
      </c>
      <c r="Q183" s="18">
        <f t="shared" si="121"/>
        <v>29.844112334803665</v>
      </c>
    </row>
    <row r="184" spans="1:17" ht="11.45" customHeight="1" x14ac:dyDescent="0.25">
      <c r="A184" s="17" t="str">
        <f>$A$26</f>
        <v>Domestic coastal shipping</v>
      </c>
      <c r="B184" s="16">
        <f t="shared" ref="B184:Q184" si="122">IF(B52=0,"",B52/B26*1000)</f>
        <v>23.441186971632636</v>
      </c>
      <c r="C184" s="16">
        <f t="shared" si="122"/>
        <v>23.213755813335311</v>
      </c>
      <c r="D184" s="16">
        <f t="shared" si="122"/>
        <v>32.926358199908883</v>
      </c>
      <c r="E184" s="16">
        <f t="shared" si="122"/>
        <v>24.47772153539626</v>
      </c>
      <c r="F184" s="16">
        <f t="shared" si="122"/>
        <v>24.243425324945481</v>
      </c>
      <c r="G184" s="16">
        <f t="shared" si="122"/>
        <v>38.934573976142438</v>
      </c>
      <c r="H184" s="16">
        <f t="shared" si="122"/>
        <v>37.319185731379783</v>
      </c>
      <c r="I184" s="16">
        <f t="shared" si="122"/>
        <v>42.121532098097084</v>
      </c>
      <c r="J184" s="16">
        <f t="shared" si="122"/>
        <v>40.951269601380247</v>
      </c>
      <c r="K184" s="16">
        <f t="shared" si="122"/>
        <v>42.959417330624262</v>
      </c>
      <c r="L184" s="16">
        <f t="shared" si="122"/>
        <v>39.072842654060686</v>
      </c>
      <c r="M184" s="16">
        <f t="shared" si="122"/>
        <v>33.409889947549082</v>
      </c>
      <c r="N184" s="16">
        <f t="shared" si="122"/>
        <v>29.351595288832879</v>
      </c>
      <c r="O184" s="16">
        <f t="shared" si="122"/>
        <v>29.728613381927943</v>
      </c>
      <c r="P184" s="16">
        <f t="shared" si="122"/>
        <v>33.044329978768644</v>
      </c>
      <c r="Q184" s="16">
        <f t="shared" si="122"/>
        <v>29.844112334803665</v>
      </c>
    </row>
    <row r="185" spans="1:17" ht="11.45" customHeight="1" x14ac:dyDescent="0.25">
      <c r="A185" s="15" t="str">
        <f>$A$27</f>
        <v>Inland waterways</v>
      </c>
      <c r="B185" s="14" t="str">
        <f t="shared" ref="B185:Q185" si="123">IF(B53=0,"",B53/B27*1000)</f>
        <v/>
      </c>
      <c r="C185" s="14" t="str">
        <f t="shared" si="123"/>
        <v/>
      </c>
      <c r="D185" s="14" t="str">
        <f t="shared" si="123"/>
        <v/>
      </c>
      <c r="E185" s="14" t="str">
        <f t="shared" si="123"/>
        <v/>
      </c>
      <c r="F185" s="14" t="str">
        <f t="shared" si="123"/>
        <v/>
      </c>
      <c r="G185" s="14" t="str">
        <f t="shared" si="123"/>
        <v/>
      </c>
      <c r="H185" s="14" t="str">
        <f t="shared" si="123"/>
        <v/>
      </c>
      <c r="I185" s="14" t="str">
        <f t="shared" si="123"/>
        <v/>
      </c>
      <c r="J185" s="14" t="str">
        <f t="shared" si="123"/>
        <v/>
      </c>
      <c r="K185" s="14" t="str">
        <f t="shared" si="123"/>
        <v/>
      </c>
      <c r="L185" s="14" t="str">
        <f t="shared" si="123"/>
        <v/>
      </c>
      <c r="M185" s="14" t="str">
        <f t="shared" si="123"/>
        <v/>
      </c>
      <c r="N185" s="14" t="str">
        <f t="shared" si="123"/>
        <v/>
      </c>
      <c r="O185" s="14" t="str">
        <f t="shared" si="123"/>
        <v/>
      </c>
      <c r="P185" s="14" t="str">
        <f t="shared" si="123"/>
        <v/>
      </c>
      <c r="Q185" s="14" t="str">
        <f t="shared" si="123"/>
        <v/>
      </c>
    </row>
    <row r="187" spans="1:17" ht="11.45" customHeight="1" x14ac:dyDescent="0.25">
      <c r="A187" s="27" t="s">
        <v>35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spans="1:17" ht="11.45" customHeight="1" x14ac:dyDescent="0.25">
      <c r="A188" s="25" t="s">
        <v>34</v>
      </c>
      <c r="B188" s="24">
        <f t="shared" ref="B188:Q188" si="124">IF(B4=0,"",B56/B4*1000)</f>
        <v>123.27399689875051</v>
      </c>
      <c r="C188" s="24">
        <f t="shared" si="124"/>
        <v>145.02691336863205</v>
      </c>
      <c r="D188" s="24">
        <f t="shared" si="124"/>
        <v>138.04216777571074</v>
      </c>
      <c r="E188" s="24">
        <f t="shared" si="124"/>
        <v>128.67462362976437</v>
      </c>
      <c r="F188" s="24">
        <f t="shared" si="124"/>
        <v>127.8826497486299</v>
      </c>
      <c r="G188" s="24">
        <f t="shared" si="124"/>
        <v>112.90635663276493</v>
      </c>
      <c r="H188" s="24">
        <f t="shared" si="124"/>
        <v>118.25133713016864</v>
      </c>
      <c r="I188" s="24">
        <f t="shared" si="124"/>
        <v>128.29913814635259</v>
      </c>
      <c r="J188" s="24">
        <f t="shared" si="124"/>
        <v>119.38860804577206</v>
      </c>
      <c r="K188" s="24">
        <f t="shared" si="124"/>
        <v>118.71563134804198</v>
      </c>
      <c r="L188" s="24">
        <f t="shared" si="124"/>
        <v>122.88604879287197</v>
      </c>
      <c r="M188" s="24">
        <f t="shared" si="124"/>
        <v>115.41996901706982</v>
      </c>
      <c r="N188" s="24">
        <f t="shared" si="124"/>
        <v>112.56609665563849</v>
      </c>
      <c r="O188" s="24">
        <f t="shared" si="124"/>
        <v>107.55393710901325</v>
      </c>
      <c r="P188" s="24">
        <f t="shared" si="124"/>
        <v>108.19586669715297</v>
      </c>
      <c r="Q188" s="24">
        <f t="shared" si="124"/>
        <v>102.98927538911782</v>
      </c>
    </row>
    <row r="189" spans="1:17" ht="11.45" customHeight="1" x14ac:dyDescent="0.25">
      <c r="A189" s="23" t="str">
        <f>$A$5</f>
        <v>Road transport</v>
      </c>
      <c r="B189" s="22">
        <f t="shared" ref="B189:Q189" si="125">IF(B5=0,"",B57/B5*1000)</f>
        <v>123.5835615676182</v>
      </c>
      <c r="C189" s="22">
        <f t="shared" si="125"/>
        <v>145.64912254387883</v>
      </c>
      <c r="D189" s="22">
        <f t="shared" si="125"/>
        <v>137.86111626161255</v>
      </c>
      <c r="E189" s="22">
        <f t="shared" si="125"/>
        <v>130.35827606845478</v>
      </c>
      <c r="F189" s="22">
        <f t="shared" si="125"/>
        <v>128.0691026164682</v>
      </c>
      <c r="G189" s="22">
        <f t="shared" si="125"/>
        <v>110.82306743396667</v>
      </c>
      <c r="H189" s="22">
        <f t="shared" si="125"/>
        <v>120.46618326577169</v>
      </c>
      <c r="I189" s="22">
        <f t="shared" si="125"/>
        <v>128.7506126542919</v>
      </c>
      <c r="J189" s="22">
        <f t="shared" si="125"/>
        <v>126.61768255826986</v>
      </c>
      <c r="K189" s="22">
        <f t="shared" si="125"/>
        <v>120.54523431371268</v>
      </c>
      <c r="L189" s="22">
        <f t="shared" si="125"/>
        <v>122.72965340325899</v>
      </c>
      <c r="M189" s="22">
        <f t="shared" si="125"/>
        <v>118.85274457886236</v>
      </c>
      <c r="N189" s="22">
        <f t="shared" si="125"/>
        <v>116.74242208793272</v>
      </c>
      <c r="O189" s="22">
        <f t="shared" si="125"/>
        <v>112.21150147944638</v>
      </c>
      <c r="P189" s="22">
        <f t="shared" si="125"/>
        <v>110.02798475601401</v>
      </c>
      <c r="Q189" s="22">
        <f t="shared" si="125"/>
        <v>107.49808934766304</v>
      </c>
    </row>
    <row r="190" spans="1:17" ht="11.45" customHeight="1" x14ac:dyDescent="0.25">
      <c r="A190" s="17" t="str">
        <f>$A$6</f>
        <v>Powered 2-wheelers</v>
      </c>
      <c r="B190" s="20">
        <f t="shared" ref="B190:Q190" si="126">IF(B6=0,"",B58/B6*1000)</f>
        <v>134.55315209142728</v>
      </c>
      <c r="C190" s="20">
        <f t="shared" si="126"/>
        <v>134.41988956463334</v>
      </c>
      <c r="D190" s="20">
        <f t="shared" si="126"/>
        <v>133.45525063647761</v>
      </c>
      <c r="E190" s="20">
        <f t="shared" si="126"/>
        <v>131.92998172256281</v>
      </c>
      <c r="F190" s="20">
        <f t="shared" si="126"/>
        <v>130.51550148646095</v>
      </c>
      <c r="G190" s="20">
        <f t="shared" si="126"/>
        <v>122.97995043709679</v>
      </c>
      <c r="H190" s="20">
        <f t="shared" si="126"/>
        <v>126.90857661721702</v>
      </c>
      <c r="I190" s="20">
        <f t="shared" si="126"/>
        <v>125.11776156236975</v>
      </c>
      <c r="J190" s="20">
        <f t="shared" si="126"/>
        <v>122.76693918065078</v>
      </c>
      <c r="K190" s="20">
        <f t="shared" si="126"/>
        <v>121.68934905337933</v>
      </c>
      <c r="L190" s="20">
        <f t="shared" si="126"/>
        <v>120.68954131722316</v>
      </c>
      <c r="M190" s="20">
        <f t="shared" si="126"/>
        <v>110.2404281723414</v>
      </c>
      <c r="N190" s="20">
        <f t="shared" si="126"/>
        <v>104.56073690271123</v>
      </c>
      <c r="O190" s="20">
        <f t="shared" si="126"/>
        <v>103.38980728626686</v>
      </c>
      <c r="P190" s="20">
        <f t="shared" si="126"/>
        <v>100.80780963476403</v>
      </c>
      <c r="Q190" s="20">
        <f t="shared" si="126"/>
        <v>103.89080099692293</v>
      </c>
    </row>
    <row r="191" spans="1:17" ht="11.45" customHeight="1" x14ac:dyDescent="0.25">
      <c r="A191" s="17" t="str">
        <f>$A$7</f>
        <v>Passenger cars</v>
      </c>
      <c r="B191" s="20">
        <f t="shared" ref="B191:Q191" si="127">IF(B7=0,"",B59/B7*1000)</f>
        <v>126.41390432140362</v>
      </c>
      <c r="C191" s="20">
        <f t="shared" si="127"/>
        <v>154.60983920803304</v>
      </c>
      <c r="D191" s="20">
        <f t="shared" si="127"/>
        <v>141.50882567054333</v>
      </c>
      <c r="E191" s="20">
        <f t="shared" si="127"/>
        <v>129.84209819781105</v>
      </c>
      <c r="F191" s="20">
        <f t="shared" si="127"/>
        <v>129.36672182179714</v>
      </c>
      <c r="G191" s="20">
        <f t="shared" si="127"/>
        <v>109.2580316116531</v>
      </c>
      <c r="H191" s="20">
        <f t="shared" si="127"/>
        <v>123.43669469206532</v>
      </c>
      <c r="I191" s="20">
        <f t="shared" si="127"/>
        <v>136.59173156052066</v>
      </c>
      <c r="J191" s="20">
        <f t="shared" si="127"/>
        <v>132.37992148441234</v>
      </c>
      <c r="K191" s="20">
        <f t="shared" si="127"/>
        <v>122.31278491443987</v>
      </c>
      <c r="L191" s="20">
        <f t="shared" si="127"/>
        <v>125.39747054925171</v>
      </c>
      <c r="M191" s="20">
        <f t="shared" si="127"/>
        <v>121.27172776894429</v>
      </c>
      <c r="N191" s="20">
        <f t="shared" si="127"/>
        <v>119.42179444998254</v>
      </c>
      <c r="O191" s="20">
        <f t="shared" si="127"/>
        <v>114.56299905902749</v>
      </c>
      <c r="P191" s="20">
        <f t="shared" si="127"/>
        <v>110.56177401573807</v>
      </c>
      <c r="Q191" s="20">
        <f t="shared" si="127"/>
        <v>112.82792650448509</v>
      </c>
    </row>
    <row r="192" spans="1:17" ht="11.45" customHeight="1" x14ac:dyDescent="0.25">
      <c r="A192" s="17" t="str">
        <f>$A$8</f>
        <v>Motor coaches, buses and trolley buses</v>
      </c>
      <c r="B192" s="20">
        <f t="shared" ref="B192:Q192" si="128">IF(B8=0,"",B60/B8*1000)</f>
        <v>116.35350573642421</v>
      </c>
      <c r="C192" s="20">
        <f t="shared" si="128"/>
        <v>120.89958067328776</v>
      </c>
      <c r="D192" s="20">
        <f t="shared" si="128"/>
        <v>126.82808698359632</v>
      </c>
      <c r="E192" s="20">
        <f t="shared" si="128"/>
        <v>132.07272080879684</v>
      </c>
      <c r="F192" s="20">
        <f t="shared" si="128"/>
        <v>123.95045845221622</v>
      </c>
      <c r="G192" s="20">
        <f t="shared" si="128"/>
        <v>116.48174944334842</v>
      </c>
      <c r="H192" s="20">
        <f t="shared" si="128"/>
        <v>110.17263336167821</v>
      </c>
      <c r="I192" s="20">
        <f t="shared" si="128"/>
        <v>99.487395519529827</v>
      </c>
      <c r="J192" s="20">
        <f t="shared" si="128"/>
        <v>101.99046280932589</v>
      </c>
      <c r="K192" s="20">
        <f t="shared" si="128"/>
        <v>111.75230474842904</v>
      </c>
      <c r="L192" s="20">
        <f t="shared" si="128"/>
        <v>109.68234864209953</v>
      </c>
      <c r="M192" s="20">
        <f t="shared" si="128"/>
        <v>106.85616631369359</v>
      </c>
      <c r="N192" s="20">
        <f t="shared" si="128"/>
        <v>104.0363031983758</v>
      </c>
      <c r="O192" s="20">
        <f t="shared" si="128"/>
        <v>101.44963753817943</v>
      </c>
      <c r="P192" s="20">
        <f t="shared" si="128"/>
        <v>107.60269926627826</v>
      </c>
      <c r="Q192" s="20">
        <f t="shared" si="128"/>
        <v>86.678268715695935</v>
      </c>
    </row>
    <row r="193" spans="1:17" ht="11.45" customHeight="1" x14ac:dyDescent="0.25">
      <c r="A193" s="19" t="str">
        <f>$A$9</f>
        <v>Rail, metro and tram</v>
      </c>
      <c r="B193" s="21">
        <f t="shared" ref="B193:Q193" si="129">IF(B9=0,"",B61/B9*1000)</f>
        <v>16.906272070689035</v>
      </c>
      <c r="C193" s="21">
        <f t="shared" si="129"/>
        <v>62.476530694018237</v>
      </c>
      <c r="D193" s="21">
        <f t="shared" si="129"/>
        <v>66.9499627281063</v>
      </c>
      <c r="E193" s="21">
        <f t="shared" si="129"/>
        <v>14.949401849334453</v>
      </c>
      <c r="F193" s="21">
        <f t="shared" si="129"/>
        <v>49.220043488368802</v>
      </c>
      <c r="G193" s="21">
        <f t="shared" si="129"/>
        <v>41.836576006642048</v>
      </c>
      <c r="H193" s="21">
        <f t="shared" si="129"/>
        <v>53.057484389520724</v>
      </c>
      <c r="I193" s="21">
        <f t="shared" si="129"/>
        <v>66.38676737063868</v>
      </c>
      <c r="J193" s="21">
        <f t="shared" si="129"/>
        <v>14.473389543895943</v>
      </c>
      <c r="K193" s="21">
        <f t="shared" si="129"/>
        <v>42.346572507717845</v>
      </c>
      <c r="L193" s="21">
        <f t="shared" si="129"/>
        <v>75.904864330311838</v>
      </c>
      <c r="M193" s="21">
        <f t="shared" si="129"/>
        <v>46.820101587751921</v>
      </c>
      <c r="N193" s="21">
        <f t="shared" si="129"/>
        <v>37.964863160350738</v>
      </c>
      <c r="O193" s="21">
        <f t="shared" si="129"/>
        <v>28.69677140550268</v>
      </c>
      <c r="P193" s="21">
        <f t="shared" si="129"/>
        <v>42.896697236968947</v>
      </c>
      <c r="Q193" s="21">
        <f t="shared" si="129"/>
        <v>47.606299084100264</v>
      </c>
    </row>
    <row r="194" spans="1:17" ht="11.45" customHeight="1" x14ac:dyDescent="0.25">
      <c r="A194" s="17" t="str">
        <f>$A$10</f>
        <v>Metro and tram, urban light rail</v>
      </c>
      <c r="B194" s="20">
        <f t="shared" ref="B194:Q194" si="130">IF(B10=0,"",B62/B10*1000)</f>
        <v>0</v>
      </c>
      <c r="C194" s="20">
        <f t="shared" si="130"/>
        <v>0</v>
      </c>
      <c r="D194" s="20">
        <f t="shared" si="130"/>
        <v>0</v>
      </c>
      <c r="E194" s="20">
        <f t="shared" si="130"/>
        <v>0</v>
      </c>
      <c r="F194" s="20">
        <f t="shared" si="130"/>
        <v>0</v>
      </c>
      <c r="G194" s="20">
        <f t="shared" si="130"/>
        <v>0</v>
      </c>
      <c r="H194" s="20">
        <f t="shared" si="130"/>
        <v>0</v>
      </c>
      <c r="I194" s="20">
        <f t="shared" si="130"/>
        <v>0</v>
      </c>
      <c r="J194" s="20">
        <f t="shared" si="130"/>
        <v>0</v>
      </c>
      <c r="K194" s="20">
        <f t="shared" si="130"/>
        <v>0</v>
      </c>
      <c r="L194" s="20">
        <f t="shared" si="130"/>
        <v>0</v>
      </c>
      <c r="M194" s="20">
        <f t="shared" si="130"/>
        <v>0</v>
      </c>
      <c r="N194" s="20">
        <f t="shared" si="130"/>
        <v>0</v>
      </c>
      <c r="O194" s="20">
        <f t="shared" si="130"/>
        <v>0</v>
      </c>
      <c r="P194" s="20">
        <f t="shared" si="130"/>
        <v>0</v>
      </c>
      <c r="Q194" s="20">
        <f t="shared" si="130"/>
        <v>0</v>
      </c>
    </row>
    <row r="195" spans="1:17" ht="11.45" customHeight="1" x14ac:dyDescent="0.25">
      <c r="A195" s="17" t="str">
        <f>$A$11</f>
        <v>Conventional passenger trains</v>
      </c>
      <c r="B195" s="20">
        <f t="shared" ref="B195:Q195" si="131">IF(B11=0,"",B63/B11*1000)</f>
        <v>23.688213395597625</v>
      </c>
      <c r="C195" s="20">
        <f t="shared" si="131"/>
        <v>92.440801447189614</v>
      </c>
      <c r="D195" s="20">
        <f t="shared" si="131"/>
        <v>101.90998847592786</v>
      </c>
      <c r="E195" s="20">
        <f t="shared" si="131"/>
        <v>22.620863851946488</v>
      </c>
      <c r="F195" s="20">
        <f t="shared" si="131"/>
        <v>70.48922290251366</v>
      </c>
      <c r="G195" s="20">
        <f t="shared" si="131"/>
        <v>54.539375092529738</v>
      </c>
      <c r="H195" s="20">
        <f t="shared" si="131"/>
        <v>69.28440373977881</v>
      </c>
      <c r="I195" s="20">
        <f t="shared" si="131"/>
        <v>85.575935165363433</v>
      </c>
      <c r="J195" s="20">
        <f t="shared" si="131"/>
        <v>26.243128791956295</v>
      </c>
      <c r="K195" s="20">
        <f t="shared" si="131"/>
        <v>80.154323728800236</v>
      </c>
      <c r="L195" s="20">
        <f t="shared" si="131"/>
        <v>138.9333135216296</v>
      </c>
      <c r="M195" s="20">
        <f t="shared" si="131"/>
        <v>83.37047400390594</v>
      </c>
      <c r="N195" s="20">
        <f t="shared" si="131"/>
        <v>79.343090624035383</v>
      </c>
      <c r="O195" s="20">
        <f t="shared" si="131"/>
        <v>54.992279338239982</v>
      </c>
      <c r="P195" s="20">
        <f t="shared" si="131"/>
        <v>69.94458154953017</v>
      </c>
      <c r="Q195" s="20">
        <f t="shared" si="131"/>
        <v>75.725808561639226</v>
      </c>
    </row>
    <row r="196" spans="1:17" ht="11.45" customHeight="1" x14ac:dyDescent="0.25">
      <c r="A196" s="17" t="str">
        <f>$A$12</f>
        <v>High speed passenger trains</v>
      </c>
      <c r="B196" s="20" t="str">
        <f t="shared" ref="B196:Q196" si="132">IF(B12=0,"",B64/B12*1000)</f>
        <v/>
      </c>
      <c r="C196" s="20" t="str">
        <f t="shared" si="132"/>
        <v/>
      </c>
      <c r="D196" s="20" t="str">
        <f t="shared" si="132"/>
        <v/>
      </c>
      <c r="E196" s="20" t="str">
        <f t="shared" si="132"/>
        <v/>
      </c>
      <c r="F196" s="20" t="str">
        <f t="shared" si="132"/>
        <v/>
      </c>
      <c r="G196" s="20" t="str">
        <f t="shared" si="132"/>
        <v/>
      </c>
      <c r="H196" s="20" t="str">
        <f t="shared" si="132"/>
        <v/>
      </c>
      <c r="I196" s="20" t="str">
        <f t="shared" si="132"/>
        <v/>
      </c>
      <c r="J196" s="20" t="str">
        <f t="shared" si="132"/>
        <v/>
      </c>
      <c r="K196" s="20" t="str">
        <f t="shared" si="132"/>
        <v/>
      </c>
      <c r="L196" s="20" t="str">
        <f t="shared" si="132"/>
        <v/>
      </c>
      <c r="M196" s="20" t="str">
        <f t="shared" si="132"/>
        <v/>
      </c>
      <c r="N196" s="20" t="str">
        <f t="shared" si="132"/>
        <v/>
      </c>
      <c r="O196" s="20" t="str">
        <f t="shared" si="132"/>
        <v/>
      </c>
      <c r="P196" s="20" t="str">
        <f t="shared" si="132"/>
        <v/>
      </c>
      <c r="Q196" s="20" t="str">
        <f t="shared" si="132"/>
        <v/>
      </c>
    </row>
    <row r="197" spans="1:17" ht="11.45" customHeight="1" x14ac:dyDescent="0.25">
      <c r="A197" s="19" t="str">
        <f>$A$13</f>
        <v>Aviation</v>
      </c>
      <c r="B197" s="21">
        <f t="shared" ref="B197:Q197" si="133">IF(B13=0,"",B65/B13*1000)</f>
        <v>286.88501319500079</v>
      </c>
      <c r="C197" s="21">
        <f t="shared" si="133"/>
        <v>220.44074548216429</v>
      </c>
      <c r="D197" s="21">
        <f t="shared" si="133"/>
        <v>216.62924158995108</v>
      </c>
      <c r="E197" s="21">
        <f t="shared" si="133"/>
        <v>171.86706969110915</v>
      </c>
      <c r="F197" s="21">
        <f t="shared" si="133"/>
        <v>164.98291039018142</v>
      </c>
      <c r="G197" s="21">
        <f t="shared" si="133"/>
        <v>173.12742066123877</v>
      </c>
      <c r="H197" s="21">
        <f t="shared" si="133"/>
        <v>110.51706501798756</v>
      </c>
      <c r="I197" s="21">
        <f t="shared" si="133"/>
        <v>144.0069937007238</v>
      </c>
      <c r="J197" s="21">
        <f t="shared" si="133"/>
        <v>79.42122587043572</v>
      </c>
      <c r="K197" s="21">
        <f t="shared" si="133"/>
        <v>136.5021782373841</v>
      </c>
      <c r="L197" s="21">
        <f t="shared" si="133"/>
        <v>155.17589168717882</v>
      </c>
      <c r="M197" s="21">
        <f t="shared" si="133"/>
        <v>102.30224491791425</v>
      </c>
      <c r="N197" s="21">
        <f t="shared" si="133"/>
        <v>96.92111044883606</v>
      </c>
      <c r="O197" s="21">
        <f t="shared" si="133"/>
        <v>79.159740508015076</v>
      </c>
      <c r="P197" s="21">
        <f t="shared" si="133"/>
        <v>111.53841553114898</v>
      </c>
      <c r="Q197" s="21">
        <f t="shared" si="133"/>
        <v>63.549874017045077</v>
      </c>
    </row>
    <row r="198" spans="1:17" ht="11.45" customHeight="1" x14ac:dyDescent="0.25">
      <c r="A198" s="17" t="str">
        <f>$A$14</f>
        <v>Domestic</v>
      </c>
      <c r="B198" s="20" t="str">
        <f t="shared" ref="B198:Q198" si="134">IF(B14=0,"",B66/B14*1000)</f>
        <v/>
      </c>
      <c r="C198" s="20" t="str">
        <f t="shared" si="134"/>
        <v/>
      </c>
      <c r="D198" s="20" t="str">
        <f t="shared" si="134"/>
        <v/>
      </c>
      <c r="E198" s="20" t="str">
        <f t="shared" si="134"/>
        <v/>
      </c>
      <c r="F198" s="20" t="str">
        <f t="shared" si="134"/>
        <v/>
      </c>
      <c r="G198" s="20" t="str">
        <f t="shared" si="134"/>
        <v/>
      </c>
      <c r="H198" s="20" t="str">
        <f t="shared" si="134"/>
        <v/>
      </c>
      <c r="I198" s="20" t="str">
        <f t="shared" si="134"/>
        <v/>
      </c>
      <c r="J198" s="20" t="str">
        <f t="shared" si="134"/>
        <v/>
      </c>
      <c r="K198" s="20" t="str">
        <f t="shared" si="134"/>
        <v/>
      </c>
      <c r="L198" s="20" t="str">
        <f t="shared" si="134"/>
        <v/>
      </c>
      <c r="M198" s="20" t="str">
        <f t="shared" si="134"/>
        <v/>
      </c>
      <c r="N198" s="20" t="str">
        <f t="shared" si="134"/>
        <v/>
      </c>
      <c r="O198" s="20" t="str">
        <f t="shared" si="134"/>
        <v/>
      </c>
      <c r="P198" s="20" t="str">
        <f t="shared" si="134"/>
        <v/>
      </c>
      <c r="Q198" s="20" t="str">
        <f t="shared" si="134"/>
        <v/>
      </c>
    </row>
    <row r="199" spans="1:17" ht="11.45" customHeight="1" x14ac:dyDescent="0.25">
      <c r="A199" s="17" t="str">
        <f>$A$15</f>
        <v>International - Intra-EU</v>
      </c>
      <c r="B199" s="20">
        <f t="shared" ref="B199:Q199" si="135">IF(B15=0,"",B67/B15*1000)</f>
        <v>277.94819067140628</v>
      </c>
      <c r="C199" s="20">
        <f t="shared" si="135"/>
        <v>220.36773355023999</v>
      </c>
      <c r="D199" s="20">
        <f t="shared" si="135"/>
        <v>217.2770259905912</v>
      </c>
      <c r="E199" s="20">
        <f t="shared" si="135"/>
        <v>174.95805094874103</v>
      </c>
      <c r="F199" s="20">
        <f t="shared" si="135"/>
        <v>168.63461381077084</v>
      </c>
      <c r="G199" s="20">
        <f t="shared" si="135"/>
        <v>174.51037743804483</v>
      </c>
      <c r="H199" s="20">
        <f t="shared" si="135"/>
        <v>110.25946258118502</v>
      </c>
      <c r="I199" s="20">
        <f t="shared" si="135"/>
        <v>145.53058411180308</v>
      </c>
      <c r="J199" s="20">
        <f t="shared" si="135"/>
        <v>75.858219573083289</v>
      </c>
      <c r="K199" s="20">
        <f t="shared" si="135"/>
        <v>139.56424581590662</v>
      </c>
      <c r="L199" s="20">
        <f t="shared" si="135"/>
        <v>156.58728653448185</v>
      </c>
      <c r="M199" s="20">
        <f t="shared" si="135"/>
        <v>102.98856098443589</v>
      </c>
      <c r="N199" s="20">
        <f t="shared" si="135"/>
        <v>97.784034932049565</v>
      </c>
      <c r="O199" s="20">
        <f t="shared" si="135"/>
        <v>79.741778752753305</v>
      </c>
      <c r="P199" s="20">
        <f t="shared" si="135"/>
        <v>112.15862657922369</v>
      </c>
      <c r="Q199" s="20">
        <f t="shared" si="135"/>
        <v>63.778580252554924</v>
      </c>
    </row>
    <row r="200" spans="1:17" ht="11.45" customHeight="1" x14ac:dyDescent="0.25">
      <c r="A200" s="17" t="str">
        <f>$A$16</f>
        <v>International - Extra-EU</v>
      </c>
      <c r="B200" s="20">
        <f t="shared" ref="B200:Q200" si="136">IF(B16=0,"",B68/B16*1000)</f>
        <v>327.11308086982586</v>
      </c>
      <c r="C200" s="20">
        <f t="shared" si="136"/>
        <v>221.00630752753116</v>
      </c>
      <c r="D200" s="20">
        <f t="shared" si="136"/>
        <v>211.3013341755547</v>
      </c>
      <c r="E200" s="20">
        <f t="shared" si="136"/>
        <v>147.68651105602478</v>
      </c>
      <c r="F200" s="20">
        <f t="shared" si="136"/>
        <v>141.72707693953248</v>
      </c>
      <c r="G200" s="20">
        <f t="shared" si="136"/>
        <v>163.26081808575532</v>
      </c>
      <c r="H200" s="20">
        <f t="shared" si="136"/>
        <v>111.97686199326451</v>
      </c>
      <c r="I200" s="20">
        <f t="shared" si="136"/>
        <v>136.25731886974344</v>
      </c>
      <c r="J200" s="20">
        <f t="shared" si="136"/>
        <v>95.416150408469889</v>
      </c>
      <c r="K200" s="20">
        <f t="shared" si="136"/>
        <v>125.59709882369435</v>
      </c>
      <c r="L200" s="20">
        <f t="shared" si="136"/>
        <v>149.04170842337115</v>
      </c>
      <c r="M200" s="20">
        <f t="shared" si="136"/>
        <v>98.947269528897507</v>
      </c>
      <c r="N200" s="20">
        <f t="shared" si="136"/>
        <v>93.757142599319735</v>
      </c>
      <c r="O200" s="20">
        <f t="shared" si="136"/>
        <v>77.487047571386825</v>
      </c>
      <c r="P200" s="20">
        <f t="shared" si="136"/>
        <v>109.70015263876054</v>
      </c>
      <c r="Q200" s="20">
        <f t="shared" si="136"/>
        <v>62.864646399564919</v>
      </c>
    </row>
    <row r="201" spans="1:17" ht="11.45" customHeight="1" x14ac:dyDescent="0.25">
      <c r="A201" s="25" t="s">
        <v>33</v>
      </c>
      <c r="B201" s="24">
        <f t="shared" ref="B201:Q201" si="137">IF(B17=0,"",B69/B17*1000)</f>
        <v>51.069891434094743</v>
      </c>
      <c r="C201" s="24">
        <f t="shared" si="137"/>
        <v>60.042260490694709</v>
      </c>
      <c r="D201" s="24">
        <f t="shared" si="137"/>
        <v>67.364403561588745</v>
      </c>
      <c r="E201" s="24">
        <f t="shared" si="137"/>
        <v>57.254826627648605</v>
      </c>
      <c r="F201" s="24">
        <f t="shared" si="137"/>
        <v>54.730949631533029</v>
      </c>
      <c r="G201" s="24">
        <f t="shared" si="137"/>
        <v>54.48281239235137</v>
      </c>
      <c r="H201" s="24">
        <f t="shared" si="137"/>
        <v>55.71825855690377</v>
      </c>
      <c r="I201" s="24">
        <f t="shared" si="137"/>
        <v>67.336196820971082</v>
      </c>
      <c r="J201" s="24">
        <f t="shared" si="137"/>
        <v>78.372620049979943</v>
      </c>
      <c r="K201" s="24">
        <f t="shared" si="137"/>
        <v>68.43417573304194</v>
      </c>
      <c r="L201" s="24">
        <f t="shared" si="137"/>
        <v>77.013757221956624</v>
      </c>
      <c r="M201" s="24">
        <f t="shared" si="137"/>
        <v>79.536122684806784</v>
      </c>
      <c r="N201" s="24">
        <f t="shared" si="137"/>
        <v>88.408329146453525</v>
      </c>
      <c r="O201" s="24">
        <f t="shared" si="137"/>
        <v>83.893827869106644</v>
      </c>
      <c r="P201" s="24">
        <f t="shared" si="137"/>
        <v>96.924808136438969</v>
      </c>
      <c r="Q201" s="24">
        <f t="shared" si="137"/>
        <v>89.715354059758681</v>
      </c>
    </row>
    <row r="202" spans="1:17" ht="11.45" customHeight="1" x14ac:dyDescent="0.25">
      <c r="A202" s="23" t="str">
        <f>$A$18</f>
        <v>Road transport</v>
      </c>
      <c r="B202" s="22">
        <f t="shared" ref="B202:Q202" si="138">IF(B18=0,"",B70/B18*1000)</f>
        <v>226.28486670184711</v>
      </c>
      <c r="C202" s="22">
        <f t="shared" si="138"/>
        <v>336.35973288435747</v>
      </c>
      <c r="D202" s="22">
        <f t="shared" si="138"/>
        <v>361.01479042406629</v>
      </c>
      <c r="E202" s="22">
        <f t="shared" si="138"/>
        <v>220.22017095206826</v>
      </c>
      <c r="F202" s="22">
        <f t="shared" si="138"/>
        <v>236.88589560832958</v>
      </c>
      <c r="G202" s="22">
        <f t="shared" si="138"/>
        <v>208.15502430548099</v>
      </c>
      <c r="H202" s="22">
        <f t="shared" si="138"/>
        <v>198.35591144716224</v>
      </c>
      <c r="I202" s="22">
        <f t="shared" si="138"/>
        <v>209.18325257551822</v>
      </c>
      <c r="J202" s="22">
        <f t="shared" si="138"/>
        <v>200.37144799934555</v>
      </c>
      <c r="K202" s="22">
        <f t="shared" si="138"/>
        <v>201.48193072239602</v>
      </c>
      <c r="L202" s="22">
        <f t="shared" si="138"/>
        <v>236.48413541908209</v>
      </c>
      <c r="M202" s="22">
        <f t="shared" si="138"/>
        <v>231.19527196541117</v>
      </c>
      <c r="N202" s="22">
        <f t="shared" si="138"/>
        <v>225.26697107956332</v>
      </c>
      <c r="O202" s="22">
        <f t="shared" si="138"/>
        <v>194.84949077525047</v>
      </c>
      <c r="P202" s="22">
        <f t="shared" si="138"/>
        <v>189.94204340039096</v>
      </c>
      <c r="Q202" s="22">
        <f t="shared" si="138"/>
        <v>167.08612327553811</v>
      </c>
    </row>
    <row r="203" spans="1:17" ht="11.45" customHeight="1" x14ac:dyDescent="0.25">
      <c r="A203" s="17" t="str">
        <f>$A$19</f>
        <v>Light duty vehicles</v>
      </c>
      <c r="B203" s="20">
        <f t="shared" ref="B203:Q203" si="139">IF(B19=0,"",B71/B19*1000)</f>
        <v>873.13681302717725</v>
      </c>
      <c r="C203" s="20">
        <f t="shared" si="139"/>
        <v>883.01893934705993</v>
      </c>
      <c r="D203" s="20">
        <f t="shared" si="139"/>
        <v>884.94954894973932</v>
      </c>
      <c r="E203" s="20">
        <f t="shared" si="139"/>
        <v>876.38677714852372</v>
      </c>
      <c r="F203" s="20">
        <f t="shared" si="139"/>
        <v>876.37188086269805</v>
      </c>
      <c r="G203" s="20">
        <f t="shared" si="139"/>
        <v>863.33672256650243</v>
      </c>
      <c r="H203" s="20">
        <f t="shared" si="139"/>
        <v>857.14085842542602</v>
      </c>
      <c r="I203" s="20">
        <f t="shared" si="139"/>
        <v>837.06913432330225</v>
      </c>
      <c r="J203" s="20">
        <f t="shared" si="139"/>
        <v>821.34390644360712</v>
      </c>
      <c r="K203" s="20">
        <f t="shared" si="139"/>
        <v>803.03386273223555</v>
      </c>
      <c r="L203" s="20">
        <f t="shared" si="139"/>
        <v>785.8021153458252</v>
      </c>
      <c r="M203" s="20">
        <f t="shared" si="139"/>
        <v>774.0641674817889</v>
      </c>
      <c r="N203" s="20">
        <f t="shared" si="139"/>
        <v>761.21147039968855</v>
      </c>
      <c r="O203" s="20">
        <f t="shared" si="139"/>
        <v>746.65599250247533</v>
      </c>
      <c r="P203" s="20">
        <f t="shared" si="139"/>
        <v>733.13569715242409</v>
      </c>
      <c r="Q203" s="20">
        <f t="shared" si="139"/>
        <v>720.13602641525438</v>
      </c>
    </row>
    <row r="204" spans="1:17" ht="11.45" customHeight="1" x14ac:dyDescent="0.25">
      <c r="A204" s="17" t="str">
        <f>$A$20</f>
        <v>Heavy duty vehicles</v>
      </c>
      <c r="B204" s="20">
        <f t="shared" ref="B204:Q204" si="140">IF(B20=0,"",B72/B20*1000)</f>
        <v>104.8871707365812</v>
      </c>
      <c r="C204" s="20">
        <f t="shared" si="140"/>
        <v>221.63180170803483</v>
      </c>
      <c r="D204" s="20">
        <f t="shared" si="140"/>
        <v>271.52329213117082</v>
      </c>
      <c r="E204" s="20">
        <f t="shared" si="140"/>
        <v>152.38837944956185</v>
      </c>
      <c r="F204" s="20">
        <f t="shared" si="140"/>
        <v>173.95140618203169</v>
      </c>
      <c r="G204" s="20">
        <f t="shared" si="140"/>
        <v>156.72307397748224</v>
      </c>
      <c r="H204" s="20">
        <f t="shared" si="140"/>
        <v>151.73623635631185</v>
      </c>
      <c r="I204" s="20">
        <f t="shared" si="140"/>
        <v>167.32423064737054</v>
      </c>
      <c r="J204" s="20">
        <f t="shared" si="140"/>
        <v>155.88123693730208</v>
      </c>
      <c r="K204" s="20">
        <f t="shared" si="140"/>
        <v>145.31140555260154</v>
      </c>
      <c r="L204" s="20">
        <f t="shared" si="140"/>
        <v>187.60839543846006</v>
      </c>
      <c r="M204" s="20">
        <f t="shared" si="140"/>
        <v>187.0437342163568</v>
      </c>
      <c r="N204" s="20">
        <f t="shared" si="140"/>
        <v>180.42790981967752</v>
      </c>
      <c r="O204" s="20">
        <f t="shared" si="140"/>
        <v>147.48169643521635</v>
      </c>
      <c r="P204" s="20">
        <f t="shared" si="140"/>
        <v>139.80303255218479</v>
      </c>
      <c r="Q204" s="20">
        <f t="shared" si="140"/>
        <v>116.77100933129125</v>
      </c>
    </row>
    <row r="205" spans="1:17" ht="11.45" customHeight="1" x14ac:dyDescent="0.25">
      <c r="A205" s="19" t="str">
        <f>$A$21</f>
        <v>Rail transport</v>
      </c>
      <c r="B205" s="21">
        <f t="shared" ref="B205:Q205" si="141">IF(B21=0,"",B73/B21*1000)</f>
        <v>16.102874999143637</v>
      </c>
      <c r="C205" s="21">
        <f t="shared" si="141"/>
        <v>12.857926611325963</v>
      </c>
      <c r="D205" s="21">
        <f t="shared" si="141"/>
        <v>14.840154111250964</v>
      </c>
      <c r="E205" s="21">
        <f t="shared" si="141"/>
        <v>14.386422243637453</v>
      </c>
      <c r="F205" s="21">
        <f t="shared" si="141"/>
        <v>10.535829308250847</v>
      </c>
      <c r="G205" s="21">
        <f t="shared" si="141"/>
        <v>11.279528279570705</v>
      </c>
      <c r="H205" s="21">
        <f t="shared" si="141"/>
        <v>11.720605787681404</v>
      </c>
      <c r="I205" s="21">
        <f t="shared" si="141"/>
        <v>11.170057824056277</v>
      </c>
      <c r="J205" s="21">
        <f t="shared" si="141"/>
        <v>12.722936744372872</v>
      </c>
      <c r="K205" s="21">
        <f t="shared" si="141"/>
        <v>15.109388568495167</v>
      </c>
      <c r="L205" s="21">
        <f t="shared" si="141"/>
        <v>18.440674889798814</v>
      </c>
      <c r="M205" s="21">
        <f t="shared" si="141"/>
        <v>13.760698865128845</v>
      </c>
      <c r="N205" s="21">
        <f t="shared" si="141"/>
        <v>14.698432718593084</v>
      </c>
      <c r="O205" s="21">
        <f t="shared" si="141"/>
        <v>14.650391152428899</v>
      </c>
      <c r="P205" s="21">
        <f t="shared" si="141"/>
        <v>13.237969543251582</v>
      </c>
      <c r="Q205" s="21">
        <f t="shared" si="141"/>
        <v>12.143415871220665</v>
      </c>
    </row>
    <row r="206" spans="1:17" ht="11.45" customHeight="1" x14ac:dyDescent="0.25">
      <c r="A206" s="19" t="str">
        <f>$A$22</f>
        <v>Aviation</v>
      </c>
      <c r="B206" s="21">
        <f t="shared" ref="B206:Q206" si="142">IF(B22=0,"",B74/B22*1000)</f>
        <v>1514.4106284570303</v>
      </c>
      <c r="C206" s="21">
        <f t="shared" si="142"/>
        <v>1151.2217702739949</v>
      </c>
      <c r="D206" s="21">
        <f t="shared" si="142"/>
        <v>1241.9498893767693</v>
      </c>
      <c r="E206" s="21">
        <f t="shared" si="142"/>
        <v>979.88439494759461</v>
      </c>
      <c r="F206" s="21">
        <f t="shared" si="142"/>
        <v>1021.907409701613</v>
      </c>
      <c r="G206" s="21">
        <f t="shared" si="142"/>
        <v>797.75530062136147</v>
      </c>
      <c r="H206" s="21">
        <f t="shared" si="142"/>
        <v>551.53434969892385</v>
      </c>
      <c r="I206" s="21">
        <f t="shared" si="142"/>
        <v>678.81976958503196</v>
      </c>
      <c r="J206" s="21">
        <f t="shared" si="142"/>
        <v>520.1968400761308</v>
      </c>
      <c r="K206" s="21">
        <f t="shared" si="142"/>
        <v>538.68158595001114</v>
      </c>
      <c r="L206" s="21">
        <f t="shared" si="142"/>
        <v>531.90565984067928</v>
      </c>
      <c r="M206" s="21">
        <f t="shared" si="142"/>
        <v>366.36925421483784</v>
      </c>
      <c r="N206" s="21">
        <f t="shared" si="142"/>
        <v>383.38569893195245</v>
      </c>
      <c r="O206" s="21">
        <f t="shared" si="142"/>
        <v>345.83302418743517</v>
      </c>
      <c r="P206" s="21">
        <f t="shared" si="142"/>
        <v>444.56463318477677</v>
      </c>
      <c r="Q206" s="21">
        <f t="shared" si="142"/>
        <v>254.42839961501835</v>
      </c>
    </row>
    <row r="207" spans="1:17" ht="11.45" customHeight="1" x14ac:dyDescent="0.25">
      <c r="A207" s="17" t="str">
        <f>$A$23</f>
        <v>Domestic and International - Intra-EU</v>
      </c>
      <c r="B207" s="20">
        <f t="shared" ref="B207:Q207" si="143">IF(B23=0,"",B75/B23*1000)</f>
        <v>1776.8501232288925</v>
      </c>
      <c r="C207" s="20">
        <f t="shared" si="143"/>
        <v>1356.7781690445781</v>
      </c>
      <c r="D207" s="20">
        <f t="shared" si="143"/>
        <v>1414.7094305396397</v>
      </c>
      <c r="E207" s="20">
        <f t="shared" si="143"/>
        <v>1145.3797811255533</v>
      </c>
      <c r="F207" s="20">
        <f t="shared" si="143"/>
        <v>1117.137543892029</v>
      </c>
      <c r="G207" s="20">
        <f t="shared" si="143"/>
        <v>1069.5591437672999</v>
      </c>
      <c r="H207" s="20">
        <f t="shared" si="143"/>
        <v>788.6483487967655</v>
      </c>
      <c r="I207" s="20">
        <f t="shared" si="143"/>
        <v>1043.4413826342461</v>
      </c>
      <c r="J207" s="20">
        <f t="shared" si="143"/>
        <v>747.71482521911628</v>
      </c>
      <c r="K207" s="20">
        <f t="shared" si="143"/>
        <v>927.90037193234127</v>
      </c>
      <c r="L207" s="20">
        <f t="shared" si="143"/>
        <v>940.6709828442788</v>
      </c>
      <c r="M207" s="20">
        <f t="shared" si="143"/>
        <v>631.82164033390893</v>
      </c>
      <c r="N207" s="20">
        <f t="shared" si="143"/>
        <v>631.5059443440972</v>
      </c>
      <c r="O207" s="20">
        <f t="shared" si="143"/>
        <v>554.9490887729819</v>
      </c>
      <c r="P207" s="20">
        <f t="shared" si="143"/>
        <v>690.57600701697072</v>
      </c>
      <c r="Q207" s="20">
        <f t="shared" si="143"/>
        <v>396.88131409692409</v>
      </c>
    </row>
    <row r="208" spans="1:17" ht="11.45" customHeight="1" x14ac:dyDescent="0.25">
      <c r="A208" s="17" t="str">
        <f>$A$24</f>
        <v>International - Extra-EU</v>
      </c>
      <c r="B208" s="20">
        <f t="shared" ref="B208:Q208" si="144">IF(B24=0,"",B76/B24*1000)</f>
        <v>626.52715427579142</v>
      </c>
      <c r="C208" s="20">
        <f t="shared" si="144"/>
        <v>497.41559020279522</v>
      </c>
      <c r="D208" s="20">
        <f t="shared" si="144"/>
        <v>525.00414196995951</v>
      </c>
      <c r="E208" s="20">
        <f t="shared" si="144"/>
        <v>435.03442538388788</v>
      </c>
      <c r="F208" s="20">
        <f t="shared" si="144"/>
        <v>437.18187912766513</v>
      </c>
      <c r="G208" s="20">
        <f t="shared" si="144"/>
        <v>499.66059941026447</v>
      </c>
      <c r="H208" s="20">
        <f t="shared" si="144"/>
        <v>332.00129123383289</v>
      </c>
      <c r="I208" s="20">
        <f t="shared" si="144"/>
        <v>433.61537126613052</v>
      </c>
      <c r="J208" s="20">
        <f t="shared" si="144"/>
        <v>306.43098239032332</v>
      </c>
      <c r="K208" s="20">
        <f t="shared" si="144"/>
        <v>394.76503402787466</v>
      </c>
      <c r="L208" s="20">
        <f t="shared" si="144"/>
        <v>416.55564764493795</v>
      </c>
      <c r="M208" s="20">
        <f t="shared" si="144"/>
        <v>293.57901792747987</v>
      </c>
      <c r="N208" s="20">
        <f t="shared" si="144"/>
        <v>304.00636934884238</v>
      </c>
      <c r="O208" s="20">
        <f t="shared" si="144"/>
        <v>279.78465161657618</v>
      </c>
      <c r="P208" s="20">
        <f t="shared" si="144"/>
        <v>358.16809673167074</v>
      </c>
      <c r="Q208" s="20">
        <f t="shared" si="144"/>
        <v>211.80894202096366</v>
      </c>
    </row>
    <row r="209" spans="1:17" ht="11.45" customHeight="1" x14ac:dyDescent="0.25">
      <c r="A209" s="19" t="s">
        <v>32</v>
      </c>
      <c r="B209" s="18">
        <f t="shared" ref="B209:Q209" si="145">IF(B25=0,"",B77/B25*1000)</f>
        <v>72.724379155108167</v>
      </c>
      <c r="C209" s="18">
        <f t="shared" si="145"/>
        <v>72.018792453900744</v>
      </c>
      <c r="D209" s="18">
        <f t="shared" si="145"/>
        <v>102.15135269493149</v>
      </c>
      <c r="E209" s="18">
        <f t="shared" si="145"/>
        <v>75.940143472578214</v>
      </c>
      <c r="F209" s="18">
        <f t="shared" si="145"/>
        <v>75.213258504506967</v>
      </c>
      <c r="G209" s="18">
        <f t="shared" si="145"/>
        <v>120.79135427357505</v>
      </c>
      <c r="H209" s="18">
        <f t="shared" si="145"/>
        <v>115.77974341372439</v>
      </c>
      <c r="I209" s="18">
        <f t="shared" si="145"/>
        <v>130.67863306593983</v>
      </c>
      <c r="J209" s="18">
        <f t="shared" si="145"/>
        <v>127.0479886951906</v>
      </c>
      <c r="K209" s="18">
        <f t="shared" si="145"/>
        <v>133.27810396357452</v>
      </c>
      <c r="L209" s="18">
        <f t="shared" si="145"/>
        <v>121.22032161939975</v>
      </c>
      <c r="M209" s="18">
        <f t="shared" si="145"/>
        <v>103.65147067920726</v>
      </c>
      <c r="N209" s="18">
        <f t="shared" si="145"/>
        <v>91.060941034066559</v>
      </c>
      <c r="O209" s="18">
        <f t="shared" si="145"/>
        <v>92.230609054024825</v>
      </c>
      <c r="P209" s="18">
        <f t="shared" si="145"/>
        <v>102.51735055953546</v>
      </c>
      <c r="Q209" s="18">
        <f t="shared" si="145"/>
        <v>92.588935176806785</v>
      </c>
    </row>
    <row r="210" spans="1:17" ht="11.45" customHeight="1" x14ac:dyDescent="0.25">
      <c r="A210" s="17" t="str">
        <f>$A$26</f>
        <v>Domestic coastal shipping</v>
      </c>
      <c r="B210" s="16">
        <f t="shared" ref="B210:Q210" si="146">IF(B26=0,"",B78/B26*1000)</f>
        <v>72.724379155108167</v>
      </c>
      <c r="C210" s="16">
        <f t="shared" si="146"/>
        <v>72.018792453900744</v>
      </c>
      <c r="D210" s="16">
        <f t="shared" si="146"/>
        <v>102.15135269493149</v>
      </c>
      <c r="E210" s="16">
        <f t="shared" si="146"/>
        <v>75.940143472578214</v>
      </c>
      <c r="F210" s="16">
        <f t="shared" si="146"/>
        <v>75.213258504506967</v>
      </c>
      <c r="G210" s="16">
        <f t="shared" si="146"/>
        <v>120.79135427357505</v>
      </c>
      <c r="H210" s="16">
        <f t="shared" si="146"/>
        <v>115.77974341372439</v>
      </c>
      <c r="I210" s="16">
        <f t="shared" si="146"/>
        <v>130.67863306593983</v>
      </c>
      <c r="J210" s="16">
        <f t="shared" si="146"/>
        <v>127.0479886951906</v>
      </c>
      <c r="K210" s="16">
        <f t="shared" si="146"/>
        <v>133.27810396357452</v>
      </c>
      <c r="L210" s="16">
        <f t="shared" si="146"/>
        <v>121.22032161939975</v>
      </c>
      <c r="M210" s="16">
        <f t="shared" si="146"/>
        <v>103.65147067920726</v>
      </c>
      <c r="N210" s="16">
        <f t="shared" si="146"/>
        <v>91.060941034066559</v>
      </c>
      <c r="O210" s="16">
        <f t="shared" si="146"/>
        <v>92.230609054024825</v>
      </c>
      <c r="P210" s="16">
        <f t="shared" si="146"/>
        <v>102.51735055953546</v>
      </c>
      <c r="Q210" s="16">
        <f t="shared" si="146"/>
        <v>92.588935176806785</v>
      </c>
    </row>
    <row r="211" spans="1:17" ht="11.45" customHeight="1" x14ac:dyDescent="0.25">
      <c r="A211" s="15" t="str">
        <f>$A$27</f>
        <v>Inland waterways</v>
      </c>
      <c r="B211" s="14" t="str">
        <f t="shared" ref="B211:Q211" si="147">IF(B27=0,"",B79/B27*1000)</f>
        <v/>
      </c>
      <c r="C211" s="14" t="str">
        <f t="shared" si="147"/>
        <v/>
      </c>
      <c r="D211" s="14" t="str">
        <f t="shared" si="147"/>
        <v/>
      </c>
      <c r="E211" s="14" t="str">
        <f t="shared" si="147"/>
        <v/>
      </c>
      <c r="F211" s="14" t="str">
        <f t="shared" si="147"/>
        <v/>
      </c>
      <c r="G211" s="14" t="str">
        <f t="shared" si="147"/>
        <v/>
      </c>
      <c r="H211" s="14" t="str">
        <f t="shared" si="147"/>
        <v/>
      </c>
      <c r="I211" s="14" t="str">
        <f t="shared" si="147"/>
        <v/>
      </c>
      <c r="J211" s="14" t="str">
        <f t="shared" si="147"/>
        <v/>
      </c>
      <c r="K211" s="14" t="str">
        <f t="shared" si="147"/>
        <v/>
      </c>
      <c r="L211" s="14" t="str">
        <f t="shared" si="147"/>
        <v/>
      </c>
      <c r="M211" s="14" t="str">
        <f t="shared" si="147"/>
        <v/>
      </c>
      <c r="N211" s="14" t="str">
        <f t="shared" si="147"/>
        <v/>
      </c>
      <c r="O211" s="14" t="str">
        <f t="shared" si="147"/>
        <v/>
      </c>
      <c r="P211" s="14" t="str">
        <f t="shared" si="147"/>
        <v/>
      </c>
      <c r="Q211" s="14" t="str">
        <f t="shared" si="147"/>
        <v/>
      </c>
    </row>
  </sheetData>
  <pageMargins left="0.39370078740157483" right="0.39370078740157483" top="0.39370078740157483" bottom="0.39370078740157483" header="0.31496062992125984" footer="0.31496062992125984"/>
  <pageSetup paperSize="9" scale="3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27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83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79">
        <f t="shared" ref="B4:Q4" si="0">B5+B6+B13</f>
        <v>9321.4477789292177</v>
      </c>
      <c r="C4" s="79">
        <f t="shared" si="0"/>
        <v>9279.6165325981128</v>
      </c>
      <c r="D4" s="79">
        <f t="shared" si="0"/>
        <v>9399.7523856801563</v>
      </c>
      <c r="E4" s="79">
        <f t="shared" si="0"/>
        <v>9971.4791404153366</v>
      </c>
      <c r="F4" s="79">
        <f t="shared" si="0"/>
        <v>10294.521911565083</v>
      </c>
      <c r="G4" s="79">
        <f t="shared" si="0"/>
        <v>12659.005262880864</v>
      </c>
      <c r="H4" s="79">
        <f t="shared" si="0"/>
        <v>12844.231271318135</v>
      </c>
      <c r="I4" s="79">
        <f t="shared" si="0"/>
        <v>12697.247676182702</v>
      </c>
      <c r="J4" s="79">
        <f t="shared" si="0"/>
        <v>12977.135256812122</v>
      </c>
      <c r="K4" s="79">
        <f t="shared" si="0"/>
        <v>12639.322454444089</v>
      </c>
      <c r="L4" s="79">
        <f t="shared" si="0"/>
        <v>12187.69366166188</v>
      </c>
      <c r="M4" s="79">
        <f t="shared" si="0"/>
        <v>12483.175410518197</v>
      </c>
      <c r="N4" s="79">
        <f t="shared" si="0"/>
        <v>13089.796849220626</v>
      </c>
      <c r="O4" s="79">
        <f t="shared" si="0"/>
        <v>13712.835548026154</v>
      </c>
      <c r="P4" s="79">
        <f t="shared" si="0"/>
        <v>14301.475388732604</v>
      </c>
      <c r="Q4" s="79">
        <f t="shared" si="0"/>
        <v>15539.209727459436</v>
      </c>
    </row>
    <row r="5" spans="1:17" ht="11.45" customHeight="1" x14ac:dyDescent="0.25">
      <c r="A5" s="23" t="s">
        <v>30</v>
      </c>
      <c r="B5" s="78">
        <v>9.3320789292189712</v>
      </c>
      <c r="C5" s="78">
        <v>9.4635325981126996</v>
      </c>
      <c r="D5" s="78">
        <v>10.112785680156501</v>
      </c>
      <c r="E5" s="78">
        <v>11.167640415337717</v>
      </c>
      <c r="F5" s="78">
        <v>12.521911565083901</v>
      </c>
      <c r="G5" s="78">
        <v>14.005262880865113</v>
      </c>
      <c r="H5" s="78">
        <v>17.231271318134564</v>
      </c>
      <c r="I5" s="78">
        <v>20.247676182702449</v>
      </c>
      <c r="J5" s="78">
        <v>24.135256812120751</v>
      </c>
      <c r="K5" s="78">
        <v>25.322454444087825</v>
      </c>
      <c r="L5" s="78">
        <v>26.693661661878945</v>
      </c>
      <c r="M5" s="78">
        <v>31.39888797027978</v>
      </c>
      <c r="N5" s="78">
        <v>47.613272067497789</v>
      </c>
      <c r="O5" s="78">
        <v>52.087425529204097</v>
      </c>
      <c r="P5" s="78">
        <v>56.77754631982291</v>
      </c>
      <c r="Q5" s="78">
        <v>60.846740478196772</v>
      </c>
    </row>
    <row r="6" spans="1:17" ht="11.45" customHeight="1" x14ac:dyDescent="0.25">
      <c r="A6" s="19" t="s">
        <v>29</v>
      </c>
      <c r="B6" s="76">
        <v>6682.1156999999994</v>
      </c>
      <c r="C6" s="76">
        <v>6809.1529999999993</v>
      </c>
      <c r="D6" s="76">
        <v>7059.6396000000004</v>
      </c>
      <c r="E6" s="76">
        <v>7663.3114999999998</v>
      </c>
      <c r="F6" s="76">
        <v>7813</v>
      </c>
      <c r="G6" s="76">
        <v>9929</v>
      </c>
      <c r="H6" s="76">
        <v>9946</v>
      </c>
      <c r="I6" s="76">
        <v>10000</v>
      </c>
      <c r="J6" s="76">
        <v>10500.000000000002</v>
      </c>
      <c r="K6" s="76">
        <v>10500.000000000002</v>
      </c>
      <c r="L6" s="76">
        <v>10100.000000000002</v>
      </c>
      <c r="M6" s="76">
        <v>10381.082222547919</v>
      </c>
      <c r="N6" s="76">
        <v>10808.595077153128</v>
      </c>
      <c r="O6" s="76">
        <v>11246.133322496951</v>
      </c>
      <c r="P6" s="76">
        <v>11852.001342412781</v>
      </c>
      <c r="Q6" s="76">
        <v>12331.948486981239</v>
      </c>
    </row>
    <row r="7" spans="1:17" ht="11.45" customHeight="1" x14ac:dyDescent="0.25">
      <c r="A7" s="62" t="s">
        <v>59</v>
      </c>
      <c r="B7" s="77">
        <f t="shared" ref="B7" si="1">IF(B34=0,0,B34*B144)</f>
        <v>6077.3381858632447</v>
      </c>
      <c r="C7" s="77">
        <f t="shared" ref="C7:Q7" si="2">IF(C34=0,0,C34*C144)</f>
        <v>6076.2085653770364</v>
      </c>
      <c r="D7" s="77">
        <f t="shared" si="2"/>
        <v>6133.3702083835224</v>
      </c>
      <c r="E7" s="77">
        <f t="shared" si="2"/>
        <v>6324.9207987255086</v>
      </c>
      <c r="F7" s="77">
        <f t="shared" si="2"/>
        <v>6039.6489415837814</v>
      </c>
      <c r="G7" s="77">
        <f t="shared" si="2"/>
        <v>7335.8001206503723</v>
      </c>
      <c r="H7" s="77">
        <f t="shared" si="2"/>
        <v>6872.0306662718249</v>
      </c>
      <c r="I7" s="77">
        <f t="shared" si="2"/>
        <v>6583.4780376112685</v>
      </c>
      <c r="J7" s="77">
        <f t="shared" si="2"/>
        <v>6702.7590775736808</v>
      </c>
      <c r="K7" s="77">
        <f t="shared" si="2"/>
        <v>6437.4235556641815</v>
      </c>
      <c r="L7" s="77">
        <f t="shared" si="2"/>
        <v>5982.2995668501608</v>
      </c>
      <c r="M7" s="77">
        <f t="shared" si="2"/>
        <v>5733.5572771685265</v>
      </c>
      <c r="N7" s="77">
        <f t="shared" si="2"/>
        <v>5547.3684185906259</v>
      </c>
      <c r="O7" s="77">
        <f t="shared" si="2"/>
        <v>5376.4403285371645</v>
      </c>
      <c r="P7" s="77">
        <f t="shared" si="2"/>
        <v>5644.7200983649827</v>
      </c>
      <c r="Q7" s="77">
        <f t="shared" si="2"/>
        <v>5447.3813585329317</v>
      </c>
    </row>
    <row r="8" spans="1:17" ht="11.45" customHeight="1" x14ac:dyDescent="0.25">
      <c r="A8" s="62" t="s">
        <v>58</v>
      </c>
      <c r="B8" s="77">
        <f t="shared" ref="B8" si="3">IF(B35=0,0,B35*B145)</f>
        <v>604.77751413675458</v>
      </c>
      <c r="C8" s="77">
        <f t="shared" ref="C8:Q8" si="4">IF(C35=0,0,C35*C145)</f>
        <v>732.94443462296294</v>
      </c>
      <c r="D8" s="77">
        <f t="shared" si="4"/>
        <v>926.26939161647806</v>
      </c>
      <c r="E8" s="77">
        <f t="shared" si="4"/>
        <v>1338.3907012744912</v>
      </c>
      <c r="F8" s="77">
        <f t="shared" si="4"/>
        <v>1773.3510584162186</v>
      </c>
      <c r="G8" s="77">
        <f t="shared" si="4"/>
        <v>2593.1998793496273</v>
      </c>
      <c r="H8" s="77">
        <f t="shared" si="4"/>
        <v>3073.9693337281751</v>
      </c>
      <c r="I8" s="77">
        <f t="shared" si="4"/>
        <v>3416.5219623887315</v>
      </c>
      <c r="J8" s="77">
        <f t="shared" si="4"/>
        <v>3797.2187314043522</v>
      </c>
      <c r="K8" s="77">
        <f t="shared" si="4"/>
        <v>4062.5526788970683</v>
      </c>
      <c r="L8" s="77">
        <f t="shared" si="4"/>
        <v>4117.5864587695542</v>
      </c>
      <c r="M8" s="77">
        <f t="shared" si="4"/>
        <v>4645.9159417312412</v>
      </c>
      <c r="N8" s="77">
        <f t="shared" si="4"/>
        <v>5246.3813344575437</v>
      </c>
      <c r="O8" s="77">
        <f t="shared" si="4"/>
        <v>5848.6317500949481</v>
      </c>
      <c r="P8" s="77">
        <f t="shared" si="4"/>
        <v>6172.8899777011984</v>
      </c>
      <c r="Q8" s="77">
        <f t="shared" si="4"/>
        <v>6845.1631826992334</v>
      </c>
    </row>
    <row r="9" spans="1:17" ht="11.45" customHeight="1" x14ac:dyDescent="0.25">
      <c r="A9" s="62" t="s">
        <v>57</v>
      </c>
      <c r="B9" s="77">
        <f t="shared" ref="B9" si="5">IF(B36=0,0,B36*B146)</f>
        <v>0</v>
      </c>
      <c r="C9" s="77">
        <f t="shared" ref="C9:Q9" si="6">IF(C36=0,0,C36*C146)</f>
        <v>0</v>
      </c>
      <c r="D9" s="77">
        <f t="shared" si="6"/>
        <v>0</v>
      </c>
      <c r="E9" s="77">
        <f t="shared" si="6"/>
        <v>0</v>
      </c>
      <c r="F9" s="77">
        <f t="shared" si="6"/>
        <v>0</v>
      </c>
      <c r="G9" s="77">
        <f t="shared" si="6"/>
        <v>0</v>
      </c>
      <c r="H9" s="77">
        <f t="shared" si="6"/>
        <v>0</v>
      </c>
      <c r="I9" s="77">
        <f t="shared" si="6"/>
        <v>0</v>
      </c>
      <c r="J9" s="77">
        <f t="shared" si="6"/>
        <v>0</v>
      </c>
      <c r="K9" s="77">
        <f t="shared" si="6"/>
        <v>0</v>
      </c>
      <c r="L9" s="77">
        <f t="shared" si="6"/>
        <v>0</v>
      </c>
      <c r="M9" s="77">
        <f t="shared" si="6"/>
        <v>0</v>
      </c>
      <c r="N9" s="77">
        <f t="shared" si="6"/>
        <v>0</v>
      </c>
      <c r="O9" s="77">
        <f t="shared" si="6"/>
        <v>0</v>
      </c>
      <c r="P9" s="77">
        <f t="shared" si="6"/>
        <v>0</v>
      </c>
      <c r="Q9" s="77">
        <f t="shared" si="6"/>
        <v>0</v>
      </c>
    </row>
    <row r="10" spans="1:17" ht="11.45" customHeight="1" x14ac:dyDescent="0.25">
      <c r="A10" s="62" t="s">
        <v>56</v>
      </c>
      <c r="B10" s="77">
        <f t="shared" ref="B10" si="7">IF(B37=0,0,B37*B147)</f>
        <v>0</v>
      </c>
      <c r="C10" s="77">
        <f t="shared" ref="C10:Q10" si="8">IF(C37=0,0,C37*C147)</f>
        <v>0</v>
      </c>
      <c r="D10" s="77">
        <f t="shared" si="8"/>
        <v>0</v>
      </c>
      <c r="E10" s="77">
        <f t="shared" si="8"/>
        <v>0</v>
      </c>
      <c r="F10" s="77">
        <f t="shared" si="8"/>
        <v>0</v>
      </c>
      <c r="G10" s="77">
        <f t="shared" si="8"/>
        <v>0</v>
      </c>
      <c r="H10" s="77">
        <f t="shared" si="8"/>
        <v>0</v>
      </c>
      <c r="I10" s="77">
        <f t="shared" si="8"/>
        <v>0</v>
      </c>
      <c r="J10" s="77">
        <f t="shared" si="8"/>
        <v>0</v>
      </c>
      <c r="K10" s="77">
        <f t="shared" si="8"/>
        <v>0</v>
      </c>
      <c r="L10" s="77">
        <f t="shared" si="8"/>
        <v>6.7312668015242896E-2</v>
      </c>
      <c r="M10" s="77">
        <f t="shared" si="8"/>
        <v>0.22827443547001894</v>
      </c>
      <c r="N10" s="77">
        <f t="shared" si="8"/>
        <v>0.44398346238492065</v>
      </c>
      <c r="O10" s="77">
        <f t="shared" si="8"/>
        <v>3.6207834565924446</v>
      </c>
      <c r="P10" s="77">
        <f t="shared" si="8"/>
        <v>7.1700266187572268</v>
      </c>
      <c r="Q10" s="77">
        <f t="shared" si="8"/>
        <v>11.625288382239479</v>
      </c>
    </row>
    <row r="11" spans="1:17" ht="11.45" customHeight="1" x14ac:dyDescent="0.25">
      <c r="A11" s="62" t="s">
        <v>60</v>
      </c>
      <c r="B11" s="77">
        <f t="shared" ref="B11" si="9">IF(B38=0,0,B38*B148)</f>
        <v>0</v>
      </c>
      <c r="C11" s="77">
        <f t="shared" ref="C11:Q11" si="10">IF(C38=0,0,C38*C148)</f>
        <v>0</v>
      </c>
      <c r="D11" s="77">
        <f t="shared" si="10"/>
        <v>0</v>
      </c>
      <c r="E11" s="77">
        <f t="shared" si="10"/>
        <v>0</v>
      </c>
      <c r="F11" s="77">
        <f t="shared" si="10"/>
        <v>0</v>
      </c>
      <c r="G11" s="77">
        <f t="shared" si="10"/>
        <v>0</v>
      </c>
      <c r="H11" s="77">
        <f t="shared" si="10"/>
        <v>0</v>
      </c>
      <c r="I11" s="77">
        <f t="shared" si="10"/>
        <v>0</v>
      </c>
      <c r="J11" s="77">
        <f t="shared" si="10"/>
        <v>0</v>
      </c>
      <c r="K11" s="77">
        <f t="shared" si="10"/>
        <v>0</v>
      </c>
      <c r="L11" s="77">
        <f t="shared" si="10"/>
        <v>0</v>
      </c>
      <c r="M11" s="77">
        <f t="shared" si="10"/>
        <v>0</v>
      </c>
      <c r="N11" s="77">
        <f t="shared" si="10"/>
        <v>0</v>
      </c>
      <c r="O11" s="77">
        <f t="shared" si="10"/>
        <v>0</v>
      </c>
      <c r="P11" s="77">
        <f t="shared" si="10"/>
        <v>0.38715982277502836</v>
      </c>
      <c r="Q11" s="77">
        <f t="shared" si="10"/>
        <v>0.66234293067138428</v>
      </c>
    </row>
    <row r="12" spans="1:17" ht="11.45" customHeight="1" x14ac:dyDescent="0.25">
      <c r="A12" s="62" t="s">
        <v>55</v>
      </c>
      <c r="B12" s="77">
        <f t="shared" ref="B12" si="11">IF(B39=0,0,B39*B149)</f>
        <v>0</v>
      </c>
      <c r="C12" s="77">
        <f t="shared" ref="C12:Q12" si="12">IF(C39=0,0,C39*C149)</f>
        <v>0</v>
      </c>
      <c r="D12" s="77">
        <f t="shared" si="12"/>
        <v>0</v>
      </c>
      <c r="E12" s="77">
        <f t="shared" si="12"/>
        <v>0</v>
      </c>
      <c r="F12" s="77">
        <f t="shared" si="12"/>
        <v>0</v>
      </c>
      <c r="G12" s="77">
        <f t="shared" si="12"/>
        <v>0</v>
      </c>
      <c r="H12" s="77">
        <f t="shared" si="12"/>
        <v>0</v>
      </c>
      <c r="I12" s="77">
        <f t="shared" si="12"/>
        <v>0</v>
      </c>
      <c r="J12" s="77">
        <f t="shared" si="12"/>
        <v>2.2191021967215348E-2</v>
      </c>
      <c r="K12" s="77">
        <f t="shared" si="12"/>
        <v>2.3765438750451673E-2</v>
      </c>
      <c r="L12" s="77">
        <f t="shared" si="12"/>
        <v>4.6661712270571983E-2</v>
      </c>
      <c r="M12" s="77">
        <f t="shared" si="12"/>
        <v>1.3807292126812087</v>
      </c>
      <c r="N12" s="77">
        <f t="shared" si="12"/>
        <v>14.401340642573608</v>
      </c>
      <c r="O12" s="77">
        <f t="shared" si="12"/>
        <v>17.440460408246604</v>
      </c>
      <c r="P12" s="77">
        <f t="shared" si="12"/>
        <v>26.834079905067082</v>
      </c>
      <c r="Q12" s="77">
        <f t="shared" si="12"/>
        <v>27.116314436164419</v>
      </c>
    </row>
    <row r="13" spans="1:17" ht="11.45" customHeight="1" x14ac:dyDescent="0.25">
      <c r="A13" s="19" t="s">
        <v>28</v>
      </c>
      <c r="B13" s="76">
        <v>2630</v>
      </c>
      <c r="C13" s="76">
        <v>2461</v>
      </c>
      <c r="D13" s="76">
        <v>2330</v>
      </c>
      <c r="E13" s="76">
        <v>2297</v>
      </c>
      <c r="F13" s="76">
        <v>2469</v>
      </c>
      <c r="G13" s="76">
        <v>2716</v>
      </c>
      <c r="H13" s="76">
        <v>2881</v>
      </c>
      <c r="I13" s="76">
        <v>2677</v>
      </c>
      <c r="J13" s="76">
        <v>2453</v>
      </c>
      <c r="K13" s="76">
        <v>2114</v>
      </c>
      <c r="L13" s="76">
        <v>2061</v>
      </c>
      <c r="M13" s="76">
        <v>2070.6943000000001</v>
      </c>
      <c r="N13" s="76">
        <v>2233.5884999999998</v>
      </c>
      <c r="O13" s="76">
        <v>2414.6147999999998</v>
      </c>
      <c r="P13" s="76">
        <v>2392.6964999999996</v>
      </c>
      <c r="Q13" s="76">
        <v>3146.4145000000003</v>
      </c>
    </row>
    <row r="14" spans="1:17" ht="11.45" customHeight="1" x14ac:dyDescent="0.25">
      <c r="A14" s="62" t="s">
        <v>59</v>
      </c>
      <c r="B14" s="75">
        <f t="shared" ref="B14" si="13">IF(B41=0,0,B41*B151)</f>
        <v>333.20797802871084</v>
      </c>
      <c r="C14" s="75">
        <f t="shared" ref="C14:Q14" si="14">IF(C41=0,0,C41*C151)</f>
        <v>290.32069299156768</v>
      </c>
      <c r="D14" s="75">
        <f t="shared" si="14"/>
        <v>248.42098248236104</v>
      </c>
      <c r="E14" s="75">
        <f t="shared" si="14"/>
        <v>208.65636714740401</v>
      </c>
      <c r="F14" s="75">
        <f t="shared" si="14"/>
        <v>186.64063380818646</v>
      </c>
      <c r="G14" s="75">
        <f t="shared" si="14"/>
        <v>153.95353327201508</v>
      </c>
      <c r="H14" s="75">
        <f t="shared" si="14"/>
        <v>156.84904654908098</v>
      </c>
      <c r="I14" s="75">
        <f t="shared" si="14"/>
        <v>87.944051733361292</v>
      </c>
      <c r="J14" s="75">
        <f t="shared" si="14"/>
        <v>61.864007695521714</v>
      </c>
      <c r="K14" s="75">
        <f t="shared" si="14"/>
        <v>41.941841495540032</v>
      </c>
      <c r="L14" s="75">
        <f t="shared" si="14"/>
        <v>32.311455604963321</v>
      </c>
      <c r="M14" s="75">
        <f t="shared" si="14"/>
        <v>28.895495811141501</v>
      </c>
      <c r="N14" s="75">
        <f t="shared" si="14"/>
        <v>27.526047386476939</v>
      </c>
      <c r="O14" s="75">
        <f t="shared" si="14"/>
        <v>26.301961832701782</v>
      </c>
      <c r="P14" s="75">
        <f t="shared" si="14"/>
        <v>26.603934448859981</v>
      </c>
      <c r="Q14" s="75">
        <f t="shared" si="14"/>
        <v>28.255172437940228</v>
      </c>
    </row>
    <row r="15" spans="1:17" ht="11.45" customHeight="1" x14ac:dyDescent="0.25">
      <c r="A15" s="62" t="s">
        <v>58</v>
      </c>
      <c r="B15" s="75">
        <f t="shared" ref="B15" si="15">IF(B42=0,0,B42*B152)</f>
        <v>2296.7920219712892</v>
      </c>
      <c r="C15" s="75">
        <f t="shared" ref="C15:Q15" si="16">IF(C42=0,0,C42*C152)</f>
        <v>2170.6793070084323</v>
      </c>
      <c r="D15" s="75">
        <f t="shared" si="16"/>
        <v>2081.5790175176389</v>
      </c>
      <c r="E15" s="75">
        <f t="shared" si="16"/>
        <v>2088.3436328525959</v>
      </c>
      <c r="F15" s="75">
        <f t="shared" si="16"/>
        <v>2282.3593661918135</v>
      </c>
      <c r="G15" s="75">
        <f t="shared" si="16"/>
        <v>2562.0464667279848</v>
      </c>
      <c r="H15" s="75">
        <f t="shared" si="16"/>
        <v>2724.1509534509191</v>
      </c>
      <c r="I15" s="75">
        <f t="shared" si="16"/>
        <v>2589.0559482666386</v>
      </c>
      <c r="J15" s="75">
        <f t="shared" si="16"/>
        <v>2391.1359923044788</v>
      </c>
      <c r="K15" s="75">
        <f t="shared" si="16"/>
        <v>2072.0581585044602</v>
      </c>
      <c r="L15" s="75">
        <f t="shared" si="16"/>
        <v>1951.0149289748085</v>
      </c>
      <c r="M15" s="75">
        <f t="shared" si="16"/>
        <v>1955.8909323563853</v>
      </c>
      <c r="N15" s="75">
        <f t="shared" si="16"/>
        <v>2109.6883992743733</v>
      </c>
      <c r="O15" s="75">
        <f t="shared" si="16"/>
        <v>2283.3326851930519</v>
      </c>
      <c r="P15" s="75">
        <f t="shared" si="16"/>
        <v>2251.5948117115822</v>
      </c>
      <c r="Q15" s="75">
        <f t="shared" si="16"/>
        <v>2940.0036928357417</v>
      </c>
    </row>
    <row r="16" spans="1:17" ht="11.45" customHeight="1" x14ac:dyDescent="0.25">
      <c r="A16" s="62" t="s">
        <v>57</v>
      </c>
      <c r="B16" s="75">
        <f t="shared" ref="B16" si="17">IF(B43=0,0,B43*B153)</f>
        <v>0</v>
      </c>
      <c r="C16" s="75">
        <f t="shared" ref="C16:Q16" si="18">IF(C43=0,0,C43*C153)</f>
        <v>0</v>
      </c>
      <c r="D16" s="75">
        <f t="shared" si="18"/>
        <v>0</v>
      </c>
      <c r="E16" s="75">
        <f t="shared" si="18"/>
        <v>0</v>
      </c>
      <c r="F16" s="75">
        <f t="shared" si="18"/>
        <v>0</v>
      </c>
      <c r="G16" s="75">
        <f t="shared" si="18"/>
        <v>0</v>
      </c>
      <c r="H16" s="75">
        <f t="shared" si="18"/>
        <v>0</v>
      </c>
      <c r="I16" s="75">
        <f t="shared" si="18"/>
        <v>0</v>
      </c>
      <c r="J16" s="75">
        <f t="shared" si="18"/>
        <v>0</v>
      </c>
      <c r="K16" s="75">
        <f t="shared" si="18"/>
        <v>0</v>
      </c>
      <c r="L16" s="75">
        <f t="shared" si="18"/>
        <v>0</v>
      </c>
      <c r="M16" s="75">
        <f t="shared" si="18"/>
        <v>0</v>
      </c>
      <c r="N16" s="75">
        <f t="shared" si="18"/>
        <v>0</v>
      </c>
      <c r="O16" s="75">
        <f t="shared" si="18"/>
        <v>0</v>
      </c>
      <c r="P16" s="75">
        <f t="shared" si="18"/>
        <v>0</v>
      </c>
      <c r="Q16" s="75">
        <f t="shared" si="18"/>
        <v>0</v>
      </c>
    </row>
    <row r="17" spans="1:17" ht="11.45" customHeight="1" x14ac:dyDescent="0.25">
      <c r="A17" s="62" t="s">
        <v>56</v>
      </c>
      <c r="B17" s="75">
        <f t="shared" ref="B17" si="19">IF(B44=0,0,B44*B154)</f>
        <v>0</v>
      </c>
      <c r="C17" s="75">
        <f t="shared" ref="C17:Q17" si="20">IF(C44=0,0,C44*C154)</f>
        <v>0</v>
      </c>
      <c r="D17" s="75">
        <f t="shared" si="20"/>
        <v>0</v>
      </c>
      <c r="E17" s="75">
        <f t="shared" si="20"/>
        <v>0</v>
      </c>
      <c r="F17" s="75">
        <f t="shared" si="20"/>
        <v>0</v>
      </c>
      <c r="G17" s="75">
        <f t="shared" si="20"/>
        <v>0</v>
      </c>
      <c r="H17" s="75">
        <f t="shared" si="20"/>
        <v>0</v>
      </c>
      <c r="I17" s="75">
        <f t="shared" si="20"/>
        <v>0</v>
      </c>
      <c r="J17" s="75">
        <f t="shared" si="20"/>
        <v>0</v>
      </c>
      <c r="K17" s="75">
        <f t="shared" si="20"/>
        <v>0</v>
      </c>
      <c r="L17" s="75">
        <f t="shared" si="20"/>
        <v>1.1351891446652898</v>
      </c>
      <c r="M17" s="75">
        <f t="shared" si="20"/>
        <v>7.4046017049310047</v>
      </c>
      <c r="N17" s="75">
        <f t="shared" si="20"/>
        <v>17.128571914488674</v>
      </c>
      <c r="O17" s="75">
        <f t="shared" si="20"/>
        <v>25.096633033983046</v>
      </c>
      <c r="P17" s="75">
        <f t="shared" si="20"/>
        <v>41.264882886566362</v>
      </c>
      <c r="Q17" s="75">
        <f t="shared" si="20"/>
        <v>90.583481201903467</v>
      </c>
    </row>
    <row r="18" spans="1:17" ht="11.45" customHeight="1" x14ac:dyDescent="0.25">
      <c r="A18" s="62" t="s">
        <v>55</v>
      </c>
      <c r="B18" s="75">
        <f t="shared" ref="B18" si="21">IF(B45=0,0,B45*B155)</f>
        <v>0</v>
      </c>
      <c r="C18" s="75">
        <f t="shared" ref="C18:Q18" si="22">IF(C45=0,0,C45*C155)</f>
        <v>0</v>
      </c>
      <c r="D18" s="75">
        <f t="shared" si="22"/>
        <v>0</v>
      </c>
      <c r="E18" s="75">
        <f t="shared" si="22"/>
        <v>0</v>
      </c>
      <c r="F18" s="75">
        <f t="shared" si="22"/>
        <v>0</v>
      </c>
      <c r="G18" s="75">
        <f t="shared" si="22"/>
        <v>0</v>
      </c>
      <c r="H18" s="75">
        <f t="shared" si="22"/>
        <v>0</v>
      </c>
      <c r="I18" s="75">
        <f t="shared" si="22"/>
        <v>0</v>
      </c>
      <c r="J18" s="75">
        <f t="shared" si="22"/>
        <v>0</v>
      </c>
      <c r="K18" s="75">
        <f t="shared" si="22"/>
        <v>0</v>
      </c>
      <c r="L18" s="75">
        <f t="shared" si="22"/>
        <v>76.538426275562955</v>
      </c>
      <c r="M18" s="75">
        <f t="shared" si="22"/>
        <v>78.503270127542422</v>
      </c>
      <c r="N18" s="75">
        <f t="shared" si="22"/>
        <v>79.245481424661165</v>
      </c>
      <c r="O18" s="75">
        <f t="shared" si="22"/>
        <v>79.883519940263128</v>
      </c>
      <c r="P18" s="75">
        <f t="shared" si="22"/>
        <v>73.232870952991291</v>
      </c>
      <c r="Q18" s="75">
        <f t="shared" si="22"/>
        <v>87.572153524415072</v>
      </c>
    </row>
    <row r="19" spans="1:17" ht="11.45" customHeight="1" x14ac:dyDescent="0.25">
      <c r="A19" s="25" t="s">
        <v>51</v>
      </c>
      <c r="B19" s="79">
        <f t="shared" ref="B19" si="23">B20+B26</f>
        <v>1569.3690795211348</v>
      </c>
      <c r="C19" s="79">
        <f t="shared" ref="C19:Q19" si="24">C20+C26</f>
        <v>1443.4949439529464</v>
      </c>
      <c r="D19" s="79">
        <f t="shared" si="24"/>
        <v>1689.8546983916519</v>
      </c>
      <c r="E19" s="79">
        <f t="shared" si="24"/>
        <v>2493.6354794809395</v>
      </c>
      <c r="F19" s="79">
        <f t="shared" si="24"/>
        <v>2499.4331124466307</v>
      </c>
      <c r="G19" s="79">
        <f t="shared" si="24"/>
        <v>2879.8311518254318</v>
      </c>
      <c r="H19" s="79">
        <f t="shared" si="24"/>
        <v>3072.0890284974248</v>
      </c>
      <c r="I19" s="79">
        <f t="shared" si="24"/>
        <v>3131.1873101182564</v>
      </c>
      <c r="J19" s="79">
        <f t="shared" si="24"/>
        <v>2970.1344599629711</v>
      </c>
      <c r="K19" s="79">
        <f t="shared" si="24"/>
        <v>2270.0572865030972</v>
      </c>
      <c r="L19" s="79">
        <f t="shared" si="24"/>
        <v>2363.8975998558467</v>
      </c>
      <c r="M19" s="79">
        <f t="shared" si="24"/>
        <v>2683.1864324293647</v>
      </c>
      <c r="N19" s="79">
        <f t="shared" si="24"/>
        <v>2744.5192669474764</v>
      </c>
      <c r="O19" s="79">
        <f t="shared" si="24"/>
        <v>2919.8609413210952</v>
      </c>
      <c r="P19" s="79">
        <f t="shared" si="24"/>
        <v>2885.9908130477056</v>
      </c>
      <c r="Q19" s="79">
        <f t="shared" si="24"/>
        <v>3094.0834042811675</v>
      </c>
    </row>
    <row r="20" spans="1:17" ht="11.45" customHeight="1" x14ac:dyDescent="0.25">
      <c r="A20" s="23" t="s">
        <v>27</v>
      </c>
      <c r="B20" s="78">
        <v>247.98942932788398</v>
      </c>
      <c r="C20" s="78">
        <v>250.39674822583311</v>
      </c>
      <c r="D20" s="78">
        <v>246.52943556846486</v>
      </c>
      <c r="E20" s="78">
        <v>233.63002247656249</v>
      </c>
      <c r="F20" s="78">
        <v>223.94071992067583</v>
      </c>
      <c r="G20" s="78">
        <v>209.61289532047471</v>
      </c>
      <c r="H20" s="78">
        <v>203.03211501311077</v>
      </c>
      <c r="I20" s="78">
        <v>195.69904534696965</v>
      </c>
      <c r="J20" s="78">
        <v>198.57148276166257</v>
      </c>
      <c r="K20" s="78">
        <v>193.86643797320198</v>
      </c>
      <c r="L20" s="78">
        <v>193.14352622970156</v>
      </c>
      <c r="M20" s="78">
        <v>201.8103635680238</v>
      </c>
      <c r="N20" s="78">
        <v>211.8890338712356</v>
      </c>
      <c r="O20" s="78">
        <v>230.82994961197514</v>
      </c>
      <c r="P20" s="78">
        <v>243.87790074007654</v>
      </c>
      <c r="Q20" s="78">
        <v>258.01820561589864</v>
      </c>
    </row>
    <row r="21" spans="1:17" ht="11.45" customHeight="1" x14ac:dyDescent="0.25">
      <c r="A21" s="62" t="s">
        <v>59</v>
      </c>
      <c r="B21" s="77">
        <f t="shared" ref="B21" si="25">IF(B48=0,0,B48*B158)</f>
        <v>49.120679027781797</v>
      </c>
      <c r="C21" s="77">
        <f t="shared" ref="C21:Q21" si="26">IF(C48=0,0,C48*C158)</f>
        <v>53.174572428356726</v>
      </c>
      <c r="D21" s="77">
        <f t="shared" si="26"/>
        <v>51.821901142935367</v>
      </c>
      <c r="E21" s="77">
        <f t="shared" si="26"/>
        <v>48.091471564737851</v>
      </c>
      <c r="F21" s="77">
        <f t="shared" si="26"/>
        <v>48.82718835454083</v>
      </c>
      <c r="G21" s="77">
        <f t="shared" si="26"/>
        <v>44.133710804102336</v>
      </c>
      <c r="H21" s="77">
        <f t="shared" si="26"/>
        <v>43.555629445393244</v>
      </c>
      <c r="I21" s="77">
        <f t="shared" si="26"/>
        <v>37.849656569438409</v>
      </c>
      <c r="J21" s="77">
        <f t="shared" si="26"/>
        <v>38.104143214825839</v>
      </c>
      <c r="K21" s="77">
        <f t="shared" si="26"/>
        <v>35.286262055503634</v>
      </c>
      <c r="L21" s="77">
        <f t="shared" si="26"/>
        <v>32.492419707422577</v>
      </c>
      <c r="M21" s="77">
        <f t="shared" si="26"/>
        <v>34.022501691980771</v>
      </c>
      <c r="N21" s="77">
        <f t="shared" si="26"/>
        <v>32.992060488279662</v>
      </c>
      <c r="O21" s="77">
        <f t="shared" si="26"/>
        <v>30.411389354776368</v>
      </c>
      <c r="P21" s="77">
        <f t="shared" si="26"/>
        <v>29.877426967640741</v>
      </c>
      <c r="Q21" s="77">
        <f t="shared" si="26"/>
        <v>29.708830951507725</v>
      </c>
    </row>
    <row r="22" spans="1:17" ht="11.45" customHeight="1" x14ac:dyDescent="0.25">
      <c r="A22" s="62" t="s">
        <v>58</v>
      </c>
      <c r="B22" s="77">
        <f t="shared" ref="B22" si="27">IF(B49=0,0,B49*B159)</f>
        <v>198.86875030010219</v>
      </c>
      <c r="C22" s="77">
        <f t="shared" ref="C22:Q22" si="28">IF(C49=0,0,C49*C159)</f>
        <v>197.22217579747638</v>
      </c>
      <c r="D22" s="77">
        <f t="shared" si="28"/>
        <v>194.7075344255295</v>
      </c>
      <c r="E22" s="77">
        <f t="shared" si="28"/>
        <v>185.53855091182464</v>
      </c>
      <c r="F22" s="77">
        <f t="shared" si="28"/>
        <v>175.11353156613501</v>
      </c>
      <c r="G22" s="77">
        <f t="shared" si="28"/>
        <v>165.47918451637238</v>
      </c>
      <c r="H22" s="77">
        <f t="shared" si="28"/>
        <v>159.47648556771753</v>
      </c>
      <c r="I22" s="77">
        <f t="shared" si="28"/>
        <v>157.84489444719031</v>
      </c>
      <c r="J22" s="77">
        <f t="shared" si="28"/>
        <v>160.46284208846112</v>
      </c>
      <c r="K22" s="77">
        <f t="shared" si="28"/>
        <v>158.57567496269229</v>
      </c>
      <c r="L22" s="77">
        <f t="shared" si="28"/>
        <v>160.6138729492198</v>
      </c>
      <c r="M22" s="77">
        <f t="shared" si="28"/>
        <v>167.68831503804341</v>
      </c>
      <c r="N22" s="77">
        <f t="shared" si="28"/>
        <v>178.78828560854163</v>
      </c>
      <c r="O22" s="77">
        <f t="shared" si="28"/>
        <v>200.2840059185921</v>
      </c>
      <c r="P22" s="77">
        <f t="shared" si="28"/>
        <v>213.81882535356411</v>
      </c>
      <c r="Q22" s="77">
        <f t="shared" si="28"/>
        <v>228.06040140207227</v>
      </c>
    </row>
    <row r="23" spans="1:17" ht="11.45" customHeight="1" x14ac:dyDescent="0.25">
      <c r="A23" s="62" t="s">
        <v>57</v>
      </c>
      <c r="B23" s="77">
        <f t="shared" ref="B23" si="29">IF(B50=0,0,B50*B160)</f>
        <v>0</v>
      </c>
      <c r="C23" s="77">
        <f t="shared" ref="C23:Q23" si="30">IF(C50=0,0,C50*C160)</f>
        <v>0</v>
      </c>
      <c r="D23" s="77">
        <f t="shared" si="30"/>
        <v>0</v>
      </c>
      <c r="E23" s="77">
        <f t="shared" si="30"/>
        <v>0</v>
      </c>
      <c r="F23" s="77">
        <f t="shared" si="30"/>
        <v>0</v>
      </c>
      <c r="G23" s="77">
        <f t="shared" si="30"/>
        <v>0</v>
      </c>
      <c r="H23" s="77">
        <f t="shared" si="30"/>
        <v>0</v>
      </c>
      <c r="I23" s="77">
        <f t="shared" si="30"/>
        <v>0</v>
      </c>
      <c r="J23" s="77">
        <f t="shared" si="30"/>
        <v>0</v>
      </c>
      <c r="K23" s="77">
        <f t="shared" si="30"/>
        <v>0</v>
      </c>
      <c r="L23" s="77">
        <f t="shared" si="30"/>
        <v>0</v>
      </c>
      <c r="M23" s="77">
        <f t="shared" si="30"/>
        <v>0</v>
      </c>
      <c r="N23" s="77">
        <f t="shared" si="30"/>
        <v>0</v>
      </c>
      <c r="O23" s="77">
        <f t="shared" si="30"/>
        <v>0</v>
      </c>
      <c r="P23" s="77">
        <f t="shared" si="30"/>
        <v>0</v>
      </c>
      <c r="Q23" s="77">
        <f t="shared" si="30"/>
        <v>0</v>
      </c>
    </row>
    <row r="24" spans="1:17" ht="11.45" customHeight="1" x14ac:dyDescent="0.25">
      <c r="A24" s="62" t="s">
        <v>56</v>
      </c>
      <c r="B24" s="77">
        <f t="shared" ref="B24" si="31">IF(B51=0,0,B51*B161)</f>
        <v>0</v>
      </c>
      <c r="C24" s="77">
        <f t="shared" ref="C24:Q24" si="32">IF(C51=0,0,C51*C161)</f>
        <v>0</v>
      </c>
      <c r="D24" s="77">
        <f t="shared" si="32"/>
        <v>0</v>
      </c>
      <c r="E24" s="77">
        <f t="shared" si="32"/>
        <v>0</v>
      </c>
      <c r="F24" s="77">
        <f t="shared" si="32"/>
        <v>0</v>
      </c>
      <c r="G24" s="77">
        <f t="shared" si="32"/>
        <v>0</v>
      </c>
      <c r="H24" s="77">
        <f t="shared" si="32"/>
        <v>0</v>
      </c>
      <c r="I24" s="77">
        <f t="shared" si="32"/>
        <v>0</v>
      </c>
      <c r="J24" s="77">
        <f t="shared" si="32"/>
        <v>0</v>
      </c>
      <c r="K24" s="77">
        <f t="shared" si="32"/>
        <v>0</v>
      </c>
      <c r="L24" s="77">
        <f t="shared" si="32"/>
        <v>3.2729214221660766E-2</v>
      </c>
      <c r="M24" s="77">
        <f t="shared" si="32"/>
        <v>9.5039334817418622E-2</v>
      </c>
      <c r="N24" s="77">
        <f t="shared" si="32"/>
        <v>0.10192197536946458</v>
      </c>
      <c r="O24" s="77">
        <f t="shared" si="32"/>
        <v>0.11875785614625355</v>
      </c>
      <c r="P24" s="77">
        <f t="shared" si="32"/>
        <v>0.15003448346383921</v>
      </c>
      <c r="Q24" s="77">
        <f t="shared" si="32"/>
        <v>0.21281982714356784</v>
      </c>
    </row>
    <row r="25" spans="1:17" ht="11.45" customHeight="1" x14ac:dyDescent="0.25">
      <c r="A25" s="62" t="s">
        <v>55</v>
      </c>
      <c r="B25" s="77">
        <f t="shared" ref="B25" si="33">IF(B52=0,0,B52*B162)</f>
        <v>0</v>
      </c>
      <c r="C25" s="77">
        <f t="shared" ref="C25:Q25" si="34">IF(C52=0,0,C52*C162)</f>
        <v>0</v>
      </c>
      <c r="D25" s="77">
        <f t="shared" si="34"/>
        <v>0</v>
      </c>
      <c r="E25" s="77">
        <f t="shared" si="34"/>
        <v>0</v>
      </c>
      <c r="F25" s="77">
        <f t="shared" si="34"/>
        <v>0</v>
      </c>
      <c r="G25" s="77">
        <f t="shared" si="34"/>
        <v>0</v>
      </c>
      <c r="H25" s="77">
        <f t="shared" si="34"/>
        <v>0</v>
      </c>
      <c r="I25" s="77">
        <f t="shared" si="34"/>
        <v>4.4943303409101729E-3</v>
      </c>
      <c r="J25" s="77">
        <f t="shared" si="34"/>
        <v>4.497458375586438E-3</v>
      </c>
      <c r="K25" s="77">
        <f t="shared" si="34"/>
        <v>4.5009550060472235E-3</v>
      </c>
      <c r="L25" s="77">
        <f t="shared" si="34"/>
        <v>4.5043588375279619E-3</v>
      </c>
      <c r="M25" s="77">
        <f t="shared" si="34"/>
        <v>4.5075031821983202E-3</v>
      </c>
      <c r="N25" s="77">
        <f t="shared" si="34"/>
        <v>6.7657990448455477E-3</v>
      </c>
      <c r="O25" s="77">
        <f t="shared" si="34"/>
        <v>1.5796482460421944E-2</v>
      </c>
      <c r="P25" s="77">
        <f t="shared" si="34"/>
        <v>3.1613935407883195E-2</v>
      </c>
      <c r="Q25" s="77">
        <f t="shared" si="34"/>
        <v>3.6153435175113248E-2</v>
      </c>
    </row>
    <row r="26" spans="1:17" ht="11.45" customHeight="1" x14ac:dyDescent="0.25">
      <c r="A26" s="19" t="s">
        <v>24</v>
      </c>
      <c r="B26" s="76">
        <v>1321.3796501932509</v>
      </c>
      <c r="C26" s="76">
        <v>1193.0981957271133</v>
      </c>
      <c r="D26" s="76">
        <v>1443.3252628231871</v>
      </c>
      <c r="E26" s="76">
        <v>2260.0054570043771</v>
      </c>
      <c r="F26" s="76">
        <v>2275.492392525955</v>
      </c>
      <c r="G26" s="76">
        <v>2670.218256504957</v>
      </c>
      <c r="H26" s="76">
        <v>2869.056913484314</v>
      </c>
      <c r="I26" s="76">
        <v>2935.4882647712866</v>
      </c>
      <c r="J26" s="76">
        <v>2771.5629772013085</v>
      </c>
      <c r="K26" s="76">
        <v>2076.1908485298954</v>
      </c>
      <c r="L26" s="76">
        <v>2170.7540736261453</v>
      </c>
      <c r="M26" s="76">
        <v>2481.3760688613411</v>
      </c>
      <c r="N26" s="76">
        <v>2532.630233076241</v>
      </c>
      <c r="O26" s="76">
        <v>2689.0309917091199</v>
      </c>
      <c r="P26" s="76">
        <v>2642.1129123076289</v>
      </c>
      <c r="Q26" s="76">
        <v>2836.0651986652688</v>
      </c>
    </row>
    <row r="27" spans="1:17" ht="11.45" customHeight="1" x14ac:dyDescent="0.25">
      <c r="A27" s="17" t="s">
        <v>23</v>
      </c>
      <c r="B27" s="75">
        <v>715</v>
      </c>
      <c r="C27" s="75">
        <v>548</v>
      </c>
      <c r="D27" s="75">
        <v>762</v>
      </c>
      <c r="E27" s="75">
        <v>1568</v>
      </c>
      <c r="F27" s="75">
        <v>1478</v>
      </c>
      <c r="G27" s="75">
        <v>1847</v>
      </c>
      <c r="H27" s="75">
        <v>1979</v>
      </c>
      <c r="I27" s="75">
        <v>1942</v>
      </c>
      <c r="J27" s="75">
        <v>1832</v>
      </c>
      <c r="K27" s="75">
        <v>1326</v>
      </c>
      <c r="L27" s="75">
        <v>1388</v>
      </c>
      <c r="M27" s="75">
        <v>1561</v>
      </c>
      <c r="N27" s="75">
        <v>1599</v>
      </c>
      <c r="O27" s="75">
        <v>1593</v>
      </c>
      <c r="P27" s="75">
        <v>1541</v>
      </c>
      <c r="Q27" s="75">
        <v>1524</v>
      </c>
    </row>
    <row r="28" spans="1:17" ht="11.45" customHeight="1" x14ac:dyDescent="0.25">
      <c r="A28" s="15" t="s">
        <v>22</v>
      </c>
      <c r="B28" s="74">
        <v>606.37965019325088</v>
      </c>
      <c r="C28" s="74">
        <v>645.09819572711331</v>
      </c>
      <c r="D28" s="74">
        <v>681.32526282318713</v>
      </c>
      <c r="E28" s="74">
        <v>692.00545700437715</v>
      </c>
      <c r="F28" s="74">
        <v>797.49239252595498</v>
      </c>
      <c r="G28" s="74">
        <v>823.21825650495703</v>
      </c>
      <c r="H28" s="74">
        <v>890.05691348431401</v>
      </c>
      <c r="I28" s="74">
        <v>993.48826477128659</v>
      </c>
      <c r="J28" s="74">
        <v>939.56297720130851</v>
      </c>
      <c r="K28" s="74">
        <v>750.19084852989545</v>
      </c>
      <c r="L28" s="74">
        <v>782.75407362614533</v>
      </c>
      <c r="M28" s="74">
        <v>920.37606886134108</v>
      </c>
      <c r="N28" s="74">
        <v>933.63023307624098</v>
      </c>
      <c r="O28" s="74">
        <v>1096.0309917091199</v>
      </c>
      <c r="P28" s="74">
        <v>1101.1129123076289</v>
      </c>
      <c r="Q28" s="74">
        <v>1312.0651986652688</v>
      </c>
    </row>
    <row r="29" spans="1:17" ht="11.45" customHeight="1" x14ac:dyDescent="0.25">
      <c r="A29" s="8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7" ht="11.45" customHeight="1" x14ac:dyDescent="0.25">
      <c r="A30" s="27" t="s">
        <v>71</v>
      </c>
      <c r="B30" s="68">
        <f t="shared" ref="B30:Q30" si="35">B31+B46</f>
        <v>4555.5679880663365</v>
      </c>
      <c r="C30" s="68">
        <f t="shared" si="35"/>
        <v>5389.9812693426848</v>
      </c>
      <c r="D30" s="68">
        <f t="shared" si="35"/>
        <v>5181.3936924697482</v>
      </c>
      <c r="E30" s="68">
        <f t="shared" si="35"/>
        <v>5282.6206514998548</v>
      </c>
      <c r="F30" s="68">
        <f t="shared" si="35"/>
        <v>5394.1939309893933</v>
      </c>
      <c r="G30" s="68">
        <f t="shared" si="35"/>
        <v>5717.4052375442325</v>
      </c>
      <c r="H30" s="68">
        <f t="shared" si="35"/>
        <v>6411.1773710398775</v>
      </c>
      <c r="I30" s="68">
        <f t="shared" si="35"/>
        <v>7046.9595343627925</v>
      </c>
      <c r="J30" s="68">
        <f t="shared" si="35"/>
        <v>7323.1780328586183</v>
      </c>
      <c r="K30" s="68">
        <f t="shared" si="35"/>
        <v>6828.5184202302007</v>
      </c>
      <c r="L30" s="68">
        <f t="shared" si="35"/>
        <v>6702.0813032890019</v>
      </c>
      <c r="M30" s="68">
        <f t="shared" si="35"/>
        <v>6816.9183808249127</v>
      </c>
      <c r="N30" s="68">
        <f t="shared" si="35"/>
        <v>7062.865854817408</v>
      </c>
      <c r="O30" s="68">
        <f t="shared" si="35"/>
        <v>7241.5614033681468</v>
      </c>
      <c r="P30" s="68">
        <f t="shared" si="35"/>
        <v>7481.2902309861784</v>
      </c>
      <c r="Q30" s="68">
        <f t="shared" si="35"/>
        <v>8034.7332682308916</v>
      </c>
    </row>
    <row r="31" spans="1:17" ht="11.45" customHeight="1" x14ac:dyDescent="0.25">
      <c r="A31" s="25" t="s">
        <v>39</v>
      </c>
      <c r="B31" s="79">
        <f t="shared" ref="B31:Q31" si="36">B32+B33+B40</f>
        <v>3603.7080568384126</v>
      </c>
      <c r="C31" s="79">
        <f t="shared" si="36"/>
        <v>4434.7522635864252</v>
      </c>
      <c r="D31" s="79">
        <f t="shared" si="36"/>
        <v>4203.7820341950091</v>
      </c>
      <c r="E31" s="79">
        <f t="shared" si="36"/>
        <v>4282.7403426394658</v>
      </c>
      <c r="F31" s="79">
        <f t="shared" si="36"/>
        <v>4400.7443731945814</v>
      </c>
      <c r="G31" s="79">
        <f t="shared" si="36"/>
        <v>4772.8592902770115</v>
      </c>
      <c r="H31" s="79">
        <f t="shared" si="36"/>
        <v>5471.9046693198088</v>
      </c>
      <c r="I31" s="79">
        <f t="shared" si="36"/>
        <v>6119.895862228137</v>
      </c>
      <c r="J31" s="79">
        <f t="shared" si="36"/>
        <v>6392.4488977377559</v>
      </c>
      <c r="K31" s="79">
        <f t="shared" si="36"/>
        <v>5996.9735315357602</v>
      </c>
      <c r="L31" s="79">
        <f t="shared" si="36"/>
        <v>5892.7595496240865</v>
      </c>
      <c r="M31" s="79">
        <f t="shared" si="36"/>
        <v>5955.1605262963758</v>
      </c>
      <c r="N31" s="79">
        <f t="shared" si="36"/>
        <v>6178.9055331376085</v>
      </c>
      <c r="O31" s="79">
        <f t="shared" si="36"/>
        <v>6290.6718292155283</v>
      </c>
      <c r="P31" s="79">
        <f t="shared" si="36"/>
        <v>6506.9226416785605</v>
      </c>
      <c r="Q31" s="79">
        <f t="shared" si="36"/>
        <v>7008.5796007477402</v>
      </c>
    </row>
    <row r="32" spans="1:17" ht="11.45" customHeight="1" x14ac:dyDescent="0.25">
      <c r="A32" s="23" t="s">
        <v>30</v>
      </c>
      <c r="B32" s="78">
        <v>8.0800909124778855</v>
      </c>
      <c r="C32" s="78">
        <v>8.1940659732177039</v>
      </c>
      <c r="D32" s="78">
        <v>8.7577480748657983</v>
      </c>
      <c r="E32" s="78">
        <v>9.6672002396356405</v>
      </c>
      <c r="F32" s="78">
        <v>10.838065438071112</v>
      </c>
      <c r="G32" s="78">
        <v>12.132934273694707</v>
      </c>
      <c r="H32" s="78">
        <v>14.923502867543842</v>
      </c>
      <c r="I32" s="78">
        <v>17.507822134075287</v>
      </c>
      <c r="J32" s="78">
        <v>20.85836990206364</v>
      </c>
      <c r="K32" s="78">
        <v>21.873882517445967</v>
      </c>
      <c r="L32" s="78">
        <v>23.098032289936718</v>
      </c>
      <c r="M32" s="78">
        <v>27.193287202255934</v>
      </c>
      <c r="N32" s="78">
        <v>41.312004087778789</v>
      </c>
      <c r="O32" s="78">
        <v>45.216495388273813</v>
      </c>
      <c r="P32" s="78">
        <v>49.27</v>
      </c>
      <c r="Q32" s="78">
        <v>52.8</v>
      </c>
    </row>
    <row r="33" spans="1:17" ht="11.45" customHeight="1" x14ac:dyDescent="0.25">
      <c r="A33" s="19" t="s">
        <v>29</v>
      </c>
      <c r="B33" s="76">
        <v>3389.8290280555425</v>
      </c>
      <c r="C33" s="76">
        <v>4227.3542365598159</v>
      </c>
      <c r="D33" s="76">
        <v>3999.711330694402</v>
      </c>
      <c r="E33" s="76">
        <v>4075.3960937637603</v>
      </c>
      <c r="F33" s="76">
        <v>4191.6953068506145</v>
      </c>
      <c r="G33" s="76">
        <v>4558.1563560033173</v>
      </c>
      <c r="H33" s="76">
        <v>5252.513294974623</v>
      </c>
      <c r="I33" s="76">
        <v>5933.637083008377</v>
      </c>
      <c r="J33" s="76">
        <v>6214.6579445133184</v>
      </c>
      <c r="K33" s="76">
        <v>5828.6580094890214</v>
      </c>
      <c r="L33" s="76">
        <v>5724.4894200877488</v>
      </c>
      <c r="M33" s="76">
        <v>5785.8161892973685</v>
      </c>
      <c r="N33" s="76">
        <v>5988.4935290498297</v>
      </c>
      <c r="O33" s="76">
        <v>6088.5374048589774</v>
      </c>
      <c r="P33" s="76">
        <v>6292.6650612582062</v>
      </c>
      <c r="Q33" s="76">
        <v>6780.77960074774</v>
      </c>
    </row>
    <row r="34" spans="1:17" ht="11.45" customHeight="1" x14ac:dyDescent="0.25">
      <c r="A34" s="62" t="s">
        <v>59</v>
      </c>
      <c r="B34" s="77">
        <v>3098.6869349987819</v>
      </c>
      <c r="C34" s="77">
        <v>3795.1291176265086</v>
      </c>
      <c r="D34" s="77">
        <v>3500.5715738940398</v>
      </c>
      <c r="E34" s="77">
        <v>3396.7589646336701</v>
      </c>
      <c r="F34" s="77">
        <v>3281.8840211882298</v>
      </c>
      <c r="G34" s="77">
        <v>3417.5250694860933</v>
      </c>
      <c r="H34" s="77">
        <v>3692.8744280136489</v>
      </c>
      <c r="I34" s="77">
        <v>3982.3736709143705</v>
      </c>
      <c r="J34" s="77">
        <v>4048.9418024821434</v>
      </c>
      <c r="K34" s="77">
        <v>3652.3910038321274</v>
      </c>
      <c r="L34" s="77">
        <v>3469.6408044980367</v>
      </c>
      <c r="M34" s="77">
        <v>3277.4232424350153</v>
      </c>
      <c r="N34" s="77">
        <v>3158.7914437958866</v>
      </c>
      <c r="O34" s="77">
        <v>2997.4266455224461</v>
      </c>
      <c r="P34" s="77">
        <v>3086.1943646320574</v>
      </c>
      <c r="Q34" s="77">
        <v>3090.5431198341762</v>
      </c>
    </row>
    <row r="35" spans="1:17" ht="11.45" customHeight="1" x14ac:dyDescent="0.25">
      <c r="A35" s="62" t="s">
        <v>58</v>
      </c>
      <c r="B35" s="77">
        <v>291.14209305676059</v>
      </c>
      <c r="C35" s="77">
        <v>432.22511893330739</v>
      </c>
      <c r="D35" s="77">
        <v>499.13975680036219</v>
      </c>
      <c r="E35" s="77">
        <v>678.63712913009022</v>
      </c>
      <c r="F35" s="77">
        <v>909.81128566238476</v>
      </c>
      <c r="G35" s="77">
        <v>1140.631286517224</v>
      </c>
      <c r="H35" s="77">
        <v>1559.6388669609742</v>
      </c>
      <c r="I35" s="77">
        <v>1951.2634120940065</v>
      </c>
      <c r="J35" s="77">
        <v>2165.701548421549</v>
      </c>
      <c r="K35" s="77">
        <v>2176.252347390765</v>
      </c>
      <c r="L35" s="77">
        <v>2254.7798985636196</v>
      </c>
      <c r="M35" s="77">
        <v>2507.4067419112366</v>
      </c>
      <c r="N35" s="77">
        <v>2820.5828760493196</v>
      </c>
      <c r="O35" s="77">
        <v>3078.5986786396493</v>
      </c>
      <c r="P35" s="77">
        <v>3186.503986532332</v>
      </c>
      <c r="Q35" s="77">
        <v>3666.704405443159</v>
      </c>
    </row>
    <row r="36" spans="1:17" ht="11.45" customHeight="1" x14ac:dyDescent="0.25">
      <c r="A36" s="62" t="s">
        <v>57</v>
      </c>
      <c r="B36" s="77">
        <v>0</v>
      </c>
      <c r="C36" s="77">
        <v>0</v>
      </c>
      <c r="D36" s="77">
        <v>0</v>
      </c>
      <c r="E36" s="77">
        <v>0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1:17" ht="11.45" customHeight="1" x14ac:dyDescent="0.25">
      <c r="A37" s="62" t="s">
        <v>56</v>
      </c>
      <c r="B37" s="77">
        <v>0</v>
      </c>
      <c r="C37" s="77">
        <v>0</v>
      </c>
      <c r="D37" s="77">
        <v>0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3.9331494936321015E-2</v>
      </c>
      <c r="M37" s="77">
        <v>0.13116185332811986</v>
      </c>
      <c r="N37" s="77">
        <v>0.25359658264313256</v>
      </c>
      <c r="O37" s="77">
        <v>2.0208801997344525</v>
      </c>
      <c r="P37" s="77">
        <v>3.9245688997468098</v>
      </c>
      <c r="Q37" s="77">
        <v>6.5899167364102196</v>
      </c>
    </row>
    <row r="38" spans="1:17" ht="11.45" customHeight="1" x14ac:dyDescent="0.25">
      <c r="A38" s="62" t="s">
        <v>60</v>
      </c>
      <c r="B38" s="77">
        <v>0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0.21191488964900454</v>
      </c>
      <c r="Q38" s="77">
        <v>0.37545604208345007</v>
      </c>
    </row>
    <row r="39" spans="1:17" ht="11.45" customHeight="1" x14ac:dyDescent="0.25">
      <c r="A39" s="62" t="s">
        <v>55</v>
      </c>
      <c r="B39" s="77">
        <v>0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1.4593609625970842E-2</v>
      </c>
      <c r="K39" s="77">
        <v>1.4658266129295336E-2</v>
      </c>
      <c r="L39" s="77">
        <v>2.9385531156883173E-2</v>
      </c>
      <c r="M39" s="77">
        <v>0.85504309778836074</v>
      </c>
      <c r="N39" s="77">
        <v>8.8656126219802758</v>
      </c>
      <c r="O39" s="77">
        <v>10.491200497147615</v>
      </c>
      <c r="P39" s="77">
        <v>15.83022630442103</v>
      </c>
      <c r="Q39" s="77">
        <v>16.566702691911296</v>
      </c>
    </row>
    <row r="40" spans="1:17" ht="11.45" customHeight="1" x14ac:dyDescent="0.25">
      <c r="A40" s="19" t="s">
        <v>28</v>
      </c>
      <c r="B40" s="76">
        <v>205.79893787039214</v>
      </c>
      <c r="C40" s="76">
        <v>199.20396105339145</v>
      </c>
      <c r="D40" s="76">
        <v>195.31295542574139</v>
      </c>
      <c r="E40" s="76">
        <v>197.67704863606971</v>
      </c>
      <c r="F40" s="76">
        <v>198.21100090589573</v>
      </c>
      <c r="G40" s="76">
        <v>202.57</v>
      </c>
      <c r="H40" s="76">
        <v>204.46787147764152</v>
      </c>
      <c r="I40" s="76">
        <v>168.75095708568492</v>
      </c>
      <c r="J40" s="76">
        <v>156.9325833223736</v>
      </c>
      <c r="K40" s="76">
        <v>146.4416395292927</v>
      </c>
      <c r="L40" s="76">
        <v>145.17209724640071</v>
      </c>
      <c r="M40" s="76">
        <v>142.15104979675121</v>
      </c>
      <c r="N40" s="76">
        <v>149.1</v>
      </c>
      <c r="O40" s="76">
        <v>156.91792896827667</v>
      </c>
      <c r="P40" s="76">
        <v>164.98758042035359</v>
      </c>
      <c r="Q40" s="76">
        <v>175</v>
      </c>
    </row>
    <row r="41" spans="1:17" ht="11.45" customHeight="1" x14ac:dyDescent="0.25">
      <c r="A41" s="62" t="s">
        <v>59</v>
      </c>
      <c r="B41" s="75">
        <v>51.32974861275811</v>
      </c>
      <c r="C41" s="75">
        <v>44.836061545988628</v>
      </c>
      <c r="D41" s="75">
        <v>38.462228305494676</v>
      </c>
      <c r="E41" s="75">
        <v>32.365271100646758</v>
      </c>
      <c r="F41" s="75">
        <v>28.806598186310968</v>
      </c>
      <c r="G41" s="75">
        <v>23.628156259586071</v>
      </c>
      <c r="H41" s="75">
        <v>23.975951661073974</v>
      </c>
      <c r="I41" s="75">
        <v>13.304417935967853</v>
      </c>
      <c r="J41" s="75">
        <v>9.3716460834496758</v>
      </c>
      <c r="K41" s="75">
        <v>6.3982330934886473</v>
      </c>
      <c r="L41" s="75">
        <v>4.9360336946953991</v>
      </c>
      <c r="M41" s="75">
        <v>4.4046240604191524</v>
      </c>
      <c r="N41" s="75">
        <v>4.1857249554490412</v>
      </c>
      <c r="O41" s="75">
        <v>3.9900808767590985</v>
      </c>
      <c r="P41" s="75">
        <v>4.0568506505268846</v>
      </c>
      <c r="Q41" s="75">
        <v>4.0859535383093366</v>
      </c>
    </row>
    <row r="42" spans="1:17" ht="11.45" customHeight="1" x14ac:dyDescent="0.25">
      <c r="A42" s="62" t="s">
        <v>58</v>
      </c>
      <c r="B42" s="75">
        <v>154.46918925763401</v>
      </c>
      <c r="C42" s="75">
        <v>154.36789950740283</v>
      </c>
      <c r="D42" s="75">
        <v>156.85072712024672</v>
      </c>
      <c r="E42" s="75">
        <v>165.31177753542295</v>
      </c>
      <c r="F42" s="75">
        <v>169.40440271958477</v>
      </c>
      <c r="G42" s="75">
        <v>178.94184374041393</v>
      </c>
      <c r="H42" s="75">
        <v>180.49191981656756</v>
      </c>
      <c r="I42" s="75">
        <v>155.44653914971707</v>
      </c>
      <c r="J42" s="75">
        <v>147.56093723892394</v>
      </c>
      <c r="K42" s="75">
        <v>140.04340643580406</v>
      </c>
      <c r="L42" s="75">
        <v>134.86676125123313</v>
      </c>
      <c r="M42" s="75">
        <v>131.95079971125014</v>
      </c>
      <c r="N42" s="75">
        <v>138.58354943150121</v>
      </c>
      <c r="O42" s="75">
        <v>146.20578529048632</v>
      </c>
      <c r="P42" s="75">
        <v>153.14311936494218</v>
      </c>
      <c r="Q42" s="75">
        <v>161.14889425735066</v>
      </c>
    </row>
    <row r="43" spans="1:17" ht="11.45" customHeight="1" x14ac:dyDescent="0.25">
      <c r="A43" s="62" t="s">
        <v>57</v>
      </c>
      <c r="B43" s="75">
        <v>0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</row>
    <row r="44" spans="1:17" ht="11.45" customHeight="1" x14ac:dyDescent="0.25">
      <c r="A44" s="62" t="s">
        <v>56</v>
      </c>
      <c r="B44" s="75">
        <v>0</v>
      </c>
      <c r="C44" s="75">
        <v>0</v>
      </c>
      <c r="D44" s="75">
        <v>0</v>
      </c>
      <c r="E44" s="75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7.8471610378201273E-2</v>
      </c>
      <c r="M44" s="75">
        <v>0.4995386503130963</v>
      </c>
      <c r="N44" s="75">
        <v>1.1251606130170744</v>
      </c>
      <c r="O44" s="75">
        <v>1.6069813061737082</v>
      </c>
      <c r="P44" s="75">
        <v>2.8066474716532075</v>
      </c>
      <c r="Q44" s="75">
        <v>4.9651052715476354</v>
      </c>
    </row>
    <row r="45" spans="1:17" ht="11.45" customHeight="1" x14ac:dyDescent="0.25">
      <c r="A45" s="62" t="s">
        <v>55</v>
      </c>
      <c r="B45" s="75">
        <v>0</v>
      </c>
      <c r="C45" s="75">
        <v>0</v>
      </c>
      <c r="D45" s="75">
        <v>0</v>
      </c>
      <c r="E45" s="75">
        <v>0</v>
      </c>
      <c r="F45" s="75">
        <v>0</v>
      </c>
      <c r="G45" s="75">
        <v>0</v>
      </c>
      <c r="H45" s="75">
        <v>0</v>
      </c>
      <c r="I45" s="75">
        <v>0</v>
      </c>
      <c r="J45" s="75">
        <v>0</v>
      </c>
      <c r="K45" s="75">
        <v>0</v>
      </c>
      <c r="L45" s="75">
        <v>5.2908306900939879</v>
      </c>
      <c r="M45" s="75">
        <v>5.2960873747688444</v>
      </c>
      <c r="N45" s="75">
        <v>5.2055650000326761</v>
      </c>
      <c r="O45" s="75">
        <v>5.1150814948575558</v>
      </c>
      <c r="P45" s="75">
        <v>4.9809629332313232</v>
      </c>
      <c r="Q45" s="75">
        <v>4.8000469327923705</v>
      </c>
    </row>
    <row r="46" spans="1:17" ht="11.45" customHeight="1" x14ac:dyDescent="0.25">
      <c r="A46" s="25" t="s">
        <v>18</v>
      </c>
      <c r="B46" s="79">
        <f t="shared" ref="B46" si="37">B47+B53</f>
        <v>951.85993122792354</v>
      </c>
      <c r="C46" s="79">
        <f t="shared" ref="C46:Q46" si="38">C47+C53</f>
        <v>955.22900575625943</v>
      </c>
      <c r="D46" s="79">
        <f t="shared" si="38"/>
        <v>977.61165827473951</v>
      </c>
      <c r="E46" s="79">
        <f t="shared" si="38"/>
        <v>999.88030886038939</v>
      </c>
      <c r="F46" s="79">
        <f t="shared" si="38"/>
        <v>993.44955779481199</v>
      </c>
      <c r="G46" s="79">
        <f t="shared" si="38"/>
        <v>944.54594726722132</v>
      </c>
      <c r="H46" s="79">
        <f t="shared" si="38"/>
        <v>939.27270172006911</v>
      </c>
      <c r="I46" s="79">
        <f t="shared" si="38"/>
        <v>927.06367213465558</v>
      </c>
      <c r="J46" s="79">
        <f t="shared" si="38"/>
        <v>930.72913512086257</v>
      </c>
      <c r="K46" s="79">
        <f t="shared" si="38"/>
        <v>831.54488869444003</v>
      </c>
      <c r="L46" s="79">
        <f t="shared" si="38"/>
        <v>809.32175366491515</v>
      </c>
      <c r="M46" s="79">
        <f t="shared" si="38"/>
        <v>861.75785452853722</v>
      </c>
      <c r="N46" s="79">
        <f t="shared" si="38"/>
        <v>883.96032167979956</v>
      </c>
      <c r="O46" s="79">
        <f t="shared" si="38"/>
        <v>950.88957415261893</v>
      </c>
      <c r="P46" s="79">
        <f t="shared" si="38"/>
        <v>974.36758930761744</v>
      </c>
      <c r="Q46" s="79">
        <f t="shared" si="38"/>
        <v>1026.1536674831511</v>
      </c>
    </row>
    <row r="47" spans="1:17" ht="11.45" customHeight="1" x14ac:dyDescent="0.25">
      <c r="A47" s="23" t="s">
        <v>27</v>
      </c>
      <c r="B47" s="78">
        <v>807.8001113264296</v>
      </c>
      <c r="C47" s="78">
        <v>828.55103005214505</v>
      </c>
      <c r="D47" s="78">
        <v>818.66060795328292</v>
      </c>
      <c r="E47" s="78">
        <v>770.35094796438239</v>
      </c>
      <c r="F47" s="78">
        <v>741.72300714411506</v>
      </c>
      <c r="G47" s="78">
        <v>686.99393116441911</v>
      </c>
      <c r="H47" s="78">
        <v>665.42090013376617</v>
      </c>
      <c r="I47" s="78">
        <v>630.91375505020358</v>
      </c>
      <c r="J47" s="78">
        <v>634.58152349692352</v>
      </c>
      <c r="K47" s="78">
        <v>612.46365066053147</v>
      </c>
      <c r="L47" s="78">
        <v>603.6603215737822</v>
      </c>
      <c r="M47" s="78">
        <v>630.08123555842769</v>
      </c>
      <c r="N47" s="78">
        <v>656.11988905301848</v>
      </c>
      <c r="O47" s="78">
        <v>706.54390094790529</v>
      </c>
      <c r="P47" s="78">
        <v>741.81347254786613</v>
      </c>
      <c r="Q47" s="78">
        <v>778.81586134428346</v>
      </c>
    </row>
    <row r="48" spans="1:17" ht="11.45" customHeight="1" x14ac:dyDescent="0.25">
      <c r="A48" s="62" t="s">
        <v>59</v>
      </c>
      <c r="B48" s="77">
        <v>201.8778845852369</v>
      </c>
      <c r="C48" s="77">
        <v>224.07319597159324</v>
      </c>
      <c r="D48" s="77">
        <v>218.358383527755</v>
      </c>
      <c r="E48" s="77">
        <v>200.88769134787731</v>
      </c>
      <c r="F48" s="77">
        <v>206.70751682135381</v>
      </c>
      <c r="G48" s="77">
        <v>183.70796068650458</v>
      </c>
      <c r="H48" s="77">
        <v>182.52995953466197</v>
      </c>
      <c r="I48" s="77">
        <v>154.96542425197617</v>
      </c>
      <c r="J48" s="77">
        <v>152.50362951033517</v>
      </c>
      <c r="K48" s="77">
        <v>137.99492752953239</v>
      </c>
      <c r="L48" s="77">
        <v>124.87342605451921</v>
      </c>
      <c r="M48" s="77">
        <v>131.8048767380408</v>
      </c>
      <c r="N48" s="77">
        <v>126.7208530104043</v>
      </c>
      <c r="O48" s="77">
        <v>115.33958189003806</v>
      </c>
      <c r="P48" s="77">
        <v>112.70805028461845</v>
      </c>
      <c r="Q48" s="77">
        <v>111.18790625382007</v>
      </c>
    </row>
    <row r="49" spans="1:17" ht="11.45" customHeight="1" x14ac:dyDescent="0.25">
      <c r="A49" s="62" t="s">
        <v>58</v>
      </c>
      <c r="B49" s="77">
        <v>605.92222674119273</v>
      </c>
      <c r="C49" s="77">
        <v>604.47783408055182</v>
      </c>
      <c r="D49" s="77">
        <v>600.30222442552792</v>
      </c>
      <c r="E49" s="77">
        <v>569.46325661650508</v>
      </c>
      <c r="F49" s="77">
        <v>535.01549032276125</v>
      </c>
      <c r="G49" s="77">
        <v>503.28597047791453</v>
      </c>
      <c r="H49" s="77">
        <v>482.89094059910417</v>
      </c>
      <c r="I49" s="77">
        <v>475.93153354256157</v>
      </c>
      <c r="J49" s="77">
        <v>482.06108211612872</v>
      </c>
      <c r="K49" s="77">
        <v>474.45189492058552</v>
      </c>
      <c r="L49" s="77">
        <v>478.64667490780823</v>
      </c>
      <c r="M49" s="77">
        <v>497.90183032884272</v>
      </c>
      <c r="N49" s="77">
        <v>528.99073641454629</v>
      </c>
      <c r="O49" s="77">
        <v>590.69949423835214</v>
      </c>
      <c r="P49" s="77">
        <v>628.42484004558889</v>
      </c>
      <c r="Q49" s="77">
        <v>666.6961508132913</v>
      </c>
    </row>
    <row r="50" spans="1:17" ht="11.45" customHeight="1" x14ac:dyDescent="0.25">
      <c r="A50" s="62" t="s">
        <v>57</v>
      </c>
      <c r="B50" s="77">
        <v>0</v>
      </c>
      <c r="C50" s="77">
        <v>0</v>
      </c>
      <c r="D50" s="77">
        <v>0</v>
      </c>
      <c r="E50" s="77">
        <v>0</v>
      </c>
      <c r="F50" s="77">
        <v>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1:17" ht="11.45" customHeight="1" x14ac:dyDescent="0.25">
      <c r="A51" s="62" t="s">
        <v>56</v>
      </c>
      <c r="B51" s="77">
        <v>0</v>
      </c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0.12337649169366438</v>
      </c>
      <c r="M51" s="77">
        <v>0.35766967259376975</v>
      </c>
      <c r="N51" s="77">
        <v>0.38299015243400575</v>
      </c>
      <c r="O51" s="77">
        <v>0.44572439911699246</v>
      </c>
      <c r="P51" s="77">
        <v>0.56228329589610992</v>
      </c>
      <c r="Q51" s="77">
        <v>0.79649687421282778</v>
      </c>
    </row>
    <row r="52" spans="1:17" ht="11.45" customHeight="1" x14ac:dyDescent="0.25">
      <c r="A52" s="62" t="s">
        <v>55</v>
      </c>
      <c r="B52" s="77">
        <v>0</v>
      </c>
      <c r="C52" s="77">
        <v>0</v>
      </c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v>1.6797255665932705E-2</v>
      </c>
      <c r="J52" s="77">
        <v>1.6811870459619599E-2</v>
      </c>
      <c r="K52" s="77">
        <v>1.6828210413560019E-2</v>
      </c>
      <c r="L52" s="77">
        <v>1.6844119761140662E-2</v>
      </c>
      <c r="M52" s="77">
        <v>1.6858818950534388E-2</v>
      </c>
      <c r="N52" s="77">
        <v>2.5309475633913368E-2</v>
      </c>
      <c r="O52" s="77">
        <v>5.9100420398048102E-2</v>
      </c>
      <c r="P52" s="77">
        <v>0.11829892176267949</v>
      </c>
      <c r="Q52" s="77">
        <v>0.13530740295925534</v>
      </c>
    </row>
    <row r="53" spans="1:17" ht="11.45" customHeight="1" x14ac:dyDescent="0.25">
      <c r="A53" s="19" t="s">
        <v>24</v>
      </c>
      <c r="B53" s="76">
        <v>144.05981990149394</v>
      </c>
      <c r="C53" s="76">
        <v>126.67797570411435</v>
      </c>
      <c r="D53" s="76">
        <v>158.95105032145659</v>
      </c>
      <c r="E53" s="76">
        <v>229.52936089600701</v>
      </c>
      <c r="F53" s="76">
        <v>251.72655065069694</v>
      </c>
      <c r="G53" s="76">
        <v>257.55201610280221</v>
      </c>
      <c r="H53" s="76">
        <v>273.85180158630288</v>
      </c>
      <c r="I53" s="76">
        <v>296.149917084452</v>
      </c>
      <c r="J53" s="76">
        <v>296.1476116239391</v>
      </c>
      <c r="K53" s="76">
        <v>219.08123803390851</v>
      </c>
      <c r="L53" s="76">
        <v>205.66143209113295</v>
      </c>
      <c r="M53" s="76">
        <v>231.67661897010953</v>
      </c>
      <c r="N53" s="76">
        <v>227.84043262678114</v>
      </c>
      <c r="O53" s="76">
        <v>244.34567320471365</v>
      </c>
      <c r="P53" s="76">
        <v>232.55411675975137</v>
      </c>
      <c r="Q53" s="76">
        <v>247.33780613886773</v>
      </c>
    </row>
    <row r="54" spans="1:17" ht="11.45" customHeight="1" x14ac:dyDescent="0.25">
      <c r="A54" s="17" t="s">
        <v>23</v>
      </c>
      <c r="B54" s="75">
        <v>100.4783163265306</v>
      </c>
      <c r="C54" s="75">
        <v>80.33163265306122</v>
      </c>
      <c r="D54" s="75">
        <v>110.36989795918365</v>
      </c>
      <c r="E54" s="75">
        <v>180</v>
      </c>
      <c r="F54" s="75">
        <v>194</v>
      </c>
      <c r="G54" s="75">
        <v>198</v>
      </c>
      <c r="H54" s="75">
        <v>210</v>
      </c>
      <c r="I54" s="75">
        <v>225</v>
      </c>
      <c r="J54" s="75">
        <v>228</v>
      </c>
      <c r="K54" s="75">
        <v>164</v>
      </c>
      <c r="L54" s="75">
        <v>150</v>
      </c>
      <c r="M54" s="75">
        <v>166</v>
      </c>
      <c r="N54" s="75">
        <v>161</v>
      </c>
      <c r="O54" s="75">
        <v>166</v>
      </c>
      <c r="P54" s="75">
        <v>154</v>
      </c>
      <c r="Q54" s="75">
        <v>153</v>
      </c>
    </row>
    <row r="55" spans="1:17" ht="11.45" customHeight="1" x14ac:dyDescent="0.25">
      <c r="A55" s="15" t="s">
        <v>22</v>
      </c>
      <c r="B55" s="74">
        <v>43.581503574963321</v>
      </c>
      <c r="C55" s="74">
        <v>46.346343051053132</v>
      </c>
      <c r="D55" s="74">
        <v>48.581152362272952</v>
      </c>
      <c r="E55" s="74">
        <v>49.529360896007013</v>
      </c>
      <c r="F55" s="74">
        <v>57.726550650696922</v>
      </c>
      <c r="G55" s="74">
        <v>59.552016102802199</v>
      </c>
      <c r="H55" s="74">
        <v>63.851801586302884</v>
      </c>
      <c r="I55" s="74">
        <v>71.149917084451985</v>
      </c>
      <c r="J55" s="74">
        <v>68.147611623939113</v>
      </c>
      <c r="K55" s="74">
        <v>55.081238033908491</v>
      </c>
      <c r="L55" s="74">
        <v>55.661432091132966</v>
      </c>
      <c r="M55" s="74">
        <v>65.676618970109516</v>
      </c>
      <c r="N55" s="74">
        <v>66.840432626781123</v>
      </c>
      <c r="O55" s="74">
        <v>78.345673204713663</v>
      </c>
      <c r="P55" s="74">
        <v>78.554116759751352</v>
      </c>
      <c r="Q55" s="74">
        <v>94.337806138867734</v>
      </c>
    </row>
    <row r="56" spans="1:17" ht="11.45" customHeight="1" x14ac:dyDescent="0.25">
      <c r="A56" s="59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1:17" ht="11.45" customHeight="1" x14ac:dyDescent="0.25">
      <c r="A57" s="27" t="s">
        <v>70</v>
      </c>
      <c r="B57" s="41">
        <f t="shared" ref="B57" si="39">B58+B73</f>
        <v>485805.72357147012</v>
      </c>
      <c r="C57" s="41">
        <f t="shared" ref="C57:Q57" si="40">C58+C73</f>
        <v>477270.25109471829</v>
      </c>
      <c r="D57" s="41">
        <f t="shared" si="40"/>
        <v>471204.54296896793</v>
      </c>
      <c r="E57" s="41">
        <f t="shared" si="40"/>
        <v>507697.69836348243</v>
      </c>
      <c r="F57" s="41">
        <f t="shared" si="40"/>
        <v>543917.13589000818</v>
      </c>
      <c r="G57" s="41">
        <f t="shared" si="40"/>
        <v>566502.61195415061</v>
      </c>
      <c r="H57" s="41">
        <f t="shared" si="40"/>
        <v>578447.19766572118</v>
      </c>
      <c r="I57" s="41">
        <f t="shared" si="40"/>
        <v>600695.05784805235</v>
      </c>
      <c r="J57" s="41">
        <f t="shared" si="40"/>
        <v>634101.73660734051</v>
      </c>
      <c r="K57" s="41">
        <f t="shared" si="40"/>
        <v>627030.01456510485</v>
      </c>
      <c r="L57" s="41">
        <f t="shared" si="40"/>
        <v>635237.84037754277</v>
      </c>
      <c r="M57" s="41">
        <f t="shared" si="40"/>
        <v>663249.66610553069</v>
      </c>
      <c r="N57" s="41">
        <f t="shared" si="40"/>
        <v>707389.35803090327</v>
      </c>
      <c r="O57" s="41">
        <f t="shared" si="40"/>
        <v>741494.71380240843</v>
      </c>
      <c r="P57" s="41">
        <f t="shared" si="40"/>
        <v>774009.16607952653</v>
      </c>
      <c r="Q57" s="41">
        <f t="shared" si="40"/>
        <v>806288.85654281022</v>
      </c>
    </row>
    <row r="58" spans="1:17" ht="11.45" customHeight="1" x14ac:dyDescent="0.25">
      <c r="A58" s="25" t="s">
        <v>39</v>
      </c>
      <c r="B58" s="40">
        <f t="shared" ref="B58" si="41">B59+B60+B67</f>
        <v>425150</v>
      </c>
      <c r="C58" s="40">
        <f t="shared" ref="C58:Q58" si="42">C59+C60+C67</f>
        <v>419862</v>
      </c>
      <c r="D58" s="40">
        <f t="shared" si="42"/>
        <v>413547</v>
      </c>
      <c r="E58" s="40">
        <f t="shared" si="42"/>
        <v>447604</v>
      </c>
      <c r="F58" s="40">
        <f t="shared" si="42"/>
        <v>485513</v>
      </c>
      <c r="G58" s="40">
        <f t="shared" si="42"/>
        <v>509355</v>
      </c>
      <c r="H58" s="40">
        <f t="shared" si="42"/>
        <v>521314</v>
      </c>
      <c r="I58" s="40">
        <f t="shared" si="42"/>
        <v>543249</v>
      </c>
      <c r="J58" s="40">
        <f t="shared" si="42"/>
        <v>573862</v>
      </c>
      <c r="K58" s="40">
        <f t="shared" si="42"/>
        <v>568436</v>
      </c>
      <c r="L58" s="40">
        <f t="shared" si="42"/>
        <v>576661</v>
      </c>
      <c r="M58" s="40">
        <f t="shared" si="42"/>
        <v>601493</v>
      </c>
      <c r="N58" s="40">
        <f t="shared" si="42"/>
        <v>641817</v>
      </c>
      <c r="O58" s="40">
        <f t="shared" si="42"/>
        <v>671897</v>
      </c>
      <c r="P58" s="40">
        <f t="shared" si="42"/>
        <v>700016</v>
      </c>
      <c r="Q58" s="40">
        <f t="shared" si="42"/>
        <v>727041</v>
      </c>
    </row>
    <row r="59" spans="1:17" ht="11.45" customHeight="1" x14ac:dyDescent="0.25">
      <c r="A59" s="23" t="s">
        <v>30</v>
      </c>
      <c r="B59" s="39">
        <v>6700</v>
      </c>
      <c r="C59" s="39">
        <v>6800</v>
      </c>
      <c r="D59" s="39">
        <v>7300</v>
      </c>
      <c r="E59" s="39">
        <v>8100</v>
      </c>
      <c r="F59" s="39">
        <v>9100</v>
      </c>
      <c r="G59" s="39">
        <v>10234</v>
      </c>
      <c r="H59" s="39">
        <v>12594</v>
      </c>
      <c r="I59" s="39">
        <v>14780</v>
      </c>
      <c r="J59" s="39">
        <v>17622</v>
      </c>
      <c r="K59" s="39">
        <v>18600</v>
      </c>
      <c r="L59" s="39">
        <v>19700</v>
      </c>
      <c r="M59" s="39">
        <v>23217</v>
      </c>
      <c r="N59" s="39">
        <v>35273</v>
      </c>
      <c r="O59" s="39">
        <v>38700</v>
      </c>
      <c r="P59" s="39">
        <v>42300</v>
      </c>
      <c r="Q59" s="39">
        <v>45500</v>
      </c>
    </row>
    <row r="60" spans="1:17" ht="11.45" customHeight="1" x14ac:dyDescent="0.25">
      <c r="A60" s="19" t="s">
        <v>29</v>
      </c>
      <c r="B60" s="38">
        <f>SUM(B61:B66)</f>
        <v>412391</v>
      </c>
      <c r="C60" s="38">
        <f t="shared" ref="C60:Q60" si="43">SUM(C61:C66)</f>
        <v>407300</v>
      </c>
      <c r="D60" s="38">
        <f t="shared" si="43"/>
        <v>400700</v>
      </c>
      <c r="E60" s="38">
        <f t="shared" si="43"/>
        <v>434000</v>
      </c>
      <c r="F60" s="38">
        <f t="shared" si="43"/>
        <v>471000</v>
      </c>
      <c r="G60" s="38">
        <f t="shared" si="43"/>
        <v>493700</v>
      </c>
      <c r="H60" s="38">
        <f t="shared" si="43"/>
        <v>503219</v>
      </c>
      <c r="I60" s="38">
        <f t="shared" si="43"/>
        <v>523800</v>
      </c>
      <c r="J60" s="38">
        <f t="shared" si="43"/>
        <v>551800</v>
      </c>
      <c r="K60" s="38">
        <f t="shared" si="43"/>
        <v>545600</v>
      </c>
      <c r="L60" s="38">
        <f t="shared" si="43"/>
        <v>552680</v>
      </c>
      <c r="M60" s="38">
        <f t="shared" si="43"/>
        <v>574000</v>
      </c>
      <c r="N60" s="38">
        <f t="shared" si="43"/>
        <v>602100</v>
      </c>
      <c r="O60" s="38">
        <f t="shared" si="43"/>
        <v>628565</v>
      </c>
      <c r="P60" s="38">
        <f t="shared" si="43"/>
        <v>652950</v>
      </c>
      <c r="Q60" s="38">
        <f t="shared" si="43"/>
        <v>676596</v>
      </c>
    </row>
    <row r="61" spans="1:17" ht="11.45" customHeight="1" x14ac:dyDescent="0.25">
      <c r="A61" s="62" t="s">
        <v>59</v>
      </c>
      <c r="B61" s="42">
        <v>380085</v>
      </c>
      <c r="C61" s="42">
        <v>364089</v>
      </c>
      <c r="D61" s="42">
        <v>355100</v>
      </c>
      <c r="E61" s="42">
        <v>380500</v>
      </c>
      <c r="F61" s="42">
        <v>404000</v>
      </c>
      <c r="G61" s="42">
        <v>414900</v>
      </c>
      <c r="H61" s="42">
        <v>409751</v>
      </c>
      <c r="I61" s="42">
        <v>407600</v>
      </c>
      <c r="J61" s="42">
        <v>423499</v>
      </c>
      <c r="K61" s="42">
        <v>417199</v>
      </c>
      <c r="L61" s="42">
        <v>415577</v>
      </c>
      <c r="M61" s="42">
        <v>419958</v>
      </c>
      <c r="N61" s="42">
        <v>424302</v>
      </c>
      <c r="O61" s="42">
        <v>426383</v>
      </c>
      <c r="P61" s="42">
        <v>429002</v>
      </c>
      <c r="Q61" s="42">
        <v>434032</v>
      </c>
    </row>
    <row r="62" spans="1:17" ht="11.45" customHeight="1" x14ac:dyDescent="0.25">
      <c r="A62" s="62" t="s">
        <v>58</v>
      </c>
      <c r="B62" s="42">
        <v>32306</v>
      </c>
      <c r="C62" s="42">
        <v>43211</v>
      </c>
      <c r="D62" s="42">
        <v>45600</v>
      </c>
      <c r="E62" s="42">
        <v>53500</v>
      </c>
      <c r="F62" s="42">
        <v>67000</v>
      </c>
      <c r="G62" s="42">
        <v>78800</v>
      </c>
      <c r="H62" s="42">
        <v>93468</v>
      </c>
      <c r="I62" s="42">
        <v>116200</v>
      </c>
      <c r="J62" s="42">
        <v>128300</v>
      </c>
      <c r="K62" s="42">
        <v>128400</v>
      </c>
      <c r="L62" s="42">
        <v>137099</v>
      </c>
      <c r="M62" s="42">
        <v>153977</v>
      </c>
      <c r="N62" s="42">
        <v>177184</v>
      </c>
      <c r="O62" s="42">
        <v>201357</v>
      </c>
      <c r="P62" s="42">
        <v>222622</v>
      </c>
      <c r="Q62" s="42">
        <v>241023</v>
      </c>
    </row>
    <row r="63" spans="1:17" ht="11.45" customHeight="1" x14ac:dyDescent="0.25">
      <c r="A63" s="62" t="s">
        <v>57</v>
      </c>
      <c r="B63" s="42">
        <v>0</v>
      </c>
      <c r="C63" s="42">
        <v>0</v>
      </c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</row>
    <row r="64" spans="1:17" ht="11.45" customHeight="1" x14ac:dyDescent="0.25">
      <c r="A64" s="62" t="s">
        <v>56</v>
      </c>
      <c r="B64" s="42">
        <v>0</v>
      </c>
      <c r="C64" s="42">
        <v>0</v>
      </c>
      <c r="D64" s="42">
        <v>0</v>
      </c>
      <c r="E64" s="42">
        <v>0</v>
      </c>
      <c r="F64" s="42">
        <v>0</v>
      </c>
      <c r="G64" s="42">
        <v>0</v>
      </c>
      <c r="H64" s="42">
        <v>0</v>
      </c>
      <c r="I64" s="42">
        <v>0</v>
      </c>
      <c r="J64" s="42">
        <v>0</v>
      </c>
      <c r="K64" s="42">
        <v>0</v>
      </c>
      <c r="L64" s="42">
        <v>2</v>
      </c>
      <c r="M64" s="42">
        <v>7</v>
      </c>
      <c r="N64" s="42">
        <v>14</v>
      </c>
      <c r="O64" s="42">
        <v>117</v>
      </c>
      <c r="P64" s="42">
        <v>233</v>
      </c>
      <c r="Q64" s="42">
        <v>383</v>
      </c>
    </row>
    <row r="65" spans="1:17" ht="11.45" customHeight="1" x14ac:dyDescent="0.25">
      <c r="A65" s="62" t="s">
        <v>60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26</v>
      </c>
      <c r="Q65" s="42">
        <v>42</v>
      </c>
    </row>
    <row r="66" spans="1:17" ht="11.45" customHeight="1" x14ac:dyDescent="0.25">
      <c r="A66" s="62" t="s">
        <v>55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1</v>
      </c>
      <c r="K66" s="42">
        <v>1</v>
      </c>
      <c r="L66" s="42">
        <v>2</v>
      </c>
      <c r="M66" s="42">
        <v>58</v>
      </c>
      <c r="N66" s="42">
        <v>600</v>
      </c>
      <c r="O66" s="42">
        <v>708</v>
      </c>
      <c r="P66" s="42">
        <v>1067</v>
      </c>
      <c r="Q66" s="42">
        <v>1116</v>
      </c>
    </row>
    <row r="67" spans="1:17" ht="11.45" customHeight="1" x14ac:dyDescent="0.25">
      <c r="A67" s="19" t="s">
        <v>28</v>
      </c>
      <c r="B67" s="38">
        <f>SUM(B68:B72)</f>
        <v>6059</v>
      </c>
      <c r="C67" s="38">
        <f t="shared" ref="C67:Q67" si="44">SUM(C68:C72)</f>
        <v>5762</v>
      </c>
      <c r="D67" s="38">
        <f t="shared" si="44"/>
        <v>5547</v>
      </c>
      <c r="E67" s="38">
        <f t="shared" si="44"/>
        <v>5504</v>
      </c>
      <c r="F67" s="38">
        <f t="shared" si="44"/>
        <v>5413</v>
      </c>
      <c r="G67" s="38">
        <f t="shared" si="44"/>
        <v>5421</v>
      </c>
      <c r="H67" s="38">
        <f t="shared" si="44"/>
        <v>5501</v>
      </c>
      <c r="I67" s="38">
        <f t="shared" si="44"/>
        <v>4669</v>
      </c>
      <c r="J67" s="38">
        <f t="shared" si="44"/>
        <v>4440</v>
      </c>
      <c r="K67" s="38">
        <f t="shared" si="44"/>
        <v>4236</v>
      </c>
      <c r="L67" s="38">
        <f t="shared" si="44"/>
        <v>4281</v>
      </c>
      <c r="M67" s="38">
        <f t="shared" si="44"/>
        <v>4276</v>
      </c>
      <c r="N67" s="38">
        <f t="shared" si="44"/>
        <v>4444</v>
      </c>
      <c r="O67" s="38">
        <f t="shared" si="44"/>
        <v>4632</v>
      </c>
      <c r="P67" s="38">
        <f t="shared" si="44"/>
        <v>4766</v>
      </c>
      <c r="Q67" s="38">
        <f t="shared" si="44"/>
        <v>4945</v>
      </c>
    </row>
    <row r="68" spans="1:17" ht="11.45" customHeight="1" x14ac:dyDescent="0.25">
      <c r="A68" s="62" t="s">
        <v>59</v>
      </c>
      <c r="B68" s="37">
        <v>2583</v>
      </c>
      <c r="C68" s="37">
        <v>2259</v>
      </c>
      <c r="D68" s="37">
        <v>1939</v>
      </c>
      <c r="E68" s="37">
        <v>1630</v>
      </c>
      <c r="F68" s="37">
        <v>1450</v>
      </c>
      <c r="G68" s="37">
        <v>1141</v>
      </c>
      <c r="H68" s="37">
        <v>1141</v>
      </c>
      <c r="I68" s="37">
        <v>639</v>
      </c>
      <c r="J68" s="37">
        <v>470</v>
      </c>
      <c r="K68" s="37">
        <v>335</v>
      </c>
      <c r="L68" s="37">
        <v>269</v>
      </c>
      <c r="M68" s="37">
        <v>250</v>
      </c>
      <c r="N68" s="37">
        <v>240</v>
      </c>
      <c r="O68" s="37">
        <v>231</v>
      </c>
      <c r="P68" s="37">
        <v>225</v>
      </c>
      <c r="Q68" s="37">
        <v>217</v>
      </c>
    </row>
    <row r="69" spans="1:17" ht="11.45" customHeight="1" x14ac:dyDescent="0.25">
      <c r="A69" s="62" t="s">
        <v>58</v>
      </c>
      <c r="B69" s="37">
        <v>3476</v>
      </c>
      <c r="C69" s="37">
        <v>3503</v>
      </c>
      <c r="D69" s="37">
        <v>3608</v>
      </c>
      <c r="E69" s="37">
        <v>3874</v>
      </c>
      <c r="F69" s="37">
        <v>3963</v>
      </c>
      <c r="G69" s="37">
        <v>4280</v>
      </c>
      <c r="H69" s="37">
        <v>4360</v>
      </c>
      <c r="I69" s="37">
        <v>4030</v>
      </c>
      <c r="J69" s="37">
        <v>3970</v>
      </c>
      <c r="K69" s="37">
        <v>3901</v>
      </c>
      <c r="L69" s="37">
        <v>3896</v>
      </c>
      <c r="M69" s="37">
        <v>3899</v>
      </c>
      <c r="N69" s="37">
        <v>4063</v>
      </c>
      <c r="O69" s="37">
        <v>4250</v>
      </c>
      <c r="P69" s="37">
        <v>4364</v>
      </c>
      <c r="Q69" s="37">
        <v>4504</v>
      </c>
    </row>
    <row r="70" spans="1:17" ht="11.45" customHeight="1" x14ac:dyDescent="0.25">
      <c r="A70" s="62" t="s">
        <v>57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</row>
    <row r="71" spans="1:17" ht="11.45" customHeight="1" x14ac:dyDescent="0.25">
      <c r="A71" s="62" t="s">
        <v>56</v>
      </c>
      <c r="B71" s="37">
        <v>0</v>
      </c>
      <c r="C71" s="37">
        <v>0</v>
      </c>
      <c r="D71" s="37">
        <v>0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2</v>
      </c>
      <c r="M71" s="37">
        <v>13</v>
      </c>
      <c r="N71" s="37">
        <v>29</v>
      </c>
      <c r="O71" s="37">
        <v>41</v>
      </c>
      <c r="P71" s="37">
        <v>70</v>
      </c>
      <c r="Q71" s="37">
        <v>121</v>
      </c>
    </row>
    <row r="72" spans="1:17" ht="11.45" customHeight="1" x14ac:dyDescent="0.25">
      <c r="A72" s="62" t="s">
        <v>55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114</v>
      </c>
      <c r="M72" s="37">
        <v>114</v>
      </c>
      <c r="N72" s="37">
        <v>112</v>
      </c>
      <c r="O72" s="37">
        <v>110</v>
      </c>
      <c r="P72" s="37">
        <v>107</v>
      </c>
      <c r="Q72" s="37">
        <v>103</v>
      </c>
    </row>
    <row r="73" spans="1:17" ht="11.45" customHeight="1" x14ac:dyDescent="0.25">
      <c r="A73" s="25" t="s">
        <v>18</v>
      </c>
      <c r="B73" s="40">
        <f t="shared" ref="B73" si="45">B74+B80</f>
        <v>60655.723571470153</v>
      </c>
      <c r="C73" s="40">
        <f t="shared" ref="C73:Q73" si="46">C74+C80</f>
        <v>57408.251094718275</v>
      </c>
      <c r="D73" s="40">
        <f t="shared" si="46"/>
        <v>57657.542968967915</v>
      </c>
      <c r="E73" s="40">
        <f t="shared" si="46"/>
        <v>60093.698363482436</v>
      </c>
      <c r="F73" s="40">
        <f t="shared" si="46"/>
        <v>58404.135890008198</v>
      </c>
      <c r="G73" s="40">
        <f t="shared" si="46"/>
        <v>57147.611954150612</v>
      </c>
      <c r="H73" s="40">
        <f t="shared" si="46"/>
        <v>57133.197665721207</v>
      </c>
      <c r="I73" s="40">
        <f t="shared" si="46"/>
        <v>57446.057848052376</v>
      </c>
      <c r="J73" s="40">
        <f t="shared" si="46"/>
        <v>60239.736607340463</v>
      </c>
      <c r="K73" s="40">
        <f t="shared" si="46"/>
        <v>58594.014565104808</v>
      </c>
      <c r="L73" s="40">
        <f t="shared" si="46"/>
        <v>58576.840377542743</v>
      </c>
      <c r="M73" s="40">
        <f t="shared" si="46"/>
        <v>61756.666105530698</v>
      </c>
      <c r="N73" s="40">
        <f t="shared" si="46"/>
        <v>65572.358030903313</v>
      </c>
      <c r="O73" s="40">
        <f t="shared" si="46"/>
        <v>69597.713802408398</v>
      </c>
      <c r="P73" s="40">
        <f t="shared" si="46"/>
        <v>73993.166079526491</v>
      </c>
      <c r="Q73" s="40">
        <f t="shared" si="46"/>
        <v>79247.856542810216</v>
      </c>
    </row>
    <row r="74" spans="1:17" ht="11.45" customHeight="1" x14ac:dyDescent="0.25">
      <c r="A74" s="23" t="s">
        <v>27</v>
      </c>
      <c r="B74" s="39">
        <f>SUM(B75:B79)</f>
        <v>53598</v>
      </c>
      <c r="C74" s="39">
        <f t="shared" ref="C74:Q74" si="47">SUM(C75:C79)</f>
        <v>52063</v>
      </c>
      <c r="D74" s="39">
        <f t="shared" si="47"/>
        <v>50346</v>
      </c>
      <c r="E74" s="39">
        <f t="shared" si="47"/>
        <v>48721</v>
      </c>
      <c r="F74" s="39">
        <f t="shared" si="47"/>
        <v>46847</v>
      </c>
      <c r="G74" s="39">
        <f t="shared" si="47"/>
        <v>45141</v>
      </c>
      <c r="H74" s="39">
        <f t="shared" si="47"/>
        <v>44036</v>
      </c>
      <c r="I74" s="39">
        <f t="shared" si="47"/>
        <v>43724</v>
      </c>
      <c r="J74" s="39">
        <f t="shared" si="47"/>
        <v>45882</v>
      </c>
      <c r="K74" s="39">
        <f t="shared" si="47"/>
        <v>46226</v>
      </c>
      <c r="L74" s="39">
        <f t="shared" si="47"/>
        <v>47069</v>
      </c>
      <c r="M74" s="39">
        <f t="shared" si="47"/>
        <v>49341</v>
      </c>
      <c r="N74" s="39">
        <f t="shared" si="47"/>
        <v>52398</v>
      </c>
      <c r="O74" s="39">
        <f t="shared" si="47"/>
        <v>57420</v>
      </c>
      <c r="P74" s="39">
        <f t="shared" si="47"/>
        <v>61232</v>
      </c>
      <c r="Q74" s="39">
        <f t="shared" si="47"/>
        <v>65986</v>
      </c>
    </row>
    <row r="75" spans="1:17" ht="11.45" customHeight="1" x14ac:dyDescent="0.25">
      <c r="A75" s="62" t="s">
        <v>59</v>
      </c>
      <c r="B75" s="42">
        <v>14032</v>
      </c>
      <c r="C75" s="42">
        <v>13744</v>
      </c>
      <c r="D75" s="42">
        <v>13398</v>
      </c>
      <c r="E75" s="42">
        <v>12873</v>
      </c>
      <c r="F75" s="42">
        <v>12389</v>
      </c>
      <c r="G75" s="42">
        <v>11981</v>
      </c>
      <c r="H75" s="42">
        <v>11509</v>
      </c>
      <c r="I75" s="42">
        <v>10978</v>
      </c>
      <c r="J75" s="42">
        <v>12103</v>
      </c>
      <c r="K75" s="42">
        <v>12295</v>
      </c>
      <c r="L75" s="42">
        <v>12139</v>
      </c>
      <c r="M75" s="42">
        <v>12310</v>
      </c>
      <c r="N75" s="42">
        <v>12354</v>
      </c>
      <c r="O75" s="42">
        <v>11979</v>
      </c>
      <c r="P75" s="42">
        <v>12024</v>
      </c>
      <c r="Q75" s="42">
        <v>12341</v>
      </c>
    </row>
    <row r="76" spans="1:17" ht="11.45" customHeight="1" x14ac:dyDescent="0.25">
      <c r="A76" s="62" t="s">
        <v>58</v>
      </c>
      <c r="B76" s="42">
        <v>39566</v>
      </c>
      <c r="C76" s="42">
        <v>38319</v>
      </c>
      <c r="D76" s="42">
        <v>36948</v>
      </c>
      <c r="E76" s="42">
        <v>35848</v>
      </c>
      <c r="F76" s="42">
        <v>34458</v>
      </c>
      <c r="G76" s="42">
        <v>33160</v>
      </c>
      <c r="H76" s="42">
        <v>32527</v>
      </c>
      <c r="I76" s="42">
        <v>32744</v>
      </c>
      <c r="J76" s="42">
        <v>33777</v>
      </c>
      <c r="K76" s="42">
        <v>33929</v>
      </c>
      <c r="L76" s="42">
        <v>34915</v>
      </c>
      <c r="M76" s="42">
        <v>36991</v>
      </c>
      <c r="N76" s="42">
        <v>40000</v>
      </c>
      <c r="O76" s="42">
        <v>45386</v>
      </c>
      <c r="P76" s="42">
        <v>49133</v>
      </c>
      <c r="Q76" s="42">
        <v>53542</v>
      </c>
    </row>
    <row r="77" spans="1:17" ht="11.45" customHeight="1" x14ac:dyDescent="0.25">
      <c r="A77" s="62" t="s">
        <v>57</v>
      </c>
      <c r="B77" s="42">
        <v>0</v>
      </c>
      <c r="C77" s="42">
        <v>0</v>
      </c>
      <c r="D77" s="42">
        <v>0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</row>
    <row r="78" spans="1:17" ht="11.45" customHeight="1" x14ac:dyDescent="0.25">
      <c r="A78" s="62" t="s">
        <v>56</v>
      </c>
      <c r="B78" s="42">
        <v>0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13</v>
      </c>
      <c r="M78" s="42">
        <v>38</v>
      </c>
      <c r="N78" s="42">
        <v>41</v>
      </c>
      <c r="O78" s="42">
        <v>48</v>
      </c>
      <c r="P78" s="42">
        <v>61</v>
      </c>
      <c r="Q78" s="42">
        <v>87</v>
      </c>
    </row>
    <row r="79" spans="1:17" ht="11.45" customHeight="1" x14ac:dyDescent="0.25">
      <c r="A79" s="62" t="s">
        <v>55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2</v>
      </c>
      <c r="J79" s="42">
        <v>2</v>
      </c>
      <c r="K79" s="42">
        <v>2</v>
      </c>
      <c r="L79" s="42">
        <v>2</v>
      </c>
      <c r="M79" s="42">
        <v>2</v>
      </c>
      <c r="N79" s="42">
        <v>3</v>
      </c>
      <c r="O79" s="42">
        <v>7</v>
      </c>
      <c r="P79" s="42">
        <v>14</v>
      </c>
      <c r="Q79" s="42">
        <v>16</v>
      </c>
    </row>
    <row r="80" spans="1:17" ht="11.45" customHeight="1" x14ac:dyDescent="0.25">
      <c r="A80" s="19" t="s">
        <v>24</v>
      </c>
      <c r="B80" s="38">
        <f>SUM(B81:B82)</f>
        <v>7057.7235714701565</v>
      </c>
      <c r="C80" s="38">
        <f t="shared" ref="C80:Q80" si="48">SUM(C81:C82)</f>
        <v>5345.2510947182718</v>
      </c>
      <c r="D80" s="38">
        <f t="shared" si="48"/>
        <v>7311.5429689679167</v>
      </c>
      <c r="E80" s="38">
        <f t="shared" si="48"/>
        <v>11372.698363482436</v>
      </c>
      <c r="F80" s="38">
        <f t="shared" si="48"/>
        <v>11557.1358900082</v>
      </c>
      <c r="G80" s="38">
        <f t="shared" si="48"/>
        <v>12006.611954150614</v>
      </c>
      <c r="H80" s="38">
        <f t="shared" si="48"/>
        <v>13097.197665721211</v>
      </c>
      <c r="I80" s="38">
        <f t="shared" si="48"/>
        <v>13722.057848052376</v>
      </c>
      <c r="J80" s="38">
        <f t="shared" si="48"/>
        <v>14357.736607340461</v>
      </c>
      <c r="K80" s="38">
        <f t="shared" si="48"/>
        <v>12368.014565104806</v>
      </c>
      <c r="L80" s="38">
        <f t="shared" si="48"/>
        <v>11507.840377542741</v>
      </c>
      <c r="M80" s="38">
        <f t="shared" si="48"/>
        <v>12415.666105530699</v>
      </c>
      <c r="N80" s="38">
        <f t="shared" si="48"/>
        <v>13174.358030903308</v>
      </c>
      <c r="O80" s="38">
        <f t="shared" si="48"/>
        <v>12177.713802408396</v>
      </c>
      <c r="P80" s="38">
        <f t="shared" si="48"/>
        <v>12761.166079526487</v>
      </c>
      <c r="Q80" s="38">
        <f t="shared" si="48"/>
        <v>13261.856542810208</v>
      </c>
    </row>
    <row r="81" spans="1:17" ht="11.45" customHeight="1" x14ac:dyDescent="0.25">
      <c r="A81" s="17" t="s">
        <v>23</v>
      </c>
      <c r="B81" s="37">
        <v>6545</v>
      </c>
      <c r="C81" s="37">
        <v>4800</v>
      </c>
      <c r="D81" s="37">
        <v>6740</v>
      </c>
      <c r="E81" s="37">
        <v>10790</v>
      </c>
      <c r="F81" s="37">
        <v>10878</v>
      </c>
      <c r="G81" s="37">
        <v>11306</v>
      </c>
      <c r="H81" s="37">
        <v>12346</v>
      </c>
      <c r="I81" s="37">
        <v>12885</v>
      </c>
      <c r="J81" s="37">
        <v>13556</v>
      </c>
      <c r="K81" s="37">
        <v>11720</v>
      </c>
      <c r="L81" s="37">
        <v>10853</v>
      </c>
      <c r="M81" s="37">
        <v>11643</v>
      </c>
      <c r="N81" s="37">
        <v>12388</v>
      </c>
      <c r="O81" s="37">
        <v>11256</v>
      </c>
      <c r="P81" s="37">
        <v>11837</v>
      </c>
      <c r="Q81" s="37">
        <v>12152</v>
      </c>
    </row>
    <row r="82" spans="1:17" ht="11.45" customHeight="1" x14ac:dyDescent="0.25">
      <c r="A82" s="15" t="s">
        <v>22</v>
      </c>
      <c r="B82" s="36">
        <v>512.7235714701568</v>
      </c>
      <c r="C82" s="36">
        <v>545.25109471827216</v>
      </c>
      <c r="D82" s="36">
        <v>571.54296896791709</v>
      </c>
      <c r="E82" s="36">
        <v>582.69836348243552</v>
      </c>
      <c r="F82" s="36">
        <v>679.135890008199</v>
      </c>
      <c r="G82" s="36">
        <v>700.61195415061411</v>
      </c>
      <c r="H82" s="36">
        <v>751.19766572121046</v>
      </c>
      <c r="I82" s="36">
        <v>837.05784805237636</v>
      </c>
      <c r="J82" s="36">
        <v>801.73660734046018</v>
      </c>
      <c r="K82" s="36">
        <v>648.0145651048058</v>
      </c>
      <c r="L82" s="36">
        <v>654.84037754274084</v>
      </c>
      <c r="M82" s="36">
        <v>772.66610553070018</v>
      </c>
      <c r="N82" s="36">
        <v>786.35803090330728</v>
      </c>
      <c r="O82" s="36">
        <v>921.71380240839596</v>
      </c>
      <c r="P82" s="36">
        <v>924.16607952648644</v>
      </c>
      <c r="Q82" s="36">
        <v>1109.8565428102086</v>
      </c>
    </row>
    <row r="83" spans="1:17" ht="11.45" customHeight="1" x14ac:dyDescent="0.25">
      <c r="A83" s="59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</row>
    <row r="84" spans="1:17" ht="11.45" customHeight="1" x14ac:dyDescent="0.25">
      <c r="A84" s="27" t="s">
        <v>69</v>
      </c>
      <c r="B84" s="41">
        <f t="shared" ref="B84:Q84" si="49">B85+B100</f>
        <v>485805.72357147012</v>
      </c>
      <c r="C84" s="41">
        <f t="shared" si="49"/>
        <v>477270.25109471829</v>
      </c>
      <c r="D84" s="41">
        <f t="shared" si="49"/>
        <v>471204.54296896793</v>
      </c>
      <c r="E84" s="41">
        <f t="shared" si="49"/>
        <v>507697.69836348243</v>
      </c>
      <c r="F84" s="41">
        <f t="shared" si="49"/>
        <v>543917.13589000818</v>
      </c>
      <c r="G84" s="41">
        <f t="shared" si="49"/>
        <v>566502.61195415061</v>
      </c>
      <c r="H84" s="41">
        <f t="shared" si="49"/>
        <v>578447.19766572118</v>
      </c>
      <c r="I84" s="41">
        <f t="shared" si="49"/>
        <v>600695.05784805235</v>
      </c>
      <c r="J84" s="41">
        <f t="shared" si="49"/>
        <v>634101.73660734051</v>
      </c>
      <c r="K84" s="41">
        <f t="shared" si="49"/>
        <v>627030.01456510485</v>
      </c>
      <c r="L84" s="41">
        <f t="shared" si="49"/>
        <v>635237.84037754277</v>
      </c>
      <c r="M84" s="41">
        <f t="shared" si="49"/>
        <v>663249.66610553069</v>
      </c>
      <c r="N84" s="41">
        <f t="shared" si="49"/>
        <v>707389.35803090327</v>
      </c>
      <c r="O84" s="41">
        <f t="shared" si="49"/>
        <v>741494.71380240843</v>
      </c>
      <c r="P84" s="41">
        <f t="shared" si="49"/>
        <v>774009.16607952653</v>
      </c>
      <c r="Q84" s="41">
        <f t="shared" si="49"/>
        <v>806288.85654281022</v>
      </c>
    </row>
    <row r="85" spans="1:17" ht="11.45" customHeight="1" x14ac:dyDescent="0.25">
      <c r="A85" s="25" t="s">
        <v>39</v>
      </c>
      <c r="B85" s="40">
        <f t="shared" ref="B85:Q85" si="50">B86+B87+B94</f>
        <v>425150</v>
      </c>
      <c r="C85" s="40">
        <f t="shared" si="50"/>
        <v>419862</v>
      </c>
      <c r="D85" s="40">
        <f t="shared" si="50"/>
        <v>413547</v>
      </c>
      <c r="E85" s="40">
        <f t="shared" si="50"/>
        <v>447604</v>
      </c>
      <c r="F85" s="40">
        <f t="shared" si="50"/>
        <v>485513</v>
      </c>
      <c r="G85" s="40">
        <f t="shared" si="50"/>
        <v>509355</v>
      </c>
      <c r="H85" s="40">
        <f t="shared" si="50"/>
        <v>521314</v>
      </c>
      <c r="I85" s="40">
        <f t="shared" si="50"/>
        <v>543249</v>
      </c>
      <c r="J85" s="40">
        <f t="shared" si="50"/>
        <v>573862</v>
      </c>
      <c r="K85" s="40">
        <f t="shared" si="50"/>
        <v>568436</v>
      </c>
      <c r="L85" s="40">
        <f t="shared" si="50"/>
        <v>576661</v>
      </c>
      <c r="M85" s="40">
        <f t="shared" si="50"/>
        <v>601493</v>
      </c>
      <c r="N85" s="40">
        <f t="shared" si="50"/>
        <v>641817</v>
      </c>
      <c r="O85" s="40">
        <f t="shared" si="50"/>
        <v>671897</v>
      </c>
      <c r="P85" s="40">
        <f t="shared" si="50"/>
        <v>700016</v>
      </c>
      <c r="Q85" s="40">
        <f t="shared" si="50"/>
        <v>727041</v>
      </c>
    </row>
    <row r="86" spans="1:17" ht="11.45" customHeight="1" x14ac:dyDescent="0.25">
      <c r="A86" s="23" t="s">
        <v>30</v>
      </c>
      <c r="B86" s="39">
        <v>6700</v>
      </c>
      <c r="C86" s="39">
        <v>6800</v>
      </c>
      <c r="D86" s="39">
        <v>7300</v>
      </c>
      <c r="E86" s="39">
        <v>8100</v>
      </c>
      <c r="F86" s="39">
        <v>9100</v>
      </c>
      <c r="G86" s="39">
        <v>10234</v>
      </c>
      <c r="H86" s="39">
        <v>12594</v>
      </c>
      <c r="I86" s="39">
        <v>14780</v>
      </c>
      <c r="J86" s="39">
        <v>17622</v>
      </c>
      <c r="K86" s="39">
        <v>18600</v>
      </c>
      <c r="L86" s="39">
        <v>19700</v>
      </c>
      <c r="M86" s="39">
        <v>23217</v>
      </c>
      <c r="N86" s="39">
        <v>35273</v>
      </c>
      <c r="O86" s="39">
        <v>38700</v>
      </c>
      <c r="P86" s="39">
        <v>42300</v>
      </c>
      <c r="Q86" s="39">
        <v>45500</v>
      </c>
    </row>
    <row r="87" spans="1:17" ht="11.45" customHeight="1" x14ac:dyDescent="0.25">
      <c r="A87" s="19" t="s">
        <v>29</v>
      </c>
      <c r="B87" s="38">
        <f>SUM(B88:B93)</f>
        <v>412391</v>
      </c>
      <c r="C87" s="38">
        <f t="shared" ref="C87" si="51">SUM(C88:C93)</f>
        <v>407300</v>
      </c>
      <c r="D87" s="38">
        <f t="shared" ref="D87" si="52">SUM(D88:D93)</f>
        <v>400700</v>
      </c>
      <c r="E87" s="38">
        <f t="shared" ref="E87" si="53">SUM(E88:E93)</f>
        <v>434000</v>
      </c>
      <c r="F87" s="38">
        <f t="shared" ref="F87" si="54">SUM(F88:F93)</f>
        <v>471000</v>
      </c>
      <c r="G87" s="38">
        <f t="shared" ref="G87" si="55">SUM(G88:G93)</f>
        <v>493700</v>
      </c>
      <c r="H87" s="38">
        <f t="shared" ref="H87" si="56">SUM(H88:H93)</f>
        <v>503219</v>
      </c>
      <c r="I87" s="38">
        <f t="shared" ref="I87" si="57">SUM(I88:I93)</f>
        <v>523800</v>
      </c>
      <c r="J87" s="38">
        <f t="shared" ref="J87" si="58">SUM(J88:J93)</f>
        <v>551800</v>
      </c>
      <c r="K87" s="38">
        <f t="shared" ref="K87" si="59">SUM(K88:K93)</f>
        <v>545600</v>
      </c>
      <c r="L87" s="38">
        <f t="shared" ref="L87" si="60">SUM(L88:L93)</f>
        <v>552680</v>
      </c>
      <c r="M87" s="38">
        <f t="shared" ref="M87" si="61">SUM(M88:M93)</f>
        <v>574000</v>
      </c>
      <c r="N87" s="38">
        <f t="shared" ref="N87" si="62">SUM(N88:N93)</f>
        <v>602100</v>
      </c>
      <c r="O87" s="38">
        <f t="shared" ref="O87" si="63">SUM(O88:O93)</f>
        <v>628565</v>
      </c>
      <c r="P87" s="38">
        <f t="shared" ref="P87" si="64">SUM(P88:P93)</f>
        <v>652950</v>
      </c>
      <c r="Q87" s="38">
        <f t="shared" ref="Q87" si="65">SUM(Q88:Q93)</f>
        <v>676596</v>
      </c>
    </row>
    <row r="88" spans="1:17" ht="11.45" customHeight="1" x14ac:dyDescent="0.25">
      <c r="A88" s="62" t="s">
        <v>59</v>
      </c>
      <c r="B88" s="42">
        <v>380085</v>
      </c>
      <c r="C88" s="42">
        <v>364089</v>
      </c>
      <c r="D88" s="42">
        <v>355100</v>
      </c>
      <c r="E88" s="42">
        <v>380500</v>
      </c>
      <c r="F88" s="42">
        <v>404000</v>
      </c>
      <c r="G88" s="42">
        <v>414900</v>
      </c>
      <c r="H88" s="42">
        <v>409751</v>
      </c>
      <c r="I88" s="42">
        <v>407600</v>
      </c>
      <c r="J88" s="42">
        <v>423499</v>
      </c>
      <c r="K88" s="42">
        <v>417199</v>
      </c>
      <c r="L88" s="42">
        <v>415577</v>
      </c>
      <c r="M88" s="42">
        <v>419958</v>
      </c>
      <c r="N88" s="42">
        <v>424302</v>
      </c>
      <c r="O88" s="42">
        <v>426383</v>
      </c>
      <c r="P88" s="42">
        <v>429002</v>
      </c>
      <c r="Q88" s="42">
        <v>434032</v>
      </c>
    </row>
    <row r="89" spans="1:17" ht="11.45" customHeight="1" x14ac:dyDescent="0.25">
      <c r="A89" s="62" t="s">
        <v>58</v>
      </c>
      <c r="B89" s="42">
        <v>32306</v>
      </c>
      <c r="C89" s="42">
        <v>43211</v>
      </c>
      <c r="D89" s="42">
        <v>45600</v>
      </c>
      <c r="E89" s="42">
        <v>53500</v>
      </c>
      <c r="F89" s="42">
        <v>67000</v>
      </c>
      <c r="G89" s="42">
        <v>78800</v>
      </c>
      <c r="H89" s="42">
        <v>93468</v>
      </c>
      <c r="I89" s="42">
        <v>116200</v>
      </c>
      <c r="J89" s="42">
        <v>128300</v>
      </c>
      <c r="K89" s="42">
        <v>128400</v>
      </c>
      <c r="L89" s="42">
        <v>137099</v>
      </c>
      <c r="M89" s="42">
        <v>153977</v>
      </c>
      <c r="N89" s="42">
        <v>177184</v>
      </c>
      <c r="O89" s="42">
        <v>201357</v>
      </c>
      <c r="P89" s="42">
        <v>222622</v>
      </c>
      <c r="Q89" s="42">
        <v>241023</v>
      </c>
    </row>
    <row r="90" spans="1:17" ht="11.45" customHeight="1" x14ac:dyDescent="0.25">
      <c r="A90" s="62" t="s">
        <v>57</v>
      </c>
      <c r="B90" s="42">
        <v>0</v>
      </c>
      <c r="C90" s="42">
        <v>0</v>
      </c>
      <c r="D90" s="42">
        <v>0</v>
      </c>
      <c r="E90" s="42">
        <v>0</v>
      </c>
      <c r="F90" s="42">
        <v>0</v>
      </c>
      <c r="G90" s="42">
        <v>0</v>
      </c>
      <c r="H90" s="42">
        <v>0</v>
      </c>
      <c r="I90" s="42">
        <v>0</v>
      </c>
      <c r="J90" s="42">
        <v>0</v>
      </c>
      <c r="K90" s="42">
        <v>0</v>
      </c>
      <c r="L90" s="42">
        <v>0</v>
      </c>
      <c r="M90" s="42">
        <v>0</v>
      </c>
      <c r="N90" s="42">
        <v>0</v>
      </c>
      <c r="O90" s="42">
        <v>0</v>
      </c>
      <c r="P90" s="42">
        <v>0</v>
      </c>
      <c r="Q90" s="42">
        <v>0</v>
      </c>
    </row>
    <row r="91" spans="1:17" ht="11.45" customHeight="1" x14ac:dyDescent="0.25">
      <c r="A91" s="62" t="s">
        <v>56</v>
      </c>
      <c r="B91" s="42">
        <v>0</v>
      </c>
      <c r="C91" s="42">
        <v>0</v>
      </c>
      <c r="D91" s="42">
        <v>0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0</v>
      </c>
      <c r="L91" s="42">
        <v>2</v>
      </c>
      <c r="M91" s="42">
        <v>7</v>
      </c>
      <c r="N91" s="42">
        <v>14</v>
      </c>
      <c r="O91" s="42">
        <v>117</v>
      </c>
      <c r="P91" s="42">
        <v>233</v>
      </c>
      <c r="Q91" s="42">
        <v>383</v>
      </c>
    </row>
    <row r="92" spans="1:17" ht="11.45" customHeight="1" x14ac:dyDescent="0.25">
      <c r="A92" s="62" t="s">
        <v>60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0</v>
      </c>
      <c r="P92" s="42">
        <v>26</v>
      </c>
      <c r="Q92" s="42">
        <v>42</v>
      </c>
    </row>
    <row r="93" spans="1:17" ht="11.45" customHeight="1" x14ac:dyDescent="0.25">
      <c r="A93" s="62" t="s">
        <v>55</v>
      </c>
      <c r="B93" s="42">
        <v>0</v>
      </c>
      <c r="C93" s="42">
        <v>0</v>
      </c>
      <c r="D93" s="42">
        <v>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1</v>
      </c>
      <c r="K93" s="42">
        <v>1</v>
      </c>
      <c r="L93" s="42">
        <v>2</v>
      </c>
      <c r="M93" s="42">
        <v>58</v>
      </c>
      <c r="N93" s="42">
        <v>600</v>
      </c>
      <c r="O93" s="42">
        <v>708</v>
      </c>
      <c r="P93" s="42">
        <v>1067</v>
      </c>
      <c r="Q93" s="42">
        <v>1116</v>
      </c>
    </row>
    <row r="94" spans="1:17" ht="11.45" customHeight="1" x14ac:dyDescent="0.25">
      <c r="A94" s="19" t="s">
        <v>28</v>
      </c>
      <c r="B94" s="38">
        <f>SUM(B95:B99)</f>
        <v>6059</v>
      </c>
      <c r="C94" s="38">
        <f t="shared" ref="C94" si="66">SUM(C95:C99)</f>
        <v>5762</v>
      </c>
      <c r="D94" s="38">
        <f t="shared" ref="D94" si="67">SUM(D95:D99)</f>
        <v>5547</v>
      </c>
      <c r="E94" s="38">
        <f t="shared" ref="E94" si="68">SUM(E95:E99)</f>
        <v>5504</v>
      </c>
      <c r="F94" s="38">
        <f t="shared" ref="F94" si="69">SUM(F95:F99)</f>
        <v>5413</v>
      </c>
      <c r="G94" s="38">
        <f t="shared" ref="G94" si="70">SUM(G95:G99)</f>
        <v>5421</v>
      </c>
      <c r="H94" s="38">
        <f t="shared" ref="H94" si="71">SUM(H95:H99)</f>
        <v>5501</v>
      </c>
      <c r="I94" s="38">
        <f t="shared" ref="I94" si="72">SUM(I95:I99)</f>
        <v>4669</v>
      </c>
      <c r="J94" s="38">
        <f t="shared" ref="J94" si="73">SUM(J95:J99)</f>
        <v>4440</v>
      </c>
      <c r="K94" s="38">
        <f t="shared" ref="K94" si="74">SUM(K95:K99)</f>
        <v>4236</v>
      </c>
      <c r="L94" s="38">
        <f t="shared" ref="L94" si="75">SUM(L95:L99)</f>
        <v>4281</v>
      </c>
      <c r="M94" s="38">
        <f t="shared" ref="M94" si="76">SUM(M95:M99)</f>
        <v>4276</v>
      </c>
      <c r="N94" s="38">
        <f t="shared" ref="N94" si="77">SUM(N95:N99)</f>
        <v>4444</v>
      </c>
      <c r="O94" s="38">
        <f t="shared" ref="O94" si="78">SUM(O95:O99)</f>
        <v>4632</v>
      </c>
      <c r="P94" s="38">
        <f t="shared" ref="P94" si="79">SUM(P95:P99)</f>
        <v>4766</v>
      </c>
      <c r="Q94" s="38">
        <f t="shared" ref="Q94" si="80">SUM(Q95:Q99)</f>
        <v>4945</v>
      </c>
    </row>
    <row r="95" spans="1:17" ht="11.45" customHeight="1" x14ac:dyDescent="0.25">
      <c r="A95" s="62" t="s">
        <v>59</v>
      </c>
      <c r="B95" s="37">
        <v>2583</v>
      </c>
      <c r="C95" s="37">
        <v>2259</v>
      </c>
      <c r="D95" s="37">
        <v>1939</v>
      </c>
      <c r="E95" s="37">
        <v>1630</v>
      </c>
      <c r="F95" s="37">
        <v>1450</v>
      </c>
      <c r="G95" s="37">
        <v>1141</v>
      </c>
      <c r="H95" s="37">
        <v>1141</v>
      </c>
      <c r="I95" s="37">
        <v>639</v>
      </c>
      <c r="J95" s="37">
        <v>470</v>
      </c>
      <c r="K95" s="37">
        <v>335</v>
      </c>
      <c r="L95" s="37">
        <v>269</v>
      </c>
      <c r="M95" s="37">
        <v>250</v>
      </c>
      <c r="N95" s="37">
        <v>240</v>
      </c>
      <c r="O95" s="37">
        <v>231</v>
      </c>
      <c r="P95" s="37">
        <v>225</v>
      </c>
      <c r="Q95" s="37">
        <v>217</v>
      </c>
    </row>
    <row r="96" spans="1:17" ht="11.45" customHeight="1" x14ac:dyDescent="0.25">
      <c r="A96" s="62" t="s">
        <v>58</v>
      </c>
      <c r="B96" s="37">
        <v>3476</v>
      </c>
      <c r="C96" s="37">
        <v>3503</v>
      </c>
      <c r="D96" s="37">
        <v>3608</v>
      </c>
      <c r="E96" s="37">
        <v>3874</v>
      </c>
      <c r="F96" s="37">
        <v>3963</v>
      </c>
      <c r="G96" s="37">
        <v>4280</v>
      </c>
      <c r="H96" s="37">
        <v>4360</v>
      </c>
      <c r="I96" s="37">
        <v>4030</v>
      </c>
      <c r="J96" s="37">
        <v>3970</v>
      </c>
      <c r="K96" s="37">
        <v>3901</v>
      </c>
      <c r="L96" s="37">
        <v>3896</v>
      </c>
      <c r="M96" s="37">
        <v>3899</v>
      </c>
      <c r="N96" s="37">
        <v>4063</v>
      </c>
      <c r="O96" s="37">
        <v>4250</v>
      </c>
      <c r="P96" s="37">
        <v>4364</v>
      </c>
      <c r="Q96" s="37">
        <v>4504</v>
      </c>
    </row>
    <row r="97" spans="1:17" ht="11.45" customHeight="1" x14ac:dyDescent="0.25">
      <c r="A97" s="62" t="s">
        <v>57</v>
      </c>
      <c r="B97" s="37">
        <v>0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</row>
    <row r="98" spans="1:17" ht="11.45" customHeight="1" x14ac:dyDescent="0.25">
      <c r="A98" s="62" t="s">
        <v>56</v>
      </c>
      <c r="B98" s="37">
        <v>0</v>
      </c>
      <c r="C98" s="37">
        <v>0</v>
      </c>
      <c r="D98" s="37">
        <v>0</v>
      </c>
      <c r="E98" s="37">
        <v>0</v>
      </c>
      <c r="F98" s="37">
        <v>0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2</v>
      </c>
      <c r="M98" s="37">
        <v>13</v>
      </c>
      <c r="N98" s="37">
        <v>29</v>
      </c>
      <c r="O98" s="37">
        <v>41</v>
      </c>
      <c r="P98" s="37">
        <v>70</v>
      </c>
      <c r="Q98" s="37">
        <v>121</v>
      </c>
    </row>
    <row r="99" spans="1:17" ht="11.45" customHeight="1" x14ac:dyDescent="0.25">
      <c r="A99" s="62" t="s">
        <v>55</v>
      </c>
      <c r="B99" s="37">
        <v>0</v>
      </c>
      <c r="C99" s="37">
        <v>0</v>
      </c>
      <c r="D99" s="37">
        <v>0</v>
      </c>
      <c r="E99" s="37">
        <v>0</v>
      </c>
      <c r="F99" s="37">
        <v>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114</v>
      </c>
      <c r="M99" s="37">
        <v>114</v>
      </c>
      <c r="N99" s="37">
        <v>112</v>
      </c>
      <c r="O99" s="37">
        <v>110</v>
      </c>
      <c r="P99" s="37">
        <v>107</v>
      </c>
      <c r="Q99" s="37">
        <v>103</v>
      </c>
    </row>
    <row r="100" spans="1:17" ht="11.45" customHeight="1" x14ac:dyDescent="0.25">
      <c r="A100" s="25" t="s">
        <v>18</v>
      </c>
      <c r="B100" s="40">
        <f t="shared" ref="B100:Q100" si="81">B101+B107</f>
        <v>60655.723571470153</v>
      </c>
      <c r="C100" s="40">
        <f t="shared" si="81"/>
        <v>57408.251094718275</v>
      </c>
      <c r="D100" s="40">
        <f t="shared" si="81"/>
        <v>57657.542968967915</v>
      </c>
      <c r="E100" s="40">
        <f t="shared" si="81"/>
        <v>60093.698363482436</v>
      </c>
      <c r="F100" s="40">
        <f t="shared" si="81"/>
        <v>58404.135890008198</v>
      </c>
      <c r="G100" s="40">
        <f t="shared" si="81"/>
        <v>57147.611954150612</v>
      </c>
      <c r="H100" s="40">
        <f t="shared" si="81"/>
        <v>57133.197665721207</v>
      </c>
      <c r="I100" s="40">
        <f t="shared" si="81"/>
        <v>57446.057848052376</v>
      </c>
      <c r="J100" s="40">
        <f t="shared" si="81"/>
        <v>60239.736607340463</v>
      </c>
      <c r="K100" s="40">
        <f t="shared" si="81"/>
        <v>58594.014565104808</v>
      </c>
      <c r="L100" s="40">
        <f t="shared" si="81"/>
        <v>58576.840377542743</v>
      </c>
      <c r="M100" s="40">
        <f t="shared" si="81"/>
        <v>61756.666105530698</v>
      </c>
      <c r="N100" s="40">
        <f t="shared" si="81"/>
        <v>65572.358030903313</v>
      </c>
      <c r="O100" s="40">
        <f t="shared" si="81"/>
        <v>69597.713802408398</v>
      </c>
      <c r="P100" s="40">
        <f t="shared" si="81"/>
        <v>73993.166079526491</v>
      </c>
      <c r="Q100" s="40">
        <f t="shared" si="81"/>
        <v>79247.856542810216</v>
      </c>
    </row>
    <row r="101" spans="1:17" ht="11.45" customHeight="1" x14ac:dyDescent="0.25">
      <c r="A101" s="23" t="s">
        <v>27</v>
      </c>
      <c r="B101" s="39">
        <f>SUM(B102:B106)</f>
        <v>53598</v>
      </c>
      <c r="C101" s="39">
        <f t="shared" ref="C101" si="82">SUM(C102:C106)</f>
        <v>52063</v>
      </c>
      <c r="D101" s="39">
        <f t="shared" ref="D101" si="83">SUM(D102:D106)</f>
        <v>50346</v>
      </c>
      <c r="E101" s="39">
        <f t="shared" ref="E101" si="84">SUM(E102:E106)</f>
        <v>48721</v>
      </c>
      <c r="F101" s="39">
        <f t="shared" ref="F101" si="85">SUM(F102:F106)</f>
        <v>46847</v>
      </c>
      <c r="G101" s="39">
        <f t="shared" ref="G101" si="86">SUM(G102:G106)</f>
        <v>45141</v>
      </c>
      <c r="H101" s="39">
        <f t="shared" ref="H101" si="87">SUM(H102:H106)</f>
        <v>44036</v>
      </c>
      <c r="I101" s="39">
        <f t="shared" ref="I101" si="88">SUM(I102:I106)</f>
        <v>43724</v>
      </c>
      <c r="J101" s="39">
        <f t="shared" ref="J101" si="89">SUM(J102:J106)</f>
        <v>45882</v>
      </c>
      <c r="K101" s="39">
        <f t="shared" ref="K101" si="90">SUM(K102:K106)</f>
        <v>46226</v>
      </c>
      <c r="L101" s="39">
        <f t="shared" ref="L101" si="91">SUM(L102:L106)</f>
        <v>47069</v>
      </c>
      <c r="M101" s="39">
        <f t="shared" ref="M101" si="92">SUM(M102:M106)</f>
        <v>49341</v>
      </c>
      <c r="N101" s="39">
        <f t="shared" ref="N101" si="93">SUM(N102:N106)</f>
        <v>52398</v>
      </c>
      <c r="O101" s="39">
        <f t="shared" ref="O101" si="94">SUM(O102:O106)</f>
        <v>57420</v>
      </c>
      <c r="P101" s="39">
        <f t="shared" ref="P101" si="95">SUM(P102:P106)</f>
        <v>61232</v>
      </c>
      <c r="Q101" s="39">
        <f t="shared" ref="Q101" si="96">SUM(Q102:Q106)</f>
        <v>65986</v>
      </c>
    </row>
    <row r="102" spans="1:17" ht="11.45" customHeight="1" x14ac:dyDescent="0.25">
      <c r="A102" s="62" t="s">
        <v>59</v>
      </c>
      <c r="B102" s="42">
        <v>14032</v>
      </c>
      <c r="C102" s="42">
        <v>13744</v>
      </c>
      <c r="D102" s="42">
        <v>13398</v>
      </c>
      <c r="E102" s="42">
        <v>12873</v>
      </c>
      <c r="F102" s="42">
        <v>12389</v>
      </c>
      <c r="G102" s="42">
        <v>11981</v>
      </c>
      <c r="H102" s="42">
        <v>11509</v>
      </c>
      <c r="I102" s="42">
        <v>10978</v>
      </c>
      <c r="J102" s="42">
        <v>12103</v>
      </c>
      <c r="K102" s="42">
        <v>12295</v>
      </c>
      <c r="L102" s="42">
        <v>12139</v>
      </c>
      <c r="M102" s="42">
        <v>12310</v>
      </c>
      <c r="N102" s="42">
        <v>12354</v>
      </c>
      <c r="O102" s="42">
        <v>11979</v>
      </c>
      <c r="P102" s="42">
        <v>12024</v>
      </c>
      <c r="Q102" s="42">
        <v>12341</v>
      </c>
    </row>
    <row r="103" spans="1:17" ht="11.45" customHeight="1" x14ac:dyDescent="0.25">
      <c r="A103" s="62" t="s">
        <v>58</v>
      </c>
      <c r="B103" s="42">
        <v>39566</v>
      </c>
      <c r="C103" s="42">
        <v>38319</v>
      </c>
      <c r="D103" s="42">
        <v>36948</v>
      </c>
      <c r="E103" s="42">
        <v>35848</v>
      </c>
      <c r="F103" s="42">
        <v>34458</v>
      </c>
      <c r="G103" s="42">
        <v>33160</v>
      </c>
      <c r="H103" s="42">
        <v>32527</v>
      </c>
      <c r="I103" s="42">
        <v>32744</v>
      </c>
      <c r="J103" s="42">
        <v>33777</v>
      </c>
      <c r="K103" s="42">
        <v>33929</v>
      </c>
      <c r="L103" s="42">
        <v>34915</v>
      </c>
      <c r="M103" s="42">
        <v>36991</v>
      </c>
      <c r="N103" s="42">
        <v>40000</v>
      </c>
      <c r="O103" s="42">
        <v>45386</v>
      </c>
      <c r="P103" s="42">
        <v>49133</v>
      </c>
      <c r="Q103" s="42">
        <v>53542</v>
      </c>
    </row>
    <row r="104" spans="1:17" ht="11.45" customHeight="1" x14ac:dyDescent="0.25">
      <c r="A104" s="62" t="s">
        <v>57</v>
      </c>
      <c r="B104" s="42">
        <v>0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0</v>
      </c>
      <c r="P104" s="42">
        <v>0</v>
      </c>
      <c r="Q104" s="42">
        <v>0</v>
      </c>
    </row>
    <row r="105" spans="1:17" ht="11.45" customHeight="1" x14ac:dyDescent="0.25">
      <c r="A105" s="62" t="s">
        <v>56</v>
      </c>
      <c r="B105" s="42">
        <v>0</v>
      </c>
      <c r="C105" s="42">
        <v>0</v>
      </c>
      <c r="D105" s="42">
        <v>0</v>
      </c>
      <c r="E105" s="42">
        <v>0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13</v>
      </c>
      <c r="M105" s="42">
        <v>38</v>
      </c>
      <c r="N105" s="42">
        <v>41</v>
      </c>
      <c r="O105" s="42">
        <v>48</v>
      </c>
      <c r="P105" s="42">
        <v>61</v>
      </c>
      <c r="Q105" s="42">
        <v>87</v>
      </c>
    </row>
    <row r="106" spans="1:17" ht="11.45" customHeight="1" x14ac:dyDescent="0.25">
      <c r="A106" s="62" t="s">
        <v>55</v>
      </c>
      <c r="B106" s="42">
        <v>0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2</v>
      </c>
      <c r="J106" s="42">
        <v>2</v>
      </c>
      <c r="K106" s="42">
        <v>2</v>
      </c>
      <c r="L106" s="42">
        <v>2</v>
      </c>
      <c r="M106" s="42">
        <v>2</v>
      </c>
      <c r="N106" s="42">
        <v>3</v>
      </c>
      <c r="O106" s="42">
        <v>7</v>
      </c>
      <c r="P106" s="42">
        <v>14</v>
      </c>
      <c r="Q106" s="42">
        <v>16</v>
      </c>
    </row>
    <row r="107" spans="1:17" ht="11.45" customHeight="1" x14ac:dyDescent="0.25">
      <c r="A107" s="19" t="s">
        <v>24</v>
      </c>
      <c r="B107" s="38">
        <f>SUM(B108:B109)</f>
        <v>7057.7235714701565</v>
      </c>
      <c r="C107" s="38">
        <f t="shared" ref="C107" si="97">SUM(C108:C109)</f>
        <v>5345.2510947182718</v>
      </c>
      <c r="D107" s="38">
        <f t="shared" ref="D107" si="98">SUM(D108:D109)</f>
        <v>7311.5429689679167</v>
      </c>
      <c r="E107" s="38">
        <f t="shared" ref="E107" si="99">SUM(E108:E109)</f>
        <v>11372.698363482436</v>
      </c>
      <c r="F107" s="38">
        <f t="shared" ref="F107" si="100">SUM(F108:F109)</f>
        <v>11557.1358900082</v>
      </c>
      <c r="G107" s="38">
        <f t="shared" ref="G107" si="101">SUM(G108:G109)</f>
        <v>12006.611954150614</v>
      </c>
      <c r="H107" s="38">
        <f t="shared" ref="H107" si="102">SUM(H108:H109)</f>
        <v>13097.197665721211</v>
      </c>
      <c r="I107" s="38">
        <f t="shared" ref="I107" si="103">SUM(I108:I109)</f>
        <v>13722.057848052376</v>
      </c>
      <c r="J107" s="38">
        <f t="shared" ref="J107" si="104">SUM(J108:J109)</f>
        <v>14357.736607340461</v>
      </c>
      <c r="K107" s="38">
        <f t="shared" ref="K107" si="105">SUM(K108:K109)</f>
        <v>12368.014565104806</v>
      </c>
      <c r="L107" s="38">
        <f t="shared" ref="L107" si="106">SUM(L108:L109)</f>
        <v>11507.840377542741</v>
      </c>
      <c r="M107" s="38">
        <f t="shared" ref="M107" si="107">SUM(M108:M109)</f>
        <v>12415.666105530699</v>
      </c>
      <c r="N107" s="38">
        <f t="shared" ref="N107" si="108">SUM(N108:N109)</f>
        <v>13174.358030903308</v>
      </c>
      <c r="O107" s="38">
        <f t="shared" ref="O107" si="109">SUM(O108:O109)</f>
        <v>12177.713802408396</v>
      </c>
      <c r="P107" s="38">
        <f t="shared" ref="P107" si="110">SUM(P108:P109)</f>
        <v>12761.166079526487</v>
      </c>
      <c r="Q107" s="38">
        <f t="shared" ref="Q107" si="111">SUM(Q108:Q109)</f>
        <v>13261.856542810208</v>
      </c>
    </row>
    <row r="108" spans="1:17" ht="11.45" customHeight="1" x14ac:dyDescent="0.25">
      <c r="A108" s="17" t="s">
        <v>23</v>
      </c>
      <c r="B108" s="37">
        <v>6545</v>
      </c>
      <c r="C108" s="37">
        <v>4800</v>
      </c>
      <c r="D108" s="37">
        <v>6740</v>
      </c>
      <c r="E108" s="37">
        <v>10790</v>
      </c>
      <c r="F108" s="37">
        <v>10878</v>
      </c>
      <c r="G108" s="37">
        <v>11306</v>
      </c>
      <c r="H108" s="37">
        <v>12346</v>
      </c>
      <c r="I108" s="37">
        <v>12885</v>
      </c>
      <c r="J108" s="37">
        <v>13556</v>
      </c>
      <c r="K108" s="37">
        <v>11720</v>
      </c>
      <c r="L108" s="37">
        <v>10853</v>
      </c>
      <c r="M108" s="37">
        <v>11643</v>
      </c>
      <c r="N108" s="37">
        <v>12388</v>
      </c>
      <c r="O108" s="37">
        <v>11256</v>
      </c>
      <c r="P108" s="37">
        <v>11837</v>
      </c>
      <c r="Q108" s="37">
        <v>12152</v>
      </c>
    </row>
    <row r="109" spans="1:17" ht="11.45" customHeight="1" x14ac:dyDescent="0.25">
      <c r="A109" s="15" t="s">
        <v>22</v>
      </c>
      <c r="B109" s="36">
        <v>512.7235714701568</v>
      </c>
      <c r="C109" s="36">
        <v>545.25109471827216</v>
      </c>
      <c r="D109" s="36">
        <v>571.54296896791709</v>
      </c>
      <c r="E109" s="36">
        <v>582.69836348243552</v>
      </c>
      <c r="F109" s="36">
        <v>679.135890008199</v>
      </c>
      <c r="G109" s="36">
        <v>700.61195415061411</v>
      </c>
      <c r="H109" s="36">
        <v>751.19766572121046</v>
      </c>
      <c r="I109" s="36">
        <v>837.05784805237636</v>
      </c>
      <c r="J109" s="36">
        <v>801.73660734046018</v>
      </c>
      <c r="K109" s="36">
        <v>648.0145651048058</v>
      </c>
      <c r="L109" s="36">
        <v>654.84037754274084</v>
      </c>
      <c r="M109" s="36">
        <v>772.66610553070018</v>
      </c>
      <c r="N109" s="36">
        <v>786.35803090330728</v>
      </c>
      <c r="O109" s="36">
        <v>921.71380240839596</v>
      </c>
      <c r="P109" s="36">
        <v>924.16607952648644</v>
      </c>
      <c r="Q109" s="36">
        <v>1109.8565428102086</v>
      </c>
    </row>
    <row r="110" spans="1:17" ht="11.45" customHeight="1" x14ac:dyDescent="0.25">
      <c r="A110" s="59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</row>
    <row r="111" spans="1:17" ht="11.45" customHeight="1" x14ac:dyDescent="0.25">
      <c r="A111" s="27" t="s">
        <v>165</v>
      </c>
      <c r="B111" s="41"/>
      <c r="C111" s="41">
        <f t="shared" ref="C111:Q111" si="112">C112+C127</f>
        <v>38041</v>
      </c>
      <c r="D111" s="41">
        <f t="shared" si="112"/>
        <v>33759</v>
      </c>
      <c r="E111" s="41">
        <f t="shared" si="112"/>
        <v>55761</v>
      </c>
      <c r="F111" s="41">
        <f t="shared" si="112"/>
        <v>58245</v>
      </c>
      <c r="G111" s="41">
        <f t="shared" si="112"/>
        <v>55329</v>
      </c>
      <c r="H111" s="41">
        <f t="shared" si="112"/>
        <v>60228</v>
      </c>
      <c r="I111" s="41">
        <f t="shared" si="112"/>
        <v>71414</v>
      </c>
      <c r="J111" s="41">
        <f t="shared" si="112"/>
        <v>59038</v>
      </c>
      <c r="K111" s="41">
        <f t="shared" si="112"/>
        <v>34703</v>
      </c>
      <c r="L111" s="41">
        <f t="shared" si="112"/>
        <v>41284</v>
      </c>
      <c r="M111" s="41">
        <f t="shared" si="112"/>
        <v>58984</v>
      </c>
      <c r="N111" s="41">
        <f t="shared" si="112"/>
        <v>77126</v>
      </c>
      <c r="O111" s="41">
        <f t="shared" si="112"/>
        <v>72448</v>
      </c>
      <c r="P111" s="41">
        <f t="shared" si="112"/>
        <v>70984</v>
      </c>
      <c r="Q111" s="41">
        <f t="shared" si="112"/>
        <v>70340</v>
      </c>
    </row>
    <row r="112" spans="1:17" ht="11.45" customHeight="1" x14ac:dyDescent="0.25">
      <c r="A112" s="25" t="s">
        <v>39</v>
      </c>
      <c r="B112" s="40"/>
      <c r="C112" s="40">
        <f t="shared" ref="C112:Q112" si="113">C113+C114+C121</f>
        <v>36083</v>
      </c>
      <c r="D112" s="40">
        <f t="shared" si="113"/>
        <v>29903</v>
      </c>
      <c r="E112" s="40">
        <f t="shared" si="113"/>
        <v>49373</v>
      </c>
      <c r="F112" s="40">
        <f t="shared" si="113"/>
        <v>54342</v>
      </c>
      <c r="G112" s="40">
        <f t="shared" si="113"/>
        <v>51661</v>
      </c>
      <c r="H112" s="40">
        <f t="shared" si="113"/>
        <v>55180</v>
      </c>
      <c r="I112" s="40">
        <f t="shared" si="113"/>
        <v>65320</v>
      </c>
      <c r="J112" s="40">
        <f t="shared" si="113"/>
        <v>52351</v>
      </c>
      <c r="K112" s="40">
        <f t="shared" si="113"/>
        <v>29552</v>
      </c>
      <c r="L112" s="40">
        <f t="shared" si="113"/>
        <v>35873</v>
      </c>
      <c r="M112" s="40">
        <f t="shared" si="113"/>
        <v>51777</v>
      </c>
      <c r="N112" s="40">
        <f t="shared" si="113"/>
        <v>69373</v>
      </c>
      <c r="O112" s="40">
        <f t="shared" si="113"/>
        <v>63548</v>
      </c>
      <c r="P112" s="40">
        <f t="shared" si="113"/>
        <v>61746</v>
      </c>
      <c r="Q112" s="40">
        <f t="shared" si="113"/>
        <v>60470</v>
      </c>
    </row>
    <row r="113" spans="1:17" ht="11.45" customHeight="1" x14ac:dyDescent="0.25">
      <c r="A113" s="23" t="s">
        <v>30</v>
      </c>
      <c r="B113" s="39"/>
      <c r="C113" s="39">
        <v>211</v>
      </c>
      <c r="D113" s="39">
        <v>632</v>
      </c>
      <c r="E113" s="39">
        <v>956</v>
      </c>
      <c r="F113" s="39">
        <v>1178</v>
      </c>
      <c r="G113" s="39">
        <v>1335</v>
      </c>
      <c r="H113" s="39">
        <v>2640</v>
      </c>
      <c r="I113" s="39">
        <v>2494</v>
      </c>
      <c r="J113" s="39">
        <v>3217</v>
      </c>
      <c r="K113" s="39">
        <v>1304</v>
      </c>
      <c r="L113" s="39">
        <v>1448</v>
      </c>
      <c r="M113" s="39">
        <v>4004</v>
      </c>
      <c r="N113" s="39">
        <v>13024</v>
      </c>
      <c r="O113" s="39">
        <v>4154</v>
      </c>
      <c r="P113" s="39">
        <v>4389</v>
      </c>
      <c r="Q113" s="39">
        <v>4027</v>
      </c>
    </row>
    <row r="114" spans="1:17" ht="11.45" customHeight="1" x14ac:dyDescent="0.25">
      <c r="A114" s="19" t="s">
        <v>29</v>
      </c>
      <c r="B114" s="38"/>
      <c r="C114" s="38">
        <f t="shared" ref="C114" si="114">SUM(C115:C120)</f>
        <v>35453</v>
      </c>
      <c r="D114" s="38">
        <f t="shared" ref="D114" si="115">SUM(D115:D120)</f>
        <v>28774</v>
      </c>
      <c r="E114" s="38">
        <f t="shared" ref="E114" si="116">SUM(E115:E120)</f>
        <v>47766</v>
      </c>
      <c r="F114" s="38">
        <f t="shared" ref="F114" si="117">SUM(F115:F120)</f>
        <v>52700</v>
      </c>
      <c r="G114" s="38">
        <f t="shared" ref="G114" si="118">SUM(G115:G120)</f>
        <v>49648</v>
      </c>
      <c r="H114" s="38">
        <f t="shared" ref="H114" si="119">SUM(H115:H120)</f>
        <v>52113</v>
      </c>
      <c r="I114" s="38">
        <f t="shared" ref="I114" si="120">SUM(I115:I120)</f>
        <v>62586</v>
      </c>
      <c r="J114" s="38">
        <f t="shared" ref="J114" si="121">SUM(J115:J120)</f>
        <v>48990</v>
      </c>
      <c r="K114" s="38">
        <f t="shared" ref="K114" si="122">SUM(K115:K120)</f>
        <v>28131</v>
      </c>
      <c r="L114" s="38">
        <f t="shared" ref="L114" si="123">SUM(L115:L120)</f>
        <v>34015</v>
      </c>
      <c r="M114" s="38">
        <f t="shared" ref="M114" si="124">SUM(M115:M120)</f>
        <v>47465</v>
      </c>
      <c r="N114" s="38">
        <f t="shared" ref="N114" si="125">SUM(N115:N120)</f>
        <v>55877</v>
      </c>
      <c r="O114" s="38">
        <f t="shared" ref="O114" si="126">SUM(O115:O120)</f>
        <v>58900</v>
      </c>
      <c r="P114" s="38">
        <f t="shared" ref="P114" si="127">SUM(P115:P120)</f>
        <v>56912</v>
      </c>
      <c r="Q114" s="38">
        <f t="shared" ref="Q114" si="128">SUM(Q115:Q120)</f>
        <v>55940</v>
      </c>
    </row>
    <row r="115" spans="1:17" ht="11.45" customHeight="1" x14ac:dyDescent="0.25">
      <c r="A115" s="62" t="s">
        <v>59</v>
      </c>
      <c r="B115" s="42"/>
      <c r="C115" s="42">
        <v>23108</v>
      </c>
      <c r="D115" s="42">
        <v>24056</v>
      </c>
      <c r="E115" s="42">
        <v>38083</v>
      </c>
      <c r="F115" s="42">
        <v>36967</v>
      </c>
      <c r="G115" s="42">
        <v>32258</v>
      </c>
      <c r="H115" s="42">
        <v>34015</v>
      </c>
      <c r="I115" s="42">
        <v>35981</v>
      </c>
      <c r="J115" s="42">
        <v>32612</v>
      </c>
      <c r="K115" s="42">
        <v>20372</v>
      </c>
      <c r="L115" s="42">
        <v>20743</v>
      </c>
      <c r="M115" s="42">
        <v>25393</v>
      </c>
      <c r="N115" s="42">
        <v>26214</v>
      </c>
      <c r="O115" s="42">
        <v>27782</v>
      </c>
      <c r="P115" s="42">
        <v>27725</v>
      </c>
      <c r="Q115" s="42">
        <v>29288</v>
      </c>
    </row>
    <row r="116" spans="1:17" ht="11.45" customHeight="1" x14ac:dyDescent="0.25">
      <c r="A116" s="62" t="s">
        <v>58</v>
      </c>
      <c r="B116" s="42"/>
      <c r="C116" s="42">
        <v>12345</v>
      </c>
      <c r="D116" s="42">
        <v>4718</v>
      </c>
      <c r="E116" s="42">
        <v>9683</v>
      </c>
      <c r="F116" s="42">
        <v>15733</v>
      </c>
      <c r="G116" s="42">
        <v>17390</v>
      </c>
      <c r="H116" s="42">
        <v>18098</v>
      </c>
      <c r="I116" s="42">
        <v>26605</v>
      </c>
      <c r="J116" s="42">
        <v>16377</v>
      </c>
      <c r="K116" s="42">
        <v>7759</v>
      </c>
      <c r="L116" s="42">
        <v>13269</v>
      </c>
      <c r="M116" s="42">
        <v>22011</v>
      </c>
      <c r="N116" s="42">
        <v>29114</v>
      </c>
      <c r="O116" s="42">
        <v>30885</v>
      </c>
      <c r="P116" s="42">
        <v>28686</v>
      </c>
      <c r="Q116" s="42">
        <v>26436</v>
      </c>
    </row>
    <row r="117" spans="1:17" ht="11.45" customHeight="1" x14ac:dyDescent="0.25">
      <c r="A117" s="62" t="s">
        <v>57</v>
      </c>
      <c r="B117" s="42"/>
      <c r="C117" s="42">
        <v>0</v>
      </c>
      <c r="D117" s="42">
        <v>0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0</v>
      </c>
      <c r="M117" s="42">
        <v>0</v>
      </c>
      <c r="N117" s="42">
        <v>0</v>
      </c>
      <c r="O117" s="42">
        <v>0</v>
      </c>
      <c r="P117" s="42">
        <v>0</v>
      </c>
      <c r="Q117" s="42">
        <v>0</v>
      </c>
    </row>
    <row r="118" spans="1:17" ht="11.45" customHeight="1" x14ac:dyDescent="0.25">
      <c r="A118" s="62" t="s">
        <v>56</v>
      </c>
      <c r="B118" s="42"/>
      <c r="C118" s="42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2</v>
      </c>
      <c r="M118" s="42">
        <v>5</v>
      </c>
      <c r="N118" s="42">
        <v>7</v>
      </c>
      <c r="O118" s="42">
        <v>103</v>
      </c>
      <c r="P118" s="42">
        <v>116</v>
      </c>
      <c r="Q118" s="42">
        <v>150</v>
      </c>
    </row>
    <row r="119" spans="1:17" ht="11.45" customHeight="1" x14ac:dyDescent="0.25">
      <c r="A119" s="62" t="s">
        <v>60</v>
      </c>
      <c r="B119" s="42"/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0</v>
      </c>
      <c r="O119" s="42">
        <v>0</v>
      </c>
      <c r="P119" s="42">
        <v>26</v>
      </c>
      <c r="Q119" s="42">
        <v>17</v>
      </c>
    </row>
    <row r="120" spans="1:17" ht="11.45" customHeight="1" x14ac:dyDescent="0.25">
      <c r="A120" s="62" t="s">
        <v>55</v>
      </c>
      <c r="B120" s="42"/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1</v>
      </c>
      <c r="K120" s="42">
        <v>0</v>
      </c>
      <c r="L120" s="42">
        <v>1</v>
      </c>
      <c r="M120" s="42">
        <v>56</v>
      </c>
      <c r="N120" s="42">
        <v>542</v>
      </c>
      <c r="O120" s="42">
        <v>130</v>
      </c>
      <c r="P120" s="42">
        <v>359</v>
      </c>
      <c r="Q120" s="42">
        <v>49</v>
      </c>
    </row>
    <row r="121" spans="1:17" ht="11.45" customHeight="1" x14ac:dyDescent="0.25">
      <c r="A121" s="19" t="s">
        <v>28</v>
      </c>
      <c r="B121" s="38"/>
      <c r="C121" s="38">
        <f t="shared" ref="C121" si="129">SUM(C122:C126)</f>
        <v>419</v>
      </c>
      <c r="D121" s="38">
        <f t="shared" ref="D121" si="130">SUM(D122:D126)</f>
        <v>497</v>
      </c>
      <c r="E121" s="38">
        <f t="shared" ref="E121" si="131">SUM(E122:E126)</f>
        <v>651</v>
      </c>
      <c r="F121" s="38">
        <f t="shared" ref="F121" si="132">SUM(F122:F126)</f>
        <v>464</v>
      </c>
      <c r="G121" s="38">
        <f t="shared" ref="G121" si="133">SUM(G122:G126)</f>
        <v>678</v>
      </c>
      <c r="H121" s="38">
        <f t="shared" ref="H121" si="134">SUM(H122:H126)</f>
        <v>427</v>
      </c>
      <c r="I121" s="38">
        <f t="shared" ref="I121" si="135">SUM(I122:I126)</f>
        <v>240</v>
      </c>
      <c r="J121" s="38">
        <f t="shared" ref="J121" si="136">SUM(J122:J126)</f>
        <v>144</v>
      </c>
      <c r="K121" s="38">
        <f t="shared" ref="K121" si="137">SUM(K122:K126)</f>
        <v>117</v>
      </c>
      <c r="L121" s="38">
        <f t="shared" ref="L121" si="138">SUM(L122:L126)</f>
        <v>410</v>
      </c>
      <c r="M121" s="38">
        <f t="shared" ref="M121" si="139">SUM(M122:M126)</f>
        <v>308</v>
      </c>
      <c r="N121" s="38">
        <f t="shared" ref="N121" si="140">SUM(N122:N126)</f>
        <v>472</v>
      </c>
      <c r="O121" s="38">
        <f t="shared" ref="O121" si="141">SUM(O122:O126)</f>
        <v>494</v>
      </c>
      <c r="P121" s="38">
        <f t="shared" ref="P121" si="142">SUM(P122:P126)</f>
        <v>445</v>
      </c>
      <c r="Q121" s="38">
        <f t="shared" ref="Q121" si="143">SUM(Q122:Q126)</f>
        <v>503</v>
      </c>
    </row>
    <row r="122" spans="1:17" ht="11.45" customHeight="1" x14ac:dyDescent="0.25">
      <c r="A122" s="62" t="s">
        <v>59</v>
      </c>
      <c r="B122" s="37"/>
      <c r="C122" s="37">
        <v>0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</row>
    <row r="123" spans="1:17" ht="11.45" customHeight="1" x14ac:dyDescent="0.25">
      <c r="A123" s="62" t="s">
        <v>58</v>
      </c>
      <c r="B123" s="37"/>
      <c r="C123" s="37">
        <v>419</v>
      </c>
      <c r="D123" s="37">
        <v>497</v>
      </c>
      <c r="E123" s="37">
        <v>651</v>
      </c>
      <c r="F123" s="37">
        <v>464</v>
      </c>
      <c r="G123" s="37">
        <v>678</v>
      </c>
      <c r="H123" s="37">
        <v>427</v>
      </c>
      <c r="I123" s="37">
        <v>240</v>
      </c>
      <c r="J123" s="37">
        <v>144</v>
      </c>
      <c r="K123" s="37">
        <v>117</v>
      </c>
      <c r="L123" s="37">
        <v>294</v>
      </c>
      <c r="M123" s="37">
        <v>297</v>
      </c>
      <c r="N123" s="37">
        <v>456</v>
      </c>
      <c r="O123" s="37">
        <v>482</v>
      </c>
      <c r="P123" s="37">
        <v>416</v>
      </c>
      <c r="Q123" s="37">
        <v>452</v>
      </c>
    </row>
    <row r="124" spans="1:17" ht="11.45" customHeight="1" x14ac:dyDescent="0.25">
      <c r="A124" s="62" t="s">
        <v>57</v>
      </c>
      <c r="B124" s="37"/>
      <c r="C124" s="37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</row>
    <row r="125" spans="1:17" ht="11.45" customHeight="1" x14ac:dyDescent="0.25">
      <c r="A125" s="62" t="s">
        <v>56</v>
      </c>
      <c r="B125" s="37"/>
      <c r="C125" s="37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2</v>
      </c>
      <c r="M125" s="37">
        <v>11</v>
      </c>
      <c r="N125" s="37">
        <v>16</v>
      </c>
      <c r="O125" s="37">
        <v>12</v>
      </c>
      <c r="P125" s="37">
        <v>29</v>
      </c>
      <c r="Q125" s="37">
        <v>51</v>
      </c>
    </row>
    <row r="126" spans="1:17" ht="11.45" customHeight="1" x14ac:dyDescent="0.25">
      <c r="A126" s="62" t="s">
        <v>55</v>
      </c>
      <c r="B126" s="37"/>
      <c r="C126" s="37">
        <v>0</v>
      </c>
      <c r="D126" s="37">
        <v>0</v>
      </c>
      <c r="E126" s="37">
        <v>0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114</v>
      </c>
      <c r="M126" s="37">
        <v>0</v>
      </c>
      <c r="N126" s="37">
        <v>0</v>
      </c>
      <c r="O126" s="37">
        <v>0</v>
      </c>
      <c r="P126" s="37">
        <v>0</v>
      </c>
      <c r="Q126" s="37">
        <v>0</v>
      </c>
    </row>
    <row r="127" spans="1:17" ht="11.45" customHeight="1" x14ac:dyDescent="0.25">
      <c r="A127" s="25" t="s">
        <v>18</v>
      </c>
      <c r="B127" s="40"/>
      <c r="C127" s="40">
        <f t="shared" ref="C127:Q127" si="144">C128+C134</f>
        <v>1958</v>
      </c>
      <c r="D127" s="40">
        <f t="shared" si="144"/>
        <v>3856</v>
      </c>
      <c r="E127" s="40">
        <f t="shared" si="144"/>
        <v>6388</v>
      </c>
      <c r="F127" s="40">
        <f t="shared" si="144"/>
        <v>3903</v>
      </c>
      <c r="G127" s="40">
        <f t="shared" si="144"/>
        <v>3668</v>
      </c>
      <c r="H127" s="40">
        <f t="shared" si="144"/>
        <v>5048</v>
      </c>
      <c r="I127" s="40">
        <f t="shared" si="144"/>
        <v>6094</v>
      </c>
      <c r="J127" s="40">
        <f t="shared" si="144"/>
        <v>6687</v>
      </c>
      <c r="K127" s="40">
        <f t="shared" si="144"/>
        <v>5151</v>
      </c>
      <c r="L127" s="40">
        <f t="shared" si="144"/>
        <v>5411</v>
      </c>
      <c r="M127" s="40">
        <f t="shared" si="144"/>
        <v>7207</v>
      </c>
      <c r="N127" s="40">
        <f t="shared" si="144"/>
        <v>7753</v>
      </c>
      <c r="O127" s="40">
        <f t="shared" si="144"/>
        <v>8900</v>
      </c>
      <c r="P127" s="40">
        <f t="shared" si="144"/>
        <v>9238</v>
      </c>
      <c r="Q127" s="40">
        <f t="shared" si="144"/>
        <v>9870</v>
      </c>
    </row>
    <row r="128" spans="1:17" ht="11.45" customHeight="1" x14ac:dyDescent="0.25">
      <c r="A128" s="23" t="s">
        <v>27</v>
      </c>
      <c r="B128" s="39"/>
      <c r="C128" s="39">
        <f t="shared" ref="C128" si="145">SUM(C129:C133)</f>
        <v>1513</v>
      </c>
      <c r="D128" s="39">
        <f t="shared" ref="D128" si="146">SUM(D129:D133)</f>
        <v>1742</v>
      </c>
      <c r="E128" s="39">
        <f t="shared" ref="E128" si="147">SUM(E129:E133)</f>
        <v>2195</v>
      </c>
      <c r="F128" s="39">
        <f t="shared" ref="F128" si="148">SUM(F129:F133)</f>
        <v>2242</v>
      </c>
      <c r="G128" s="39">
        <f t="shared" ref="G128" si="149">SUM(G129:G133)</f>
        <v>2630</v>
      </c>
      <c r="H128" s="39">
        <f t="shared" ref="H128" si="150">SUM(H129:H133)</f>
        <v>3369</v>
      </c>
      <c r="I128" s="39">
        <f t="shared" ref="I128" si="151">SUM(I129:I133)</f>
        <v>4215</v>
      </c>
      <c r="J128" s="39">
        <f t="shared" ref="J128" si="152">SUM(J129:J133)</f>
        <v>5333</v>
      </c>
      <c r="K128" s="39">
        <f t="shared" ref="K128" si="153">SUM(K129:K133)</f>
        <v>4878</v>
      </c>
      <c r="L128" s="39">
        <f t="shared" ref="L128" si="154">SUM(L129:L133)</f>
        <v>5086</v>
      </c>
      <c r="M128" s="39">
        <f t="shared" ref="M128" si="155">SUM(M129:M133)</f>
        <v>6140</v>
      </c>
      <c r="N128" s="39">
        <f t="shared" ref="N128" si="156">SUM(N129:N133)</f>
        <v>6836</v>
      </c>
      <c r="O128" s="39">
        <f t="shared" ref="O128" si="157">SUM(O129:O133)</f>
        <v>8435</v>
      </c>
      <c r="P128" s="39">
        <f t="shared" ref="P128" si="158">SUM(P129:P133)</f>
        <v>7706</v>
      </c>
      <c r="Q128" s="39">
        <f t="shared" ref="Q128" si="159">SUM(Q129:Q133)</f>
        <v>8288</v>
      </c>
    </row>
    <row r="129" spans="1:17" ht="11.45" customHeight="1" x14ac:dyDescent="0.25">
      <c r="A129" s="62" t="s">
        <v>59</v>
      </c>
      <c r="B129" s="42"/>
      <c r="C129" s="42">
        <v>513</v>
      </c>
      <c r="D129" s="42">
        <v>563</v>
      </c>
      <c r="E129" s="42">
        <v>480</v>
      </c>
      <c r="F129" s="42">
        <v>599</v>
      </c>
      <c r="G129" s="42">
        <v>734</v>
      </c>
      <c r="H129" s="42">
        <v>707</v>
      </c>
      <c r="I129" s="42">
        <v>662</v>
      </c>
      <c r="J129" s="42">
        <v>1849</v>
      </c>
      <c r="K129" s="42">
        <v>1452</v>
      </c>
      <c r="L129" s="42">
        <v>1067</v>
      </c>
      <c r="M129" s="42">
        <v>1217</v>
      </c>
      <c r="N129" s="42">
        <v>1107</v>
      </c>
      <c r="O129" s="42">
        <v>714</v>
      </c>
      <c r="P129" s="42">
        <v>937</v>
      </c>
      <c r="Q129" s="42">
        <v>1174</v>
      </c>
    </row>
    <row r="130" spans="1:17" ht="11.45" customHeight="1" x14ac:dyDescent="0.25">
      <c r="A130" s="62" t="s">
        <v>58</v>
      </c>
      <c r="B130" s="42"/>
      <c r="C130" s="42">
        <v>1000</v>
      </c>
      <c r="D130" s="42">
        <v>1179</v>
      </c>
      <c r="E130" s="42">
        <v>1715</v>
      </c>
      <c r="F130" s="42">
        <v>1643</v>
      </c>
      <c r="G130" s="42">
        <v>1896</v>
      </c>
      <c r="H130" s="42">
        <v>2662</v>
      </c>
      <c r="I130" s="42">
        <v>3551</v>
      </c>
      <c r="J130" s="42">
        <v>3484</v>
      </c>
      <c r="K130" s="42">
        <v>3426</v>
      </c>
      <c r="L130" s="42">
        <v>4006</v>
      </c>
      <c r="M130" s="42">
        <v>4898</v>
      </c>
      <c r="N130" s="42">
        <v>5725</v>
      </c>
      <c r="O130" s="42">
        <v>7710</v>
      </c>
      <c r="P130" s="42">
        <v>6749</v>
      </c>
      <c r="Q130" s="42">
        <v>7086</v>
      </c>
    </row>
    <row r="131" spans="1:17" ht="11.45" customHeight="1" x14ac:dyDescent="0.25">
      <c r="A131" s="62" t="s">
        <v>57</v>
      </c>
      <c r="B131" s="42"/>
      <c r="C131" s="42">
        <v>0</v>
      </c>
      <c r="D131" s="42">
        <v>0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0</v>
      </c>
      <c r="L131" s="42">
        <v>0</v>
      </c>
      <c r="M131" s="42">
        <v>0</v>
      </c>
      <c r="N131" s="42">
        <v>0</v>
      </c>
      <c r="O131" s="42">
        <v>0</v>
      </c>
      <c r="P131" s="42">
        <v>0</v>
      </c>
      <c r="Q131" s="42">
        <v>0</v>
      </c>
    </row>
    <row r="132" spans="1:17" ht="11.45" customHeight="1" x14ac:dyDescent="0.25">
      <c r="A132" s="62" t="s">
        <v>56</v>
      </c>
      <c r="B132" s="42"/>
      <c r="C132" s="42">
        <v>0</v>
      </c>
      <c r="D132" s="42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2">
        <v>0</v>
      </c>
      <c r="L132" s="42">
        <v>13</v>
      </c>
      <c r="M132" s="42">
        <v>25</v>
      </c>
      <c r="N132" s="42">
        <v>3</v>
      </c>
      <c r="O132" s="42">
        <v>7</v>
      </c>
      <c r="P132" s="42">
        <v>13</v>
      </c>
      <c r="Q132" s="42">
        <v>26</v>
      </c>
    </row>
    <row r="133" spans="1:17" ht="11.45" customHeight="1" x14ac:dyDescent="0.25">
      <c r="A133" s="62" t="s">
        <v>55</v>
      </c>
      <c r="B133" s="42"/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2</v>
      </c>
      <c r="J133" s="42">
        <v>0</v>
      </c>
      <c r="K133" s="42">
        <v>0</v>
      </c>
      <c r="L133" s="42">
        <v>0</v>
      </c>
      <c r="M133" s="42">
        <v>0</v>
      </c>
      <c r="N133" s="42">
        <v>1</v>
      </c>
      <c r="O133" s="42">
        <v>4</v>
      </c>
      <c r="P133" s="42">
        <v>7</v>
      </c>
      <c r="Q133" s="42">
        <v>2</v>
      </c>
    </row>
    <row r="134" spans="1:17" ht="11.45" customHeight="1" x14ac:dyDescent="0.25">
      <c r="A134" s="19" t="s">
        <v>24</v>
      </c>
      <c r="B134" s="38"/>
      <c r="C134" s="38">
        <f t="shared" ref="C134" si="160">SUM(C135:C136)</f>
        <v>445</v>
      </c>
      <c r="D134" s="38">
        <f t="shared" ref="D134" si="161">SUM(D135:D136)</f>
        <v>2114</v>
      </c>
      <c r="E134" s="38">
        <f t="shared" ref="E134" si="162">SUM(E135:E136)</f>
        <v>4193</v>
      </c>
      <c r="F134" s="38">
        <f t="shared" ref="F134" si="163">SUM(F135:F136)</f>
        <v>1661</v>
      </c>
      <c r="G134" s="38">
        <f t="shared" ref="G134" si="164">SUM(G135:G136)</f>
        <v>1038</v>
      </c>
      <c r="H134" s="38">
        <f t="shared" ref="H134" si="165">SUM(H135:H136)</f>
        <v>1679</v>
      </c>
      <c r="I134" s="38">
        <f t="shared" ref="I134" si="166">SUM(I135:I136)</f>
        <v>1879</v>
      </c>
      <c r="J134" s="38">
        <f t="shared" ref="J134" si="167">SUM(J135:J136)</f>
        <v>1354</v>
      </c>
      <c r="K134" s="38">
        <f t="shared" ref="K134" si="168">SUM(K135:K136)</f>
        <v>273</v>
      </c>
      <c r="L134" s="38">
        <f t="shared" ref="L134" si="169">SUM(L135:L136)</f>
        <v>325</v>
      </c>
      <c r="M134" s="38">
        <f t="shared" ref="M134" si="170">SUM(M135:M136)</f>
        <v>1067</v>
      </c>
      <c r="N134" s="38">
        <f t="shared" ref="N134" si="171">SUM(N135:N136)</f>
        <v>917</v>
      </c>
      <c r="O134" s="38">
        <f t="shared" ref="O134" si="172">SUM(O135:O136)</f>
        <v>465</v>
      </c>
      <c r="P134" s="38">
        <f t="shared" ref="P134" si="173">SUM(P135:P136)</f>
        <v>1532</v>
      </c>
      <c r="Q134" s="38">
        <f t="shared" ref="Q134" si="174">SUM(Q135:Q136)</f>
        <v>1582</v>
      </c>
    </row>
    <row r="135" spans="1:17" ht="11.45" customHeight="1" x14ac:dyDescent="0.25">
      <c r="A135" s="17" t="s">
        <v>23</v>
      </c>
      <c r="B135" s="37"/>
      <c r="C135" s="37">
        <v>257</v>
      </c>
      <c r="D135" s="37">
        <v>1940</v>
      </c>
      <c r="E135" s="37">
        <v>4050</v>
      </c>
      <c r="F135" s="37">
        <v>1445</v>
      </c>
      <c r="G135" s="37">
        <v>894</v>
      </c>
      <c r="H135" s="37">
        <v>1496</v>
      </c>
      <c r="I135" s="37">
        <v>1647</v>
      </c>
      <c r="J135" s="37">
        <v>1223</v>
      </c>
      <c r="K135" s="37">
        <v>256</v>
      </c>
      <c r="L135" s="37">
        <v>152</v>
      </c>
      <c r="M135" s="37">
        <v>790</v>
      </c>
      <c r="N135" s="37">
        <v>745</v>
      </c>
      <c r="O135" s="37">
        <v>168</v>
      </c>
      <c r="P135" s="37">
        <v>1358</v>
      </c>
      <c r="Q135" s="37">
        <v>1212</v>
      </c>
    </row>
    <row r="136" spans="1:17" ht="11.45" customHeight="1" x14ac:dyDescent="0.25">
      <c r="A136" s="15" t="s">
        <v>22</v>
      </c>
      <c r="B136" s="36"/>
      <c r="C136" s="36">
        <v>188</v>
      </c>
      <c r="D136" s="36">
        <v>174</v>
      </c>
      <c r="E136" s="36">
        <v>143</v>
      </c>
      <c r="F136" s="36">
        <v>216</v>
      </c>
      <c r="G136" s="36">
        <v>144</v>
      </c>
      <c r="H136" s="36">
        <v>183</v>
      </c>
      <c r="I136" s="36">
        <v>232</v>
      </c>
      <c r="J136" s="36">
        <v>131</v>
      </c>
      <c r="K136" s="36">
        <v>17</v>
      </c>
      <c r="L136" s="36">
        <v>173</v>
      </c>
      <c r="M136" s="36">
        <v>277</v>
      </c>
      <c r="N136" s="36">
        <v>172</v>
      </c>
      <c r="O136" s="36">
        <v>297</v>
      </c>
      <c r="P136" s="36">
        <v>174</v>
      </c>
      <c r="Q136" s="36">
        <v>370</v>
      </c>
    </row>
    <row r="137" spans="1:17" ht="11.45" customHeight="1" x14ac:dyDescent="0.25">
      <c r="A137" s="59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</row>
    <row r="138" spans="1:17" ht="11.45" customHeight="1" x14ac:dyDescent="0.25">
      <c r="A138" s="73" t="s">
        <v>45</v>
      </c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</row>
    <row r="139" spans="1:17" ht="11.45" customHeight="1" x14ac:dyDescent="0.25">
      <c r="A139" s="59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</row>
    <row r="140" spans="1:17" ht="11.45" customHeight="1" x14ac:dyDescent="0.25">
      <c r="A140" s="27" t="s">
        <v>68</v>
      </c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</row>
    <row r="141" spans="1:17" ht="11.45" customHeight="1" x14ac:dyDescent="0.25">
      <c r="A141" s="25" t="s">
        <v>67</v>
      </c>
      <c r="B141" s="24">
        <f t="shared" ref="B141" si="175">IF(B4=0,0,B4/B31)</f>
        <v>2.5866267832769627</v>
      </c>
      <c r="C141" s="24">
        <f t="shared" ref="C141:Q141" si="176">IF(C4=0,0,C4/C31)</f>
        <v>2.0924768692927169</v>
      </c>
      <c r="D141" s="24">
        <f t="shared" si="176"/>
        <v>2.2360227788261469</v>
      </c>
      <c r="E141" s="24">
        <f t="shared" si="176"/>
        <v>2.3282941160681911</v>
      </c>
      <c r="F141" s="24">
        <f t="shared" si="176"/>
        <v>2.339268323393231</v>
      </c>
      <c r="G141" s="24">
        <f t="shared" si="176"/>
        <v>2.652289642954496</v>
      </c>
      <c r="H141" s="24">
        <f t="shared" si="176"/>
        <v>2.3473053803977821</v>
      </c>
      <c r="I141" s="24">
        <f t="shared" si="176"/>
        <v>2.074748976457236</v>
      </c>
      <c r="J141" s="24">
        <f t="shared" si="176"/>
        <v>2.0300725847655414</v>
      </c>
      <c r="K141" s="24">
        <f t="shared" si="176"/>
        <v>2.1076168483950761</v>
      </c>
      <c r="L141" s="24">
        <f t="shared" si="176"/>
        <v>2.0682489348202511</v>
      </c>
      <c r="M141" s="24">
        <f t="shared" si="176"/>
        <v>2.0961946122855757</v>
      </c>
      <c r="N141" s="24">
        <f t="shared" si="176"/>
        <v>2.1184652814353209</v>
      </c>
      <c r="O141" s="24">
        <f t="shared" si="176"/>
        <v>2.1798682112680163</v>
      </c>
      <c r="P141" s="24">
        <f t="shared" si="176"/>
        <v>2.1978861861869805</v>
      </c>
      <c r="Q141" s="24">
        <f t="shared" si="176"/>
        <v>2.2171696139117216</v>
      </c>
    </row>
    <row r="142" spans="1:17" ht="11.45" customHeight="1" x14ac:dyDescent="0.25">
      <c r="A142" s="23" t="s">
        <v>30</v>
      </c>
      <c r="B142" s="22">
        <f t="shared" ref="B142" si="177">IF(B5=0,0,B5/B32)</f>
        <v>1.1549472685768511</v>
      </c>
      <c r="C142" s="22">
        <f t="shared" ref="C142:Q142" si="178">IF(C5=0,0,C5/C32)</f>
        <v>1.1549251164250136</v>
      </c>
      <c r="D142" s="22">
        <f t="shared" si="178"/>
        <v>1.1547244330057378</v>
      </c>
      <c r="E142" s="22">
        <f t="shared" si="178"/>
        <v>1.1552093820866824</v>
      </c>
      <c r="F142" s="22">
        <f t="shared" si="178"/>
        <v>1.1553640856511076</v>
      </c>
      <c r="G142" s="22">
        <f t="shared" si="178"/>
        <v>1.1543178727366703</v>
      </c>
      <c r="H142" s="22">
        <f t="shared" si="178"/>
        <v>1.1546398637822315</v>
      </c>
      <c r="I142" s="22">
        <f t="shared" si="178"/>
        <v>1.1564931393319682</v>
      </c>
      <c r="J142" s="22">
        <f t="shared" si="178"/>
        <v>1.157101773793594</v>
      </c>
      <c r="K142" s="22">
        <f t="shared" si="178"/>
        <v>1.1576570562583655</v>
      </c>
      <c r="L142" s="22">
        <f t="shared" si="178"/>
        <v>1.1556682113354202</v>
      </c>
      <c r="M142" s="22">
        <f t="shared" si="178"/>
        <v>1.1546558434345868</v>
      </c>
      <c r="N142" s="22">
        <f t="shared" si="178"/>
        <v>1.1525287411942111</v>
      </c>
      <c r="O142" s="22">
        <f t="shared" si="178"/>
        <v>1.1519562735220774</v>
      </c>
      <c r="P142" s="22">
        <f t="shared" si="178"/>
        <v>1.1523756103069394</v>
      </c>
      <c r="Q142" s="22">
        <f t="shared" si="178"/>
        <v>1.1524003878446358</v>
      </c>
    </row>
    <row r="143" spans="1:17" ht="11.45" customHeight="1" x14ac:dyDescent="0.25">
      <c r="A143" s="19" t="s">
        <v>29</v>
      </c>
      <c r="B143" s="21">
        <f t="shared" ref="B143" si="179">IF(B6=0,0,B6/B33)</f>
        <v>1.9712249923805043</v>
      </c>
      <c r="C143" s="21">
        <f t="shared" ref="C143:Q143" si="180">IF(C6=0,0,C6/C33)</f>
        <v>1.6107363185019548</v>
      </c>
      <c r="D143" s="21">
        <f t="shared" si="180"/>
        <v>1.7650372780213504</v>
      </c>
      <c r="E143" s="21">
        <f t="shared" si="180"/>
        <v>1.8803844641571228</v>
      </c>
      <c r="F143" s="21">
        <f t="shared" si="180"/>
        <v>1.8639236461750877</v>
      </c>
      <c r="G143" s="21">
        <f t="shared" si="180"/>
        <v>2.178292981749741</v>
      </c>
      <c r="H143" s="21">
        <f t="shared" si="180"/>
        <v>1.893569695390567</v>
      </c>
      <c r="I143" s="21">
        <f t="shared" si="180"/>
        <v>1.6853069812166472</v>
      </c>
      <c r="J143" s="21">
        <f t="shared" si="180"/>
        <v>1.6895539696227444</v>
      </c>
      <c r="K143" s="21">
        <f t="shared" si="180"/>
        <v>1.8014438285632923</v>
      </c>
      <c r="L143" s="21">
        <f t="shared" si="180"/>
        <v>1.7643494919491323</v>
      </c>
      <c r="M143" s="21">
        <f t="shared" si="180"/>
        <v>1.7942295231830725</v>
      </c>
      <c r="N143" s="21">
        <f t="shared" si="180"/>
        <v>1.8048938392804916</v>
      </c>
      <c r="O143" s="21">
        <f t="shared" si="180"/>
        <v>1.8470993236441213</v>
      </c>
      <c r="P143" s="21">
        <f t="shared" si="180"/>
        <v>1.8834629250143176</v>
      </c>
      <c r="Q143" s="21">
        <f t="shared" si="180"/>
        <v>1.8186623387112231</v>
      </c>
    </row>
    <row r="144" spans="1:17" ht="11.45" customHeight="1" x14ac:dyDescent="0.25">
      <c r="A144" s="62" t="s">
        <v>59</v>
      </c>
      <c r="B144" s="70">
        <v>1.9612624035108064</v>
      </c>
      <c r="C144" s="70">
        <v>1.6010545035624837</v>
      </c>
      <c r="D144" s="70">
        <v>1.7521053573433307</v>
      </c>
      <c r="E144" s="70">
        <v>1.8620458103089548</v>
      </c>
      <c r="F144" s="70">
        <v>1.8402993227643318</v>
      </c>
      <c r="G144" s="70">
        <v>2.1465241575399725</v>
      </c>
      <c r="H144" s="70">
        <v>1.8608893424974118</v>
      </c>
      <c r="I144" s="70">
        <v>1.6531542696995767</v>
      </c>
      <c r="J144" s="70">
        <v>1.6554347789006634</v>
      </c>
      <c r="K144" s="70">
        <v>1.7625231112742223</v>
      </c>
      <c r="L144" s="70">
        <v>1.7241841170113972</v>
      </c>
      <c r="M144" s="70">
        <v>1.7494100862324655</v>
      </c>
      <c r="N144" s="70">
        <v>1.7561679893384829</v>
      </c>
      <c r="O144" s="70">
        <v>1.7936853722737427</v>
      </c>
      <c r="P144" s="70">
        <v>1.8290228778374296</v>
      </c>
      <c r="Q144" s="70">
        <v>1.7625967822850541</v>
      </c>
    </row>
    <row r="145" spans="1:17" ht="11.45" customHeight="1" x14ac:dyDescent="0.25">
      <c r="A145" s="62" t="s">
        <v>58</v>
      </c>
      <c r="B145" s="70">
        <v>2.0772589349312955</v>
      </c>
      <c r="C145" s="70">
        <v>1.6957469673021404</v>
      </c>
      <c r="D145" s="70">
        <v>1.8557315441153133</v>
      </c>
      <c r="E145" s="70">
        <v>1.972174294368634</v>
      </c>
      <c r="F145" s="70">
        <v>1.9491416366913243</v>
      </c>
      <c r="G145" s="70">
        <v>2.2734777749851496</v>
      </c>
      <c r="H145" s="70">
        <v>1.9709494286442999</v>
      </c>
      <c r="I145" s="70">
        <v>1.7509281121210982</v>
      </c>
      <c r="J145" s="70">
        <v>1.7533434993256198</v>
      </c>
      <c r="K145" s="70">
        <v>1.8667654437078025</v>
      </c>
      <c r="L145" s="70">
        <v>1.8261589352435743</v>
      </c>
      <c r="M145" s="70">
        <v>1.8528768644013276</v>
      </c>
      <c r="N145" s="70">
        <v>1.8600344556462547</v>
      </c>
      <c r="O145" s="70">
        <v>1.8997707595584699</v>
      </c>
      <c r="P145" s="70">
        <v>1.9371982598455051</v>
      </c>
      <c r="Q145" s="70">
        <v>1.8668434719029185</v>
      </c>
    </row>
    <row r="146" spans="1:17" ht="11.45" customHeight="1" x14ac:dyDescent="0.25">
      <c r="A146" s="62" t="s">
        <v>57</v>
      </c>
      <c r="B146" s="70" t="s">
        <v>181</v>
      </c>
      <c r="C146" s="70" t="s">
        <v>181</v>
      </c>
      <c r="D146" s="70" t="s">
        <v>181</v>
      </c>
      <c r="E146" s="70" t="s">
        <v>181</v>
      </c>
      <c r="F146" s="70" t="s">
        <v>181</v>
      </c>
      <c r="G146" s="70" t="s">
        <v>181</v>
      </c>
      <c r="H146" s="70" t="s">
        <v>181</v>
      </c>
      <c r="I146" s="70" t="s">
        <v>181</v>
      </c>
      <c r="J146" s="70" t="s">
        <v>181</v>
      </c>
      <c r="K146" s="70" t="s">
        <v>181</v>
      </c>
      <c r="L146" s="70" t="s">
        <v>181</v>
      </c>
      <c r="M146" s="70" t="s">
        <v>181</v>
      </c>
      <c r="N146" s="70" t="s">
        <v>181</v>
      </c>
      <c r="O146" s="70" t="s">
        <v>181</v>
      </c>
      <c r="P146" s="70" t="s">
        <v>181</v>
      </c>
      <c r="Q146" s="70" t="s">
        <v>181</v>
      </c>
    </row>
    <row r="147" spans="1:17" ht="11.45" customHeight="1" x14ac:dyDescent="0.25">
      <c r="A147" s="62" t="s">
        <v>56</v>
      </c>
      <c r="B147" s="70" t="s">
        <v>181</v>
      </c>
      <c r="C147" s="70" t="s">
        <v>181</v>
      </c>
      <c r="D147" s="70" t="s">
        <v>181</v>
      </c>
      <c r="E147" s="70" t="s">
        <v>181</v>
      </c>
      <c r="F147" s="70" t="s">
        <v>181</v>
      </c>
      <c r="G147" s="70" t="s">
        <v>181</v>
      </c>
      <c r="H147" s="70" t="s">
        <v>181</v>
      </c>
      <c r="I147" s="70" t="s">
        <v>181</v>
      </c>
      <c r="J147" s="70" t="s">
        <v>181</v>
      </c>
      <c r="K147" s="70" t="s">
        <v>181</v>
      </c>
      <c r="L147" s="70">
        <v>1.7114190071906579</v>
      </c>
      <c r="M147" s="70">
        <v>1.7404026374875801</v>
      </c>
      <c r="N147" s="70">
        <v>1.7507470241020766</v>
      </c>
      <c r="O147" s="70">
        <v>1.7916863439347974</v>
      </c>
      <c r="P147" s="70">
        <v>1.8269590372638878</v>
      </c>
      <c r="Q147" s="70">
        <v>1.7641024685498863</v>
      </c>
    </row>
    <row r="148" spans="1:17" ht="11.45" customHeight="1" x14ac:dyDescent="0.25">
      <c r="A148" s="62" t="s">
        <v>60</v>
      </c>
      <c r="B148" s="70" t="s">
        <v>181</v>
      </c>
      <c r="C148" s="70" t="s">
        <v>181</v>
      </c>
      <c r="D148" s="70" t="s">
        <v>181</v>
      </c>
      <c r="E148" s="70" t="s">
        <v>181</v>
      </c>
      <c r="F148" s="70" t="s">
        <v>181</v>
      </c>
      <c r="G148" s="70" t="s">
        <v>181</v>
      </c>
      <c r="H148" s="70" t="s">
        <v>181</v>
      </c>
      <c r="I148" s="70" t="s">
        <v>181</v>
      </c>
      <c r="J148" s="70" t="s">
        <v>181</v>
      </c>
      <c r="K148" s="70" t="s">
        <v>181</v>
      </c>
      <c r="L148" s="70" t="s">
        <v>181</v>
      </c>
      <c r="M148" s="70" t="s">
        <v>181</v>
      </c>
      <c r="N148" s="70" t="s">
        <v>181</v>
      </c>
      <c r="O148" s="70" t="s">
        <v>181</v>
      </c>
      <c r="P148" s="70">
        <v>1.8269590372638878</v>
      </c>
      <c r="Q148" s="70">
        <v>1.7641024685498863</v>
      </c>
    </row>
    <row r="149" spans="1:17" ht="11.45" customHeight="1" x14ac:dyDescent="0.25">
      <c r="A149" s="62" t="s">
        <v>55</v>
      </c>
      <c r="B149" s="70" t="s">
        <v>181</v>
      </c>
      <c r="C149" s="70" t="s">
        <v>181</v>
      </c>
      <c r="D149" s="70" t="s">
        <v>181</v>
      </c>
      <c r="E149" s="70" t="s">
        <v>181</v>
      </c>
      <c r="F149" s="70" t="s">
        <v>181</v>
      </c>
      <c r="G149" s="70" t="s">
        <v>181</v>
      </c>
      <c r="H149" s="70" t="s">
        <v>181</v>
      </c>
      <c r="I149" s="70" t="s">
        <v>181</v>
      </c>
      <c r="J149" s="70">
        <v>1.5205985726604694</v>
      </c>
      <c r="K149" s="70">
        <v>1.6212994457069625</v>
      </c>
      <c r="L149" s="70">
        <v>1.5879145427542185</v>
      </c>
      <c r="M149" s="70">
        <v>1.614806570864765</v>
      </c>
      <c r="N149" s="70">
        <v>1.6244044553524424</v>
      </c>
      <c r="O149" s="70">
        <v>1.662389391279709</v>
      </c>
      <c r="P149" s="70">
        <v>1.6951166325128857</v>
      </c>
      <c r="Q149" s="70">
        <v>1.6367961048401007</v>
      </c>
    </row>
    <row r="150" spans="1:17" ht="11.45" customHeight="1" x14ac:dyDescent="0.25">
      <c r="A150" s="19" t="s">
        <v>28</v>
      </c>
      <c r="B150" s="21">
        <f t="shared" ref="B150" si="181">IF(B13=0,0,B13/B40)</f>
        <v>12.779463427825458</v>
      </c>
      <c r="C150" s="21">
        <f t="shared" ref="C150:Q150" si="182">IF(C13=0,0,C13/C40)</f>
        <v>12.354172010366765</v>
      </c>
      <c r="D150" s="21">
        <f t="shared" si="182"/>
        <v>11.929572182864609</v>
      </c>
      <c r="E150" s="21">
        <f t="shared" si="182"/>
        <v>11.619963045021258</v>
      </c>
      <c r="F150" s="21">
        <f t="shared" si="182"/>
        <v>12.456422644130647</v>
      </c>
      <c r="G150" s="21">
        <f t="shared" si="182"/>
        <v>13.40771091474552</v>
      </c>
      <c r="H150" s="21">
        <f t="shared" si="182"/>
        <v>14.090233243881721</v>
      </c>
      <c r="I150" s="21">
        <f t="shared" si="182"/>
        <v>15.863613731332661</v>
      </c>
      <c r="J150" s="21">
        <f t="shared" si="182"/>
        <v>15.630915824287461</v>
      </c>
      <c r="K150" s="21">
        <f t="shared" si="182"/>
        <v>14.435784840944347</v>
      </c>
      <c r="L150" s="21">
        <f t="shared" si="182"/>
        <v>14.196943070277914</v>
      </c>
      <c r="M150" s="21">
        <f t="shared" si="182"/>
        <v>14.566859006392823</v>
      </c>
      <c r="N150" s="21">
        <f t="shared" si="182"/>
        <v>14.980472837022132</v>
      </c>
      <c r="O150" s="21">
        <f t="shared" si="182"/>
        <v>15.387755980950722</v>
      </c>
      <c r="P150" s="21">
        <f t="shared" si="182"/>
        <v>14.50228249850027</v>
      </c>
      <c r="Q150" s="21">
        <f t="shared" si="182"/>
        <v>17.979511428571431</v>
      </c>
    </row>
    <row r="151" spans="1:17" ht="11.45" customHeight="1" x14ac:dyDescent="0.25">
      <c r="A151" s="62" t="s">
        <v>59</v>
      </c>
      <c r="B151" s="20">
        <v>6.4915178241471327</v>
      </c>
      <c r="C151" s="20">
        <v>6.4751604619371825</v>
      </c>
      <c r="D151" s="20">
        <v>6.4588296993409466</v>
      </c>
      <c r="E151" s="20">
        <v>6.4469216555777411</v>
      </c>
      <c r="F151" s="20">
        <v>6.4790931786204098</v>
      </c>
      <c r="G151" s="20">
        <v>6.5156811890286743</v>
      </c>
      <c r="H151" s="20">
        <v>6.5419320478416045</v>
      </c>
      <c r="I151" s="20">
        <v>6.610138989666642</v>
      </c>
      <c r="J151" s="20">
        <v>6.6011890701649021</v>
      </c>
      <c r="K151" s="20">
        <v>6.555222493882475</v>
      </c>
      <c r="L151" s="20">
        <v>6.5460362719337652</v>
      </c>
      <c r="M151" s="20">
        <v>6.5602638079381856</v>
      </c>
      <c r="N151" s="20">
        <v>6.5761720321931589</v>
      </c>
      <c r="O151" s="20">
        <v>6.591836768498105</v>
      </c>
      <c r="P151" s="20">
        <v>6.5577800960961641</v>
      </c>
      <c r="Q151" s="20">
        <v>6.9151967032967043</v>
      </c>
    </row>
    <row r="152" spans="1:17" ht="11.45" customHeight="1" x14ac:dyDescent="0.25">
      <c r="A152" s="62" t="s">
        <v>58</v>
      </c>
      <c r="B152" s="20">
        <v>14.868932976274941</v>
      </c>
      <c r="C152" s="20">
        <v>14.061727301694196</v>
      </c>
      <c r="D152" s="20">
        <v>13.271082995502054</v>
      </c>
      <c r="E152" s="20">
        <v>12.632757713860444</v>
      </c>
      <c r="F152" s="20">
        <v>13.472845625918026</v>
      </c>
      <c r="G152" s="20">
        <v>14.317760525842553</v>
      </c>
      <c r="H152" s="20">
        <v>15.092924692803152</v>
      </c>
      <c r="I152" s="20">
        <v>16.655603672031646</v>
      </c>
      <c r="J152" s="20">
        <v>16.204396888811164</v>
      </c>
      <c r="K152" s="20">
        <v>14.795828031034738</v>
      </c>
      <c r="L152" s="20">
        <v>14.466239945811481</v>
      </c>
      <c r="M152" s="20">
        <v>14.822880472391907</v>
      </c>
      <c r="N152" s="20">
        <v>15.223223881396873</v>
      </c>
      <c r="O152" s="20">
        <v>15.617252632352773</v>
      </c>
      <c r="P152" s="20">
        <v>14.702552886793434</v>
      </c>
      <c r="Q152" s="20">
        <v>18.244020266999978</v>
      </c>
    </row>
    <row r="153" spans="1:17" ht="11.45" customHeight="1" x14ac:dyDescent="0.25">
      <c r="A153" s="62" t="s">
        <v>57</v>
      </c>
      <c r="B153" s="20" t="s">
        <v>181</v>
      </c>
      <c r="C153" s="20" t="s">
        <v>181</v>
      </c>
      <c r="D153" s="20" t="s">
        <v>181</v>
      </c>
      <c r="E153" s="20" t="s">
        <v>181</v>
      </c>
      <c r="F153" s="20" t="s">
        <v>181</v>
      </c>
      <c r="G153" s="20" t="s">
        <v>181</v>
      </c>
      <c r="H153" s="20" t="s">
        <v>181</v>
      </c>
      <c r="I153" s="20" t="s">
        <v>181</v>
      </c>
      <c r="J153" s="20" t="s">
        <v>181</v>
      </c>
      <c r="K153" s="20" t="s">
        <v>181</v>
      </c>
      <c r="L153" s="20" t="s">
        <v>181</v>
      </c>
      <c r="M153" s="20" t="s">
        <v>181</v>
      </c>
      <c r="N153" s="20" t="s">
        <v>181</v>
      </c>
      <c r="O153" s="20" t="s">
        <v>181</v>
      </c>
      <c r="P153" s="20" t="s">
        <v>181</v>
      </c>
      <c r="Q153" s="20" t="s">
        <v>181</v>
      </c>
    </row>
    <row r="154" spans="1:17" ht="11.45" customHeight="1" x14ac:dyDescent="0.25">
      <c r="A154" s="62" t="s">
        <v>56</v>
      </c>
      <c r="B154" s="20" t="s">
        <v>181</v>
      </c>
      <c r="C154" s="20" t="s">
        <v>181</v>
      </c>
      <c r="D154" s="20" t="s">
        <v>181</v>
      </c>
      <c r="E154" s="20" t="s">
        <v>181</v>
      </c>
      <c r="F154" s="20" t="s">
        <v>181</v>
      </c>
      <c r="G154" s="20" t="s">
        <v>181</v>
      </c>
      <c r="H154" s="20" t="s">
        <v>181</v>
      </c>
      <c r="I154" s="20" t="s">
        <v>181</v>
      </c>
      <c r="J154" s="20" t="s">
        <v>181</v>
      </c>
      <c r="K154" s="20" t="s">
        <v>181</v>
      </c>
      <c r="L154" s="20">
        <v>14.466239945811477</v>
      </c>
      <c r="M154" s="20">
        <v>14.822880472391907</v>
      </c>
      <c r="N154" s="20">
        <v>15.223223881396875</v>
      </c>
      <c r="O154" s="20">
        <v>15.617252632352777</v>
      </c>
      <c r="P154" s="20">
        <v>14.702552886793436</v>
      </c>
      <c r="Q154" s="20">
        <v>18.244020266999975</v>
      </c>
    </row>
    <row r="155" spans="1:17" ht="11.45" customHeight="1" x14ac:dyDescent="0.25">
      <c r="A155" s="62" t="s">
        <v>55</v>
      </c>
      <c r="B155" s="20" t="s">
        <v>181</v>
      </c>
      <c r="C155" s="20" t="s">
        <v>181</v>
      </c>
      <c r="D155" s="20" t="s">
        <v>181</v>
      </c>
      <c r="E155" s="20" t="s">
        <v>181</v>
      </c>
      <c r="F155" s="20" t="s">
        <v>181</v>
      </c>
      <c r="G155" s="20" t="s">
        <v>181</v>
      </c>
      <c r="H155" s="20" t="s">
        <v>181</v>
      </c>
      <c r="I155" s="20" t="s">
        <v>181</v>
      </c>
      <c r="J155" s="20" t="s">
        <v>181</v>
      </c>
      <c r="K155" s="20" t="s">
        <v>181</v>
      </c>
      <c r="L155" s="20">
        <v>14.466239945811477</v>
      </c>
      <c r="M155" s="20">
        <v>14.822880472391907</v>
      </c>
      <c r="N155" s="20">
        <v>15.223223881396876</v>
      </c>
      <c r="O155" s="20">
        <v>15.617252632352775</v>
      </c>
      <c r="P155" s="20">
        <v>14.702552886793436</v>
      </c>
      <c r="Q155" s="20">
        <v>18.244020266999975</v>
      </c>
    </row>
    <row r="156" spans="1:17" ht="11.45" customHeight="1" x14ac:dyDescent="0.25">
      <c r="A156" s="25" t="s">
        <v>66</v>
      </c>
      <c r="B156" s="24">
        <f t="shared" ref="B156" si="183">IF(B19=0,0,B19/B46)</f>
        <v>1.6487395130674414</v>
      </c>
      <c r="C156" s="24">
        <f t="shared" ref="C156:Q156" si="184">IF(C19=0,0,C19/C46)</f>
        <v>1.5111506615213433</v>
      </c>
      <c r="D156" s="24">
        <f t="shared" si="184"/>
        <v>1.7285541596075666</v>
      </c>
      <c r="E156" s="24">
        <f t="shared" si="184"/>
        <v>2.4939339812812729</v>
      </c>
      <c r="F156" s="24">
        <f t="shared" si="184"/>
        <v>2.5159134581474807</v>
      </c>
      <c r="G156" s="24">
        <f t="shared" si="184"/>
        <v>3.0489053075262409</v>
      </c>
      <c r="H156" s="24">
        <f t="shared" si="184"/>
        <v>3.2707104367789852</v>
      </c>
      <c r="I156" s="24">
        <f t="shared" si="184"/>
        <v>3.3775320986404189</v>
      </c>
      <c r="J156" s="24">
        <f t="shared" si="184"/>
        <v>3.1911910220552788</v>
      </c>
      <c r="K156" s="24">
        <f t="shared" si="184"/>
        <v>2.7299275329166912</v>
      </c>
      <c r="L156" s="24">
        <f t="shared" si="184"/>
        <v>2.9208378363132139</v>
      </c>
      <c r="M156" s="24">
        <f t="shared" si="184"/>
        <v>3.1136199320136404</v>
      </c>
      <c r="N156" s="24">
        <f t="shared" si="184"/>
        <v>3.1047991630801213</v>
      </c>
      <c r="O156" s="24">
        <f t="shared" si="184"/>
        <v>3.0706624835203566</v>
      </c>
      <c r="P156" s="24">
        <f t="shared" si="184"/>
        <v>2.9619117514966624</v>
      </c>
      <c r="Q156" s="24">
        <f t="shared" si="184"/>
        <v>3.0152242323218812</v>
      </c>
    </row>
    <row r="157" spans="1:17" ht="11.45" customHeight="1" x14ac:dyDescent="0.25">
      <c r="A157" s="23" t="s">
        <v>27</v>
      </c>
      <c r="B157" s="22">
        <f t="shared" ref="B157" si="185">IF(B20=0,0,B20/B47)</f>
        <v>0.3069935567608163</v>
      </c>
      <c r="C157" s="22">
        <f t="shared" ref="C157:Q157" si="186">IF(C20=0,0,C20/C47)</f>
        <v>0.30221041208539001</v>
      </c>
      <c r="D157" s="22">
        <f t="shared" si="186"/>
        <v>0.30113753266424798</v>
      </c>
      <c r="E157" s="22">
        <f t="shared" si="186"/>
        <v>0.30327738687661682</v>
      </c>
      <c r="F157" s="22">
        <f t="shared" si="186"/>
        <v>0.30191960848420152</v>
      </c>
      <c r="G157" s="22">
        <f t="shared" si="186"/>
        <v>0.305116080087042</v>
      </c>
      <c r="H157" s="22">
        <f t="shared" si="186"/>
        <v>0.30511833182921705</v>
      </c>
      <c r="I157" s="22">
        <f t="shared" si="186"/>
        <v>0.3101835136426806</v>
      </c>
      <c r="J157" s="22">
        <f t="shared" si="186"/>
        <v>0.31291721458799338</v>
      </c>
      <c r="K157" s="22">
        <f t="shared" si="186"/>
        <v>0.31653541849237971</v>
      </c>
      <c r="L157" s="22">
        <f t="shared" si="186"/>
        <v>0.31995398625200955</v>
      </c>
      <c r="M157" s="22">
        <f t="shared" si="186"/>
        <v>0.32029261018884897</v>
      </c>
      <c r="N157" s="22">
        <f t="shared" si="186"/>
        <v>0.32294255578360265</v>
      </c>
      <c r="O157" s="22">
        <f t="shared" si="186"/>
        <v>0.32670291159868725</v>
      </c>
      <c r="P157" s="22">
        <f t="shared" si="186"/>
        <v>0.32875906109178965</v>
      </c>
      <c r="Q157" s="22">
        <f t="shared" si="186"/>
        <v>0.33129551980431365</v>
      </c>
    </row>
    <row r="158" spans="1:17" ht="11.45" customHeight="1" x14ac:dyDescent="0.25">
      <c r="A158" s="62" t="s">
        <v>59</v>
      </c>
      <c r="B158" s="70">
        <v>0.24331877228009124</v>
      </c>
      <c r="C158" s="70">
        <v>0.23730893915173104</v>
      </c>
      <c r="D158" s="70">
        <v>0.23732498979755642</v>
      </c>
      <c r="E158" s="70">
        <v>0.23939481429679943</v>
      </c>
      <c r="F158" s="70">
        <v>0.23621389829156306</v>
      </c>
      <c r="G158" s="70">
        <v>0.2402384231972178</v>
      </c>
      <c r="H158" s="70">
        <v>0.23862181066841326</v>
      </c>
      <c r="I158" s="70">
        <v>0.24424581645963994</v>
      </c>
      <c r="J158" s="70">
        <v>0.24985728757520176</v>
      </c>
      <c r="K158" s="70">
        <v>0.25570695015548306</v>
      </c>
      <c r="L158" s="70">
        <v>0.26020283685687073</v>
      </c>
      <c r="M158" s="70">
        <v>0.25812779112566314</v>
      </c>
      <c r="N158" s="70">
        <v>0.26035226014120089</v>
      </c>
      <c r="O158" s="70">
        <v>0.26366828157717653</v>
      </c>
      <c r="P158" s="70">
        <v>0.26508689390147483</v>
      </c>
      <c r="Q158" s="70">
        <v>0.26719480519480526</v>
      </c>
    </row>
    <row r="159" spans="1:17" ht="11.45" customHeight="1" x14ac:dyDescent="0.25">
      <c r="A159" s="62" t="s">
        <v>58</v>
      </c>
      <c r="B159" s="70">
        <v>0.32820837646057321</v>
      </c>
      <c r="C159" s="70">
        <v>0.32626866475172495</v>
      </c>
      <c r="D159" s="70">
        <v>0.32434918030140408</v>
      </c>
      <c r="E159" s="70">
        <v>0.32581303316075455</v>
      </c>
      <c r="F159" s="70">
        <v>0.32730553550981012</v>
      </c>
      <c r="G159" s="70">
        <v>0.32879753107211646</v>
      </c>
      <c r="H159" s="70">
        <v>0.33025362904895506</v>
      </c>
      <c r="I159" s="70">
        <v>0.3316546253455479</v>
      </c>
      <c r="J159" s="70">
        <v>0.33286827757193965</v>
      </c>
      <c r="K159" s="70">
        <v>0.33422919512047672</v>
      </c>
      <c r="L159" s="70">
        <v>0.33555831758395793</v>
      </c>
      <c r="M159" s="70">
        <v>0.33678991484584925</v>
      </c>
      <c r="N159" s="70">
        <v>0.33797999341227269</v>
      </c>
      <c r="O159" s="70">
        <v>0.33906243000400443</v>
      </c>
      <c r="P159" s="70">
        <v>0.34024566141919643</v>
      </c>
      <c r="Q159" s="70">
        <v>0.34207547339798688</v>
      </c>
    </row>
    <row r="160" spans="1:17" ht="11.45" customHeight="1" x14ac:dyDescent="0.25">
      <c r="A160" s="62" t="s">
        <v>57</v>
      </c>
      <c r="B160" s="70" t="s">
        <v>181</v>
      </c>
      <c r="C160" s="70" t="s">
        <v>181</v>
      </c>
      <c r="D160" s="70" t="s">
        <v>181</v>
      </c>
      <c r="E160" s="70" t="s">
        <v>181</v>
      </c>
      <c r="F160" s="70" t="s">
        <v>181</v>
      </c>
      <c r="G160" s="70" t="s">
        <v>181</v>
      </c>
      <c r="H160" s="70" t="s">
        <v>181</v>
      </c>
      <c r="I160" s="70" t="s">
        <v>181</v>
      </c>
      <c r="J160" s="70" t="s">
        <v>181</v>
      </c>
      <c r="K160" s="70" t="s">
        <v>181</v>
      </c>
      <c r="L160" s="70" t="s">
        <v>181</v>
      </c>
      <c r="M160" s="70" t="s">
        <v>181</v>
      </c>
      <c r="N160" s="70" t="s">
        <v>181</v>
      </c>
      <c r="O160" s="70" t="s">
        <v>181</v>
      </c>
      <c r="P160" s="70" t="s">
        <v>181</v>
      </c>
      <c r="Q160" s="70" t="s">
        <v>181</v>
      </c>
    </row>
    <row r="161" spans="1:17" ht="11.45" customHeight="1" x14ac:dyDescent="0.25">
      <c r="A161" s="62" t="s">
        <v>56</v>
      </c>
      <c r="B161" s="70" t="s">
        <v>181</v>
      </c>
      <c r="C161" s="70" t="s">
        <v>181</v>
      </c>
      <c r="D161" s="70" t="s">
        <v>181</v>
      </c>
      <c r="E161" s="70" t="s">
        <v>181</v>
      </c>
      <c r="F161" s="70" t="s">
        <v>181</v>
      </c>
      <c r="G161" s="70" t="s">
        <v>181</v>
      </c>
      <c r="H161" s="70" t="s">
        <v>181</v>
      </c>
      <c r="I161" s="70" t="s">
        <v>181</v>
      </c>
      <c r="J161" s="70" t="s">
        <v>181</v>
      </c>
      <c r="K161" s="70" t="s">
        <v>181</v>
      </c>
      <c r="L161" s="70">
        <v>0.26527917735677903</v>
      </c>
      <c r="M161" s="70">
        <v>0.26571818104735256</v>
      </c>
      <c r="N161" s="70">
        <v>0.26612166062684101</v>
      </c>
      <c r="O161" s="70">
        <v>0.26643786245832668</v>
      </c>
      <c r="P161" s="70">
        <v>0.26683076761995839</v>
      </c>
      <c r="Q161" s="70">
        <v>0.26719480519480526</v>
      </c>
    </row>
    <row r="162" spans="1:17" ht="11.45" customHeight="1" x14ac:dyDescent="0.25">
      <c r="A162" s="62" t="s">
        <v>55</v>
      </c>
      <c r="B162" s="70" t="s">
        <v>181</v>
      </c>
      <c r="C162" s="70" t="s">
        <v>181</v>
      </c>
      <c r="D162" s="70" t="s">
        <v>181</v>
      </c>
      <c r="E162" s="70" t="s">
        <v>181</v>
      </c>
      <c r="F162" s="70" t="s">
        <v>181</v>
      </c>
      <c r="G162" s="70" t="s">
        <v>181</v>
      </c>
      <c r="H162" s="70" t="s">
        <v>181</v>
      </c>
      <c r="I162" s="70">
        <v>0.26756337048708101</v>
      </c>
      <c r="J162" s="70">
        <v>0.26751683498804463</v>
      </c>
      <c r="K162" s="70">
        <v>0.26746486378732198</v>
      </c>
      <c r="L162" s="70">
        <v>0.26741432033269591</v>
      </c>
      <c r="M162" s="70">
        <v>0.26736767239886883</v>
      </c>
      <c r="N162" s="70">
        <v>0.26732276648907466</v>
      </c>
      <c r="O162" s="70">
        <v>0.26728206591477394</v>
      </c>
      <c r="P162" s="70">
        <v>0.26723773079947583</v>
      </c>
      <c r="Q162" s="70">
        <v>0.26719480519480526</v>
      </c>
    </row>
    <row r="163" spans="1:17" ht="11.45" customHeight="1" x14ac:dyDescent="0.25">
      <c r="A163" s="19" t="s">
        <v>24</v>
      </c>
      <c r="B163" s="21">
        <f t="shared" ref="B163" si="187">IF(B26=0,0,B26/B53)</f>
        <v>9.1724371937768048</v>
      </c>
      <c r="C163" s="21">
        <f t="shared" ref="C163:Q163" si="188">IF(C26=0,0,C26/C53)</f>
        <v>9.4183553936310886</v>
      </c>
      <c r="D163" s="21">
        <f t="shared" si="188"/>
        <v>9.0803128378470017</v>
      </c>
      <c r="E163" s="21">
        <f t="shared" si="188"/>
        <v>9.8462586580734612</v>
      </c>
      <c r="F163" s="21">
        <f t="shared" si="188"/>
        <v>9.0395406707951693</v>
      </c>
      <c r="G163" s="21">
        <f t="shared" si="188"/>
        <v>10.367685320075832</v>
      </c>
      <c r="H163" s="21">
        <f t="shared" si="188"/>
        <v>10.476677154815601</v>
      </c>
      <c r="I163" s="21">
        <f t="shared" si="188"/>
        <v>9.9121698012638113</v>
      </c>
      <c r="J163" s="21">
        <f t="shared" si="188"/>
        <v>9.3587213552164581</v>
      </c>
      <c r="K163" s="21">
        <f t="shared" si="188"/>
        <v>9.4768080880050132</v>
      </c>
      <c r="L163" s="21">
        <f t="shared" si="188"/>
        <v>10.554988611886346</v>
      </c>
      <c r="M163" s="21">
        <f t="shared" si="188"/>
        <v>10.710515717520392</v>
      </c>
      <c r="N163" s="21">
        <f t="shared" si="188"/>
        <v>11.11580681215116</v>
      </c>
      <c r="O163" s="21">
        <f t="shared" si="188"/>
        <v>11.005028067168762</v>
      </c>
      <c r="P163" s="21">
        <f t="shared" si="188"/>
        <v>11.361282049619279</v>
      </c>
      <c r="Q163" s="21">
        <f t="shared" si="188"/>
        <v>11.466363525004184</v>
      </c>
    </row>
    <row r="164" spans="1:17" ht="11.45" customHeight="1" x14ac:dyDescent="0.25">
      <c r="A164" s="17" t="s">
        <v>23</v>
      </c>
      <c r="B164" s="20">
        <f t="shared" ref="B164" si="189">IF(B27=0,0,B27/B54)</f>
        <v>7.1159631862900676</v>
      </c>
      <c r="C164" s="20">
        <f t="shared" ref="C164:Q164" si="190">IF(C27=0,0,C27/C54)</f>
        <v>6.8217211813274057</v>
      </c>
      <c r="D164" s="20">
        <f t="shared" si="190"/>
        <v>6.9040563966254496</v>
      </c>
      <c r="E164" s="20">
        <f t="shared" si="190"/>
        <v>8.7111111111111104</v>
      </c>
      <c r="F164" s="20">
        <f t="shared" si="190"/>
        <v>7.6185567010309274</v>
      </c>
      <c r="G164" s="20">
        <f t="shared" si="190"/>
        <v>9.3282828282828287</v>
      </c>
      <c r="H164" s="20">
        <f t="shared" si="190"/>
        <v>9.4238095238095241</v>
      </c>
      <c r="I164" s="20">
        <f t="shared" si="190"/>
        <v>8.6311111111111103</v>
      </c>
      <c r="J164" s="20">
        <f t="shared" si="190"/>
        <v>8.0350877192982448</v>
      </c>
      <c r="K164" s="20">
        <f t="shared" si="190"/>
        <v>8.0853658536585371</v>
      </c>
      <c r="L164" s="20">
        <f t="shared" si="190"/>
        <v>9.2533333333333339</v>
      </c>
      <c r="M164" s="20">
        <f t="shared" si="190"/>
        <v>9.4036144578313259</v>
      </c>
      <c r="N164" s="20">
        <f t="shared" si="190"/>
        <v>9.9316770186335397</v>
      </c>
      <c r="O164" s="20">
        <f t="shared" si="190"/>
        <v>9.5963855421686741</v>
      </c>
      <c r="P164" s="20">
        <f t="shared" si="190"/>
        <v>10.006493506493506</v>
      </c>
      <c r="Q164" s="20">
        <f t="shared" si="190"/>
        <v>9.9607843137254903</v>
      </c>
    </row>
    <row r="165" spans="1:17" ht="11.45" customHeight="1" x14ac:dyDescent="0.25">
      <c r="A165" s="15" t="s">
        <v>22</v>
      </c>
      <c r="B165" s="69">
        <f t="shared" ref="B165" si="191">IF(B28=0,0,B28/B55)</f>
        <v>13.913692746975428</v>
      </c>
      <c r="C165" s="69">
        <f t="shared" ref="C165:Q165" si="192">IF(C28=0,0,C28/C55)</f>
        <v>13.919074370474084</v>
      </c>
      <c r="D165" s="69">
        <f t="shared" si="192"/>
        <v>14.024477182889742</v>
      </c>
      <c r="E165" s="69">
        <f t="shared" si="192"/>
        <v>13.971620963519552</v>
      </c>
      <c r="F165" s="69">
        <f t="shared" si="192"/>
        <v>13.815001650654265</v>
      </c>
      <c r="G165" s="69">
        <f t="shared" si="192"/>
        <v>13.823516152398085</v>
      </c>
      <c r="H165" s="69">
        <f t="shared" si="192"/>
        <v>13.939417391086485</v>
      </c>
      <c r="I165" s="69">
        <f t="shared" si="192"/>
        <v>13.963308820051855</v>
      </c>
      <c r="J165" s="69">
        <f t="shared" si="192"/>
        <v>13.787173971497715</v>
      </c>
      <c r="K165" s="69">
        <f t="shared" si="192"/>
        <v>13.619716537018856</v>
      </c>
      <c r="L165" s="69">
        <f t="shared" si="192"/>
        <v>14.062772807292546</v>
      </c>
      <c r="M165" s="69">
        <f t="shared" si="192"/>
        <v>14.013755325623857</v>
      </c>
      <c r="N165" s="69">
        <f t="shared" si="192"/>
        <v>13.968045932457969</v>
      </c>
      <c r="O165" s="69">
        <f t="shared" si="192"/>
        <v>13.989681202243817</v>
      </c>
      <c r="P165" s="69">
        <f t="shared" si="192"/>
        <v>14.017252789885665</v>
      </c>
      <c r="Q165" s="69">
        <f t="shared" si="192"/>
        <v>13.908158906450234</v>
      </c>
    </row>
    <row r="166" spans="1:17" ht="11.45" customHeight="1" x14ac:dyDescent="0.25">
      <c r="A166" s="59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</row>
    <row r="167" spans="1:17" ht="11.45" customHeight="1" x14ac:dyDescent="0.25">
      <c r="A167" s="27" t="s">
        <v>65</v>
      </c>
      <c r="B167" s="68">
        <f t="shared" ref="B167:B169" si="193">IF(B30=0,"",B30*1000000/B84)</f>
        <v>9377.3452370536688</v>
      </c>
      <c r="C167" s="68">
        <f t="shared" ref="C167:Q167" si="194">IF(C30=0,"",C30*1000000/C84)</f>
        <v>11293.352680121263</v>
      </c>
      <c r="D167" s="68">
        <f t="shared" si="194"/>
        <v>10996.06056389609</v>
      </c>
      <c r="E167" s="68">
        <f t="shared" si="194"/>
        <v>10405.051408599851</v>
      </c>
      <c r="F167" s="68">
        <f t="shared" si="194"/>
        <v>9917.3083086689439</v>
      </c>
      <c r="G167" s="68">
        <f t="shared" si="194"/>
        <v>10092.460505737201</v>
      </c>
      <c r="H167" s="68">
        <f t="shared" si="194"/>
        <v>11083.427142376499</v>
      </c>
      <c r="I167" s="68">
        <f t="shared" si="194"/>
        <v>11731.342621009782</v>
      </c>
      <c r="J167" s="68">
        <f t="shared" si="194"/>
        <v>11548.90076794318</v>
      </c>
      <c r="K167" s="68">
        <f t="shared" si="194"/>
        <v>10890.257661694744</v>
      </c>
      <c r="L167" s="68">
        <f t="shared" si="194"/>
        <v>10550.507034193262</v>
      </c>
      <c r="M167" s="68">
        <f t="shared" si="194"/>
        <v>10278.057764962768</v>
      </c>
      <c r="N167" s="68">
        <f t="shared" si="194"/>
        <v>9984.4106709177504</v>
      </c>
      <c r="O167" s="68">
        <f t="shared" si="194"/>
        <v>9766.1672680486008</v>
      </c>
      <c r="P167" s="68">
        <f t="shared" si="194"/>
        <v>9665.6351873454478</v>
      </c>
      <c r="Q167" s="68">
        <f t="shared" si="194"/>
        <v>9965.0803840723602</v>
      </c>
    </row>
    <row r="168" spans="1:17" ht="11.45" customHeight="1" x14ac:dyDescent="0.25">
      <c r="A168" s="25" t="s">
        <v>39</v>
      </c>
      <c r="B168" s="66">
        <f t="shared" si="193"/>
        <v>8476.3214320555398</v>
      </c>
      <c r="C168" s="66">
        <f t="shared" ref="C168:Q168" si="195">IF(C31=0,"",C31*1000000/C85)</f>
        <v>10562.404465244354</v>
      </c>
      <c r="D168" s="66">
        <f t="shared" si="195"/>
        <v>10165.185660142643</v>
      </c>
      <c r="E168" s="66">
        <f t="shared" si="195"/>
        <v>9568.145822288152</v>
      </c>
      <c r="F168" s="66">
        <f t="shared" si="195"/>
        <v>9064.1123372486036</v>
      </c>
      <c r="G168" s="66">
        <f t="shared" si="195"/>
        <v>9370.3984260034977</v>
      </c>
      <c r="H168" s="66">
        <f t="shared" si="195"/>
        <v>10496.370075079145</v>
      </c>
      <c r="I168" s="66">
        <f t="shared" si="195"/>
        <v>11265.360566201018</v>
      </c>
      <c r="J168" s="66">
        <f t="shared" si="195"/>
        <v>11139.34865479463</v>
      </c>
      <c r="K168" s="66">
        <f t="shared" si="195"/>
        <v>10549.953788176259</v>
      </c>
      <c r="L168" s="66">
        <f t="shared" si="195"/>
        <v>10218.758594085757</v>
      </c>
      <c r="M168" s="66">
        <f t="shared" si="195"/>
        <v>9900.6314725131906</v>
      </c>
      <c r="N168" s="66">
        <f t="shared" si="195"/>
        <v>9627.2076513049797</v>
      </c>
      <c r="O168" s="66">
        <f t="shared" si="195"/>
        <v>9362.5538277675423</v>
      </c>
      <c r="P168" s="66">
        <f t="shared" si="195"/>
        <v>9295.3913077394809</v>
      </c>
      <c r="Q168" s="66">
        <f t="shared" si="195"/>
        <v>9639.8684541143339</v>
      </c>
    </row>
    <row r="169" spans="1:17" ht="11.45" customHeight="1" x14ac:dyDescent="0.25">
      <c r="A169" s="23" t="s">
        <v>30</v>
      </c>
      <c r="B169" s="65">
        <f t="shared" si="193"/>
        <v>1205.9837182802814</v>
      </c>
      <c r="C169" s="65">
        <f t="shared" ref="C169:Q169" si="196">IF(C32=0,"",C32*1000000/C86)</f>
        <v>1205.0097019437801</v>
      </c>
      <c r="D169" s="65">
        <f t="shared" si="196"/>
        <v>1199.6915171049038</v>
      </c>
      <c r="E169" s="65">
        <f t="shared" si="196"/>
        <v>1193.4815110661284</v>
      </c>
      <c r="F169" s="65">
        <f t="shared" si="196"/>
        <v>1190.9962019858365</v>
      </c>
      <c r="G169" s="65">
        <f t="shared" si="196"/>
        <v>1185.5515217602801</v>
      </c>
      <c r="H169" s="65">
        <f t="shared" si="196"/>
        <v>1184.9692605640657</v>
      </c>
      <c r="I169" s="65">
        <f t="shared" si="196"/>
        <v>1184.5617140781656</v>
      </c>
      <c r="J169" s="65">
        <f t="shared" si="196"/>
        <v>1183.6550846705049</v>
      </c>
      <c r="K169" s="65">
        <f t="shared" si="196"/>
        <v>1176.0151891099981</v>
      </c>
      <c r="L169" s="65">
        <f t="shared" si="196"/>
        <v>1172.4889487277521</v>
      </c>
      <c r="M169" s="65">
        <f t="shared" si="196"/>
        <v>1171.2661929730773</v>
      </c>
      <c r="N169" s="65">
        <f t="shared" si="196"/>
        <v>1171.2075550074785</v>
      </c>
      <c r="O169" s="65">
        <f t="shared" si="196"/>
        <v>1168.3848937538453</v>
      </c>
      <c r="P169" s="65">
        <f t="shared" si="196"/>
        <v>1164.775413711584</v>
      </c>
      <c r="Q169" s="65">
        <f t="shared" si="196"/>
        <v>1160.4395604395604</v>
      </c>
    </row>
    <row r="170" spans="1:17" ht="11.45" customHeight="1" x14ac:dyDescent="0.25">
      <c r="A170" s="19" t="s">
        <v>29</v>
      </c>
      <c r="B170" s="63">
        <f t="shared" ref="B170" si="197">IF(B33=0,"",B33*1000000/B87)</f>
        <v>8219.9393974542181</v>
      </c>
      <c r="C170" s="63">
        <f t="shared" ref="C170:Q170" si="198">IF(C33=0,"",C33*1000000/C87)</f>
        <v>10378.969399852236</v>
      </c>
      <c r="D170" s="63">
        <f t="shared" si="198"/>
        <v>9981.8101589578291</v>
      </c>
      <c r="E170" s="63">
        <f t="shared" si="198"/>
        <v>9390.3135801008302</v>
      </c>
      <c r="F170" s="63">
        <f t="shared" si="198"/>
        <v>8899.5654073261449</v>
      </c>
      <c r="G170" s="63">
        <f t="shared" si="198"/>
        <v>9232.6440267436028</v>
      </c>
      <c r="H170" s="63">
        <f t="shared" si="198"/>
        <v>10437.827854223753</v>
      </c>
      <c r="I170" s="63">
        <f t="shared" si="198"/>
        <v>11328.058577717406</v>
      </c>
      <c r="J170" s="63">
        <f t="shared" si="198"/>
        <v>11262.518928077778</v>
      </c>
      <c r="K170" s="63">
        <f t="shared" si="198"/>
        <v>10683.024210940288</v>
      </c>
      <c r="L170" s="63">
        <f t="shared" si="198"/>
        <v>10357.692371874771</v>
      </c>
      <c r="M170" s="63">
        <f t="shared" si="198"/>
        <v>10079.819145117366</v>
      </c>
      <c r="N170" s="63">
        <f t="shared" si="198"/>
        <v>9946.011508137899</v>
      </c>
      <c r="O170" s="63">
        <f t="shared" si="198"/>
        <v>9686.4085732724179</v>
      </c>
      <c r="P170" s="63">
        <f t="shared" si="198"/>
        <v>9637.284725106374</v>
      </c>
      <c r="Q170" s="63">
        <f t="shared" si="198"/>
        <v>10021.903175229738</v>
      </c>
    </row>
    <row r="171" spans="1:17" ht="11.45" customHeight="1" x14ac:dyDescent="0.25">
      <c r="A171" s="62" t="s">
        <v>59</v>
      </c>
      <c r="B171" s="64">
        <f t="shared" ref="B171" si="199">IF(B34=0,"",B34*1000000/B88)</f>
        <v>8152.6156912237566</v>
      </c>
      <c r="C171" s="64">
        <f t="shared" ref="C171:Q171" si="200">IF(C34=0,"",C34*1000000/C88)</f>
        <v>10423.630259707128</v>
      </c>
      <c r="D171" s="64">
        <f t="shared" si="200"/>
        <v>9857.9880988286113</v>
      </c>
      <c r="E171" s="64">
        <f t="shared" si="200"/>
        <v>8927.0932053447304</v>
      </c>
      <c r="F171" s="64">
        <f t="shared" si="200"/>
        <v>8123.4752999708653</v>
      </c>
      <c r="G171" s="64">
        <f t="shared" si="200"/>
        <v>8236.9849830949479</v>
      </c>
      <c r="H171" s="64">
        <f t="shared" si="200"/>
        <v>9012.4842355812416</v>
      </c>
      <c r="I171" s="64">
        <f t="shared" si="200"/>
        <v>9770.2985056780435</v>
      </c>
      <c r="J171" s="64">
        <f t="shared" si="200"/>
        <v>9560.6879885953531</v>
      </c>
      <c r="K171" s="64">
        <f t="shared" si="200"/>
        <v>8754.5535915285691</v>
      </c>
      <c r="L171" s="64">
        <f t="shared" si="200"/>
        <v>8348.9721627954314</v>
      </c>
      <c r="M171" s="64">
        <f t="shared" si="200"/>
        <v>7804.1690893732593</v>
      </c>
      <c r="N171" s="64">
        <f t="shared" si="200"/>
        <v>7444.6772435573876</v>
      </c>
      <c r="O171" s="64">
        <f t="shared" si="200"/>
        <v>7029.8924805220804</v>
      </c>
      <c r="P171" s="64">
        <f t="shared" si="200"/>
        <v>7193.8927199221853</v>
      </c>
      <c r="Q171" s="64">
        <f t="shared" si="200"/>
        <v>7120.5420794645925</v>
      </c>
    </row>
    <row r="172" spans="1:17" ht="11.45" customHeight="1" x14ac:dyDescent="0.25">
      <c r="A172" s="62" t="s">
        <v>58</v>
      </c>
      <c r="B172" s="64">
        <f t="shared" ref="B172" si="201">IF(B35=0,"",B35*1000000/B89)</f>
        <v>9012.0130333919587</v>
      </c>
      <c r="C172" s="64">
        <f t="shared" ref="C172:Q172" si="202">IF(C35=0,"",C35*1000000/C89)</f>
        <v>10002.664111761065</v>
      </c>
      <c r="D172" s="64">
        <f t="shared" si="202"/>
        <v>10946.047298253556</v>
      </c>
      <c r="E172" s="64">
        <f t="shared" si="202"/>
        <v>12684.806151964303</v>
      </c>
      <c r="F172" s="64">
        <f t="shared" si="202"/>
        <v>13579.2729203341</v>
      </c>
      <c r="G172" s="64">
        <f t="shared" si="202"/>
        <v>14475.016326360712</v>
      </c>
      <c r="H172" s="64">
        <f t="shared" si="202"/>
        <v>16686.340426252558</v>
      </c>
      <c r="I172" s="64">
        <f t="shared" si="202"/>
        <v>16792.284097194548</v>
      </c>
      <c r="J172" s="64">
        <f t="shared" si="202"/>
        <v>16879.980891828127</v>
      </c>
      <c r="K172" s="64">
        <f t="shared" si="202"/>
        <v>16949.00582080035</v>
      </c>
      <c r="L172" s="64">
        <f t="shared" si="202"/>
        <v>16446.362836808581</v>
      </c>
      <c r="M172" s="64">
        <f t="shared" si="202"/>
        <v>16284.294030350226</v>
      </c>
      <c r="N172" s="64">
        <f t="shared" si="202"/>
        <v>15918.947963977107</v>
      </c>
      <c r="O172" s="64">
        <f t="shared" si="202"/>
        <v>15289.25579264515</v>
      </c>
      <c r="P172" s="64">
        <f t="shared" si="202"/>
        <v>14313.517920656233</v>
      </c>
      <c r="Q172" s="64">
        <f t="shared" si="202"/>
        <v>15213.089229837648</v>
      </c>
    </row>
    <row r="173" spans="1:17" ht="11.45" customHeight="1" x14ac:dyDescent="0.25">
      <c r="A173" s="62" t="s">
        <v>57</v>
      </c>
      <c r="B173" s="64" t="str">
        <f t="shared" ref="B173" si="203">IF(B36=0,"",B36*1000000/B90)</f>
        <v/>
      </c>
      <c r="C173" s="64" t="str">
        <f t="shared" ref="C173:Q173" si="204">IF(C36=0,"",C36*1000000/C90)</f>
        <v/>
      </c>
      <c r="D173" s="64" t="str">
        <f t="shared" si="204"/>
        <v/>
      </c>
      <c r="E173" s="64" t="str">
        <f t="shared" si="204"/>
        <v/>
      </c>
      <c r="F173" s="64" t="str">
        <f t="shared" si="204"/>
        <v/>
      </c>
      <c r="G173" s="64" t="str">
        <f t="shared" si="204"/>
        <v/>
      </c>
      <c r="H173" s="64" t="str">
        <f t="shared" si="204"/>
        <v/>
      </c>
      <c r="I173" s="64" t="str">
        <f t="shared" si="204"/>
        <v/>
      </c>
      <c r="J173" s="64" t="str">
        <f t="shared" si="204"/>
        <v/>
      </c>
      <c r="K173" s="64" t="str">
        <f t="shared" si="204"/>
        <v/>
      </c>
      <c r="L173" s="64" t="str">
        <f t="shared" si="204"/>
        <v/>
      </c>
      <c r="M173" s="64" t="str">
        <f t="shared" si="204"/>
        <v/>
      </c>
      <c r="N173" s="64" t="str">
        <f t="shared" si="204"/>
        <v/>
      </c>
      <c r="O173" s="64" t="str">
        <f t="shared" si="204"/>
        <v/>
      </c>
      <c r="P173" s="64" t="str">
        <f t="shared" si="204"/>
        <v/>
      </c>
      <c r="Q173" s="64" t="str">
        <f t="shared" si="204"/>
        <v/>
      </c>
    </row>
    <row r="174" spans="1:17" ht="11.45" customHeight="1" x14ac:dyDescent="0.25">
      <c r="A174" s="62" t="s">
        <v>56</v>
      </c>
      <c r="B174" s="64" t="str">
        <f t="shared" ref="B174" si="205">IF(B37=0,"",B37*1000000/B91)</f>
        <v/>
      </c>
      <c r="C174" s="64" t="str">
        <f t="shared" ref="C174:Q174" si="206">IF(C37=0,"",C37*1000000/C91)</f>
        <v/>
      </c>
      <c r="D174" s="64" t="str">
        <f t="shared" si="206"/>
        <v/>
      </c>
      <c r="E174" s="64" t="str">
        <f t="shared" si="206"/>
        <v/>
      </c>
      <c r="F174" s="64" t="str">
        <f t="shared" si="206"/>
        <v/>
      </c>
      <c r="G174" s="64" t="str">
        <f t="shared" si="206"/>
        <v/>
      </c>
      <c r="H174" s="64" t="str">
        <f t="shared" si="206"/>
        <v/>
      </c>
      <c r="I174" s="64" t="str">
        <f t="shared" si="206"/>
        <v/>
      </c>
      <c r="J174" s="64" t="str">
        <f t="shared" si="206"/>
        <v/>
      </c>
      <c r="K174" s="64" t="str">
        <f t="shared" si="206"/>
        <v/>
      </c>
      <c r="L174" s="64">
        <f t="shared" si="206"/>
        <v>19665.747468160509</v>
      </c>
      <c r="M174" s="64">
        <f t="shared" si="206"/>
        <v>18737.407618302834</v>
      </c>
      <c r="N174" s="64">
        <f t="shared" si="206"/>
        <v>18114.041617366613</v>
      </c>
      <c r="O174" s="64">
        <f t="shared" si="206"/>
        <v>17272.480339610705</v>
      </c>
      <c r="P174" s="64">
        <f t="shared" si="206"/>
        <v>16843.643346552832</v>
      </c>
      <c r="Q174" s="64">
        <f t="shared" si="206"/>
        <v>17206.048920131121</v>
      </c>
    </row>
    <row r="175" spans="1:17" ht="11.45" customHeight="1" x14ac:dyDescent="0.25">
      <c r="A175" s="62" t="s">
        <v>60</v>
      </c>
      <c r="B175" s="64" t="str">
        <f t="shared" ref="B175" si="207">IF(B38=0,"",B38*1000000/B92)</f>
        <v/>
      </c>
      <c r="C175" s="64" t="str">
        <f t="shared" ref="C175:Q175" si="208">IF(C38=0,"",C38*1000000/C92)</f>
        <v/>
      </c>
      <c r="D175" s="64" t="str">
        <f t="shared" si="208"/>
        <v/>
      </c>
      <c r="E175" s="64" t="str">
        <f t="shared" si="208"/>
        <v/>
      </c>
      <c r="F175" s="64" t="str">
        <f t="shared" si="208"/>
        <v/>
      </c>
      <c r="G175" s="64" t="str">
        <f t="shared" si="208"/>
        <v/>
      </c>
      <c r="H175" s="64" t="str">
        <f t="shared" si="208"/>
        <v/>
      </c>
      <c r="I175" s="64" t="str">
        <f t="shared" si="208"/>
        <v/>
      </c>
      <c r="J175" s="64" t="str">
        <f t="shared" si="208"/>
        <v/>
      </c>
      <c r="K175" s="64" t="str">
        <f t="shared" si="208"/>
        <v/>
      </c>
      <c r="L175" s="64" t="str">
        <f t="shared" si="208"/>
        <v/>
      </c>
      <c r="M175" s="64" t="str">
        <f t="shared" si="208"/>
        <v/>
      </c>
      <c r="N175" s="64" t="str">
        <f t="shared" si="208"/>
        <v/>
      </c>
      <c r="O175" s="64" t="str">
        <f t="shared" si="208"/>
        <v/>
      </c>
      <c r="P175" s="64">
        <f t="shared" si="208"/>
        <v>8150.5726788078664</v>
      </c>
      <c r="Q175" s="64">
        <f t="shared" si="208"/>
        <v>8939.4295734154784</v>
      </c>
    </row>
    <row r="176" spans="1:17" ht="11.45" customHeight="1" x14ac:dyDescent="0.25">
      <c r="A176" s="62" t="s">
        <v>55</v>
      </c>
      <c r="B176" s="64" t="str">
        <f t="shared" ref="B176" si="209">IF(B39=0,"",B39*1000000/B93)</f>
        <v/>
      </c>
      <c r="C176" s="64" t="str">
        <f t="shared" ref="C176:Q176" si="210">IF(C39=0,"",C39*1000000/C93)</f>
        <v/>
      </c>
      <c r="D176" s="64" t="str">
        <f t="shared" si="210"/>
        <v/>
      </c>
      <c r="E176" s="64" t="str">
        <f t="shared" si="210"/>
        <v/>
      </c>
      <c r="F176" s="64" t="str">
        <f t="shared" si="210"/>
        <v/>
      </c>
      <c r="G176" s="64" t="str">
        <f t="shared" si="210"/>
        <v/>
      </c>
      <c r="H176" s="64" t="str">
        <f t="shared" si="210"/>
        <v/>
      </c>
      <c r="I176" s="64" t="str">
        <f t="shared" si="210"/>
        <v/>
      </c>
      <c r="J176" s="64">
        <f t="shared" si="210"/>
        <v>14593.609625970841</v>
      </c>
      <c r="K176" s="64">
        <f t="shared" si="210"/>
        <v>14658.266129295336</v>
      </c>
      <c r="L176" s="64">
        <f t="shared" si="210"/>
        <v>14692.765578441586</v>
      </c>
      <c r="M176" s="64">
        <f t="shared" si="210"/>
        <v>14742.122375661393</v>
      </c>
      <c r="N176" s="64">
        <f t="shared" si="210"/>
        <v>14776.021036633792</v>
      </c>
      <c r="O176" s="64">
        <f t="shared" si="210"/>
        <v>14818.079798231094</v>
      </c>
      <c r="P176" s="64">
        <f t="shared" si="210"/>
        <v>14836.200847629831</v>
      </c>
      <c r="Q176" s="64">
        <f t="shared" si="210"/>
        <v>14844.715673755642</v>
      </c>
    </row>
    <row r="177" spans="1:17" ht="11.45" customHeight="1" x14ac:dyDescent="0.25">
      <c r="A177" s="19" t="s">
        <v>28</v>
      </c>
      <c r="B177" s="63">
        <f t="shared" ref="B177" si="211">IF(B40=0,"",B40*1000000/B94)</f>
        <v>33965.825692423197</v>
      </c>
      <c r="C177" s="63">
        <f t="shared" ref="C177:Q177" si="212">IF(C40=0,"",C40*1000000/C94)</f>
        <v>34572.016843698621</v>
      </c>
      <c r="D177" s="63">
        <f t="shared" si="212"/>
        <v>35210.55623323263</v>
      </c>
      <c r="E177" s="63">
        <f t="shared" si="212"/>
        <v>35915.161452774293</v>
      </c>
      <c r="F177" s="63">
        <f t="shared" si="212"/>
        <v>36617.587457213325</v>
      </c>
      <c r="G177" s="63">
        <f t="shared" si="212"/>
        <v>37367.644346061614</v>
      </c>
      <c r="H177" s="63">
        <f t="shared" si="212"/>
        <v>37169.21859255436</v>
      </c>
      <c r="I177" s="63">
        <f t="shared" si="212"/>
        <v>36142.847951528151</v>
      </c>
      <c r="J177" s="63">
        <f t="shared" si="212"/>
        <v>35345.176423958015</v>
      </c>
      <c r="K177" s="63">
        <f t="shared" si="212"/>
        <v>34570.736432788646</v>
      </c>
      <c r="L177" s="63">
        <f t="shared" si="212"/>
        <v>33910.791227844129</v>
      </c>
      <c r="M177" s="63">
        <f t="shared" si="212"/>
        <v>33243.931196620957</v>
      </c>
      <c r="N177" s="63">
        <f t="shared" si="212"/>
        <v>33550.855085508549</v>
      </c>
      <c r="O177" s="63">
        <f t="shared" si="212"/>
        <v>33876.92767018063</v>
      </c>
      <c r="P177" s="63">
        <f t="shared" si="212"/>
        <v>34617.620734442637</v>
      </c>
      <c r="Q177" s="63">
        <f t="shared" si="212"/>
        <v>35389.282103134479</v>
      </c>
    </row>
    <row r="178" spans="1:17" ht="11.45" customHeight="1" x14ac:dyDescent="0.25">
      <c r="A178" s="62" t="s">
        <v>59</v>
      </c>
      <c r="B178" s="67">
        <f t="shared" ref="B178" si="213">IF(B41=0,"",B41*1000000/B95)</f>
        <v>19872.144255810341</v>
      </c>
      <c r="C178" s="67">
        <f t="shared" ref="C178:Q178" si="214">IF(C41=0,"",C41*1000000/C95)</f>
        <v>19847.747474983898</v>
      </c>
      <c r="D178" s="67">
        <f t="shared" si="214"/>
        <v>19836.115681018397</v>
      </c>
      <c r="E178" s="67">
        <f t="shared" si="214"/>
        <v>19855.994540274085</v>
      </c>
      <c r="F178" s="67">
        <f t="shared" si="214"/>
        <v>19866.619438835151</v>
      </c>
      <c r="G178" s="67">
        <f t="shared" si="214"/>
        <v>20708.287694641604</v>
      </c>
      <c r="H178" s="67">
        <f t="shared" si="214"/>
        <v>21013.103997435563</v>
      </c>
      <c r="I178" s="67">
        <f t="shared" si="214"/>
        <v>20820.685345802587</v>
      </c>
      <c r="J178" s="67">
        <f t="shared" si="214"/>
        <v>19939.672517978037</v>
      </c>
      <c r="K178" s="67">
        <f t="shared" si="214"/>
        <v>19099.203264145217</v>
      </c>
      <c r="L178" s="67">
        <f t="shared" si="214"/>
        <v>18349.56763827286</v>
      </c>
      <c r="M178" s="67">
        <f t="shared" si="214"/>
        <v>17618.49624167661</v>
      </c>
      <c r="N178" s="67">
        <f t="shared" si="214"/>
        <v>17440.520647704339</v>
      </c>
      <c r="O178" s="67">
        <f t="shared" si="214"/>
        <v>17273.077388567526</v>
      </c>
      <c r="P178" s="67">
        <f t="shared" si="214"/>
        <v>18030.447335675042</v>
      </c>
      <c r="Q178" s="67">
        <f t="shared" si="214"/>
        <v>18829.278978384038</v>
      </c>
    </row>
    <row r="179" spans="1:17" ht="11.45" customHeight="1" x14ac:dyDescent="0.25">
      <c r="A179" s="62" t="s">
        <v>58</v>
      </c>
      <c r="B179" s="67">
        <f t="shared" ref="B179" si="215">IF(B42=0,"",B42*1000000/B96)</f>
        <v>44438.77711669563</v>
      </c>
      <c r="C179" s="67">
        <f t="shared" ref="C179:Q179" si="216">IF(C42=0,"",C42*1000000/C96)</f>
        <v>44067.342137425876</v>
      </c>
      <c r="D179" s="67">
        <f t="shared" si="216"/>
        <v>43473.039667474142</v>
      </c>
      <c r="E179" s="67">
        <f t="shared" si="216"/>
        <v>42672.116039086977</v>
      </c>
      <c r="F179" s="67">
        <f t="shared" si="216"/>
        <v>42746.505859092802</v>
      </c>
      <c r="G179" s="67">
        <f t="shared" si="216"/>
        <v>41808.84199542382</v>
      </c>
      <c r="H179" s="67">
        <f t="shared" si="216"/>
        <v>41397.229315726509</v>
      </c>
      <c r="I179" s="67">
        <f t="shared" si="216"/>
        <v>38572.342220773462</v>
      </c>
      <c r="J179" s="67">
        <f t="shared" si="216"/>
        <v>37169.001823406536</v>
      </c>
      <c r="K179" s="67">
        <f t="shared" si="216"/>
        <v>35899.360788465536</v>
      </c>
      <c r="L179" s="67">
        <f t="shared" si="216"/>
        <v>34616.725167154291</v>
      </c>
      <c r="M179" s="67">
        <f t="shared" si="216"/>
        <v>33842.215878750998</v>
      </c>
      <c r="N179" s="67">
        <f t="shared" si="216"/>
        <v>34108.675715358404</v>
      </c>
      <c r="O179" s="67">
        <f t="shared" si="216"/>
        <v>34401.361244820306</v>
      </c>
      <c r="P179" s="67">
        <f t="shared" si="216"/>
        <v>35092.373823313974</v>
      </c>
      <c r="Q179" s="67">
        <f t="shared" si="216"/>
        <v>35779.061780051212</v>
      </c>
    </row>
    <row r="180" spans="1:17" ht="11.45" customHeight="1" x14ac:dyDescent="0.25">
      <c r="A180" s="62" t="s">
        <v>57</v>
      </c>
      <c r="B180" s="67" t="str">
        <f t="shared" ref="B180" si="217">IF(B43=0,"",B43*1000000/B97)</f>
        <v/>
      </c>
      <c r="C180" s="67" t="str">
        <f t="shared" ref="C180:Q180" si="218">IF(C43=0,"",C43*1000000/C97)</f>
        <v/>
      </c>
      <c r="D180" s="67" t="str">
        <f t="shared" si="218"/>
        <v/>
      </c>
      <c r="E180" s="67" t="str">
        <f t="shared" si="218"/>
        <v/>
      </c>
      <c r="F180" s="67" t="str">
        <f t="shared" si="218"/>
        <v/>
      </c>
      <c r="G180" s="67" t="str">
        <f t="shared" si="218"/>
        <v/>
      </c>
      <c r="H180" s="67" t="str">
        <f t="shared" si="218"/>
        <v/>
      </c>
      <c r="I180" s="67" t="str">
        <f t="shared" si="218"/>
        <v/>
      </c>
      <c r="J180" s="67" t="str">
        <f t="shared" si="218"/>
        <v/>
      </c>
      <c r="K180" s="67" t="str">
        <f t="shared" si="218"/>
        <v/>
      </c>
      <c r="L180" s="67" t="str">
        <f t="shared" si="218"/>
        <v/>
      </c>
      <c r="M180" s="67" t="str">
        <f t="shared" si="218"/>
        <v/>
      </c>
      <c r="N180" s="67" t="str">
        <f t="shared" si="218"/>
        <v/>
      </c>
      <c r="O180" s="67" t="str">
        <f t="shared" si="218"/>
        <v/>
      </c>
      <c r="P180" s="67" t="str">
        <f t="shared" si="218"/>
        <v/>
      </c>
      <c r="Q180" s="67" t="str">
        <f t="shared" si="218"/>
        <v/>
      </c>
    </row>
    <row r="181" spans="1:17" ht="11.45" customHeight="1" x14ac:dyDescent="0.25">
      <c r="A181" s="62" t="s">
        <v>56</v>
      </c>
      <c r="B181" s="67" t="str">
        <f t="shared" ref="B181" si="219">IF(B44=0,"",B44*1000000/B98)</f>
        <v/>
      </c>
      <c r="C181" s="67" t="str">
        <f t="shared" ref="C181:Q181" si="220">IF(C44=0,"",C44*1000000/C98)</f>
        <v/>
      </c>
      <c r="D181" s="67" t="str">
        <f t="shared" si="220"/>
        <v/>
      </c>
      <c r="E181" s="67" t="str">
        <f t="shared" si="220"/>
        <v/>
      </c>
      <c r="F181" s="67" t="str">
        <f t="shared" si="220"/>
        <v/>
      </c>
      <c r="G181" s="67" t="str">
        <f t="shared" si="220"/>
        <v/>
      </c>
      <c r="H181" s="67" t="str">
        <f t="shared" si="220"/>
        <v/>
      </c>
      <c r="I181" s="67" t="str">
        <f t="shared" si="220"/>
        <v/>
      </c>
      <c r="J181" s="67" t="str">
        <f t="shared" si="220"/>
        <v/>
      </c>
      <c r="K181" s="67" t="str">
        <f t="shared" si="220"/>
        <v/>
      </c>
      <c r="L181" s="67">
        <f t="shared" si="220"/>
        <v>39235.80518910064</v>
      </c>
      <c r="M181" s="67">
        <f t="shared" si="220"/>
        <v>38426.050024084332</v>
      </c>
      <c r="N181" s="67">
        <f t="shared" si="220"/>
        <v>38798.641828174979</v>
      </c>
      <c r="O181" s="67">
        <f t="shared" si="220"/>
        <v>39194.66600423678</v>
      </c>
      <c r="P181" s="67">
        <f t="shared" si="220"/>
        <v>40094.963880760108</v>
      </c>
      <c r="Q181" s="67">
        <f t="shared" si="220"/>
        <v>41033.92786403004</v>
      </c>
    </row>
    <row r="182" spans="1:17" ht="11.45" customHeight="1" x14ac:dyDescent="0.25">
      <c r="A182" s="62" t="s">
        <v>55</v>
      </c>
      <c r="B182" s="67" t="str">
        <f t="shared" ref="B182:B183" si="221">IF(B45=0,"",B45*1000000/B99)</f>
        <v/>
      </c>
      <c r="C182" s="67" t="str">
        <f t="shared" ref="C182:Q182" si="222">IF(C45=0,"",C45*1000000/C99)</f>
        <v/>
      </c>
      <c r="D182" s="67" t="str">
        <f t="shared" si="222"/>
        <v/>
      </c>
      <c r="E182" s="67" t="str">
        <f t="shared" si="222"/>
        <v/>
      </c>
      <c r="F182" s="67" t="str">
        <f t="shared" si="222"/>
        <v/>
      </c>
      <c r="G182" s="67" t="str">
        <f t="shared" si="222"/>
        <v/>
      </c>
      <c r="H182" s="67" t="str">
        <f t="shared" si="222"/>
        <v/>
      </c>
      <c r="I182" s="67" t="str">
        <f t="shared" si="222"/>
        <v/>
      </c>
      <c r="J182" s="67" t="str">
        <f t="shared" si="222"/>
        <v/>
      </c>
      <c r="K182" s="67" t="str">
        <f t="shared" si="222"/>
        <v/>
      </c>
      <c r="L182" s="67">
        <f t="shared" si="222"/>
        <v>46410.795527140239</v>
      </c>
      <c r="M182" s="67">
        <f t="shared" si="222"/>
        <v>46456.90679621794</v>
      </c>
      <c r="N182" s="67">
        <f t="shared" si="222"/>
        <v>46478.258928863179</v>
      </c>
      <c r="O182" s="67">
        <f t="shared" si="222"/>
        <v>46500.740862341423</v>
      </c>
      <c r="P182" s="67">
        <f t="shared" si="222"/>
        <v>46551.055450760032</v>
      </c>
      <c r="Q182" s="67">
        <f t="shared" si="222"/>
        <v>46602.397405751166</v>
      </c>
    </row>
    <row r="183" spans="1:17" ht="11.45" customHeight="1" x14ac:dyDescent="0.25">
      <c r="A183" s="25" t="s">
        <v>18</v>
      </c>
      <c r="B183" s="66">
        <f t="shared" si="221"/>
        <v>15692.829549817416</v>
      </c>
      <c r="C183" s="66">
        <f t="shared" ref="C183:Q183" si="223">IF(C46=0,"",C46*1000000/C100)</f>
        <v>16639.228465263997</v>
      </c>
      <c r="D183" s="66">
        <f t="shared" si="223"/>
        <v>16955.48592490151</v>
      </c>
      <c r="E183" s="66">
        <f t="shared" si="223"/>
        <v>16638.688183451755</v>
      </c>
      <c r="F183" s="66">
        <f t="shared" si="223"/>
        <v>17009.917922007502</v>
      </c>
      <c r="G183" s="66">
        <f t="shared" si="223"/>
        <v>16528.178780681654</v>
      </c>
      <c r="H183" s="66">
        <f t="shared" si="223"/>
        <v>16440.051320348452</v>
      </c>
      <c r="I183" s="66">
        <f t="shared" si="223"/>
        <v>16137.985909960684</v>
      </c>
      <c r="J183" s="66">
        <f t="shared" si="223"/>
        <v>15450.418403845568</v>
      </c>
      <c r="K183" s="66">
        <f t="shared" si="223"/>
        <v>14191.635355015593</v>
      </c>
      <c r="L183" s="66">
        <f t="shared" si="223"/>
        <v>13816.411886483278</v>
      </c>
      <c r="M183" s="66">
        <f t="shared" si="223"/>
        <v>13954.086398639991</v>
      </c>
      <c r="N183" s="66">
        <f t="shared" si="223"/>
        <v>13480.685279965099</v>
      </c>
      <c r="O183" s="66">
        <f t="shared" si="223"/>
        <v>13662.655311527113</v>
      </c>
      <c r="P183" s="66">
        <f t="shared" si="223"/>
        <v>13168.345685605413</v>
      </c>
      <c r="Q183" s="66">
        <f t="shared" si="223"/>
        <v>12948.661481194968</v>
      </c>
    </row>
    <row r="184" spans="1:17" ht="11.45" customHeight="1" x14ac:dyDescent="0.25">
      <c r="A184" s="23" t="s">
        <v>27</v>
      </c>
      <c r="B184" s="65">
        <f t="shared" ref="B184" si="224">IF(B47=0,"",B47*1000000/B101)</f>
        <v>15071.459967282914</v>
      </c>
      <c r="C184" s="65">
        <f t="shared" ref="C184:Q184" si="225">IF(C47=0,"",C47*1000000/C101)</f>
        <v>15914.3927559331</v>
      </c>
      <c r="D184" s="65">
        <f t="shared" si="225"/>
        <v>16260.68819674419</v>
      </c>
      <c r="E184" s="65">
        <f t="shared" si="225"/>
        <v>15811.476528896828</v>
      </c>
      <c r="F184" s="65">
        <f t="shared" si="225"/>
        <v>15832.88166038626</v>
      </c>
      <c r="G184" s="65">
        <f t="shared" si="225"/>
        <v>15218.846085917881</v>
      </c>
      <c r="H184" s="65">
        <f t="shared" si="225"/>
        <v>15110.838862152925</v>
      </c>
      <c r="I184" s="65">
        <f t="shared" si="225"/>
        <v>14429.461052287155</v>
      </c>
      <c r="J184" s="65">
        <f t="shared" si="225"/>
        <v>13830.729338235551</v>
      </c>
      <c r="K184" s="65">
        <f t="shared" si="225"/>
        <v>13249.332640949498</v>
      </c>
      <c r="L184" s="65">
        <f t="shared" si="225"/>
        <v>12825.008425370885</v>
      </c>
      <c r="M184" s="65">
        <f t="shared" si="225"/>
        <v>12769.932420470353</v>
      </c>
      <c r="N184" s="65">
        <f t="shared" si="225"/>
        <v>12521.849861693547</v>
      </c>
      <c r="O184" s="65">
        <f t="shared" si="225"/>
        <v>12304.839793589434</v>
      </c>
      <c r="P184" s="65">
        <f t="shared" si="225"/>
        <v>12114.800636070455</v>
      </c>
      <c r="Q184" s="65">
        <f t="shared" si="225"/>
        <v>11802.743935748242</v>
      </c>
    </row>
    <row r="185" spans="1:17" ht="11.45" customHeight="1" x14ac:dyDescent="0.25">
      <c r="A185" s="62" t="s">
        <v>59</v>
      </c>
      <c r="B185" s="64">
        <f t="shared" ref="B185" si="226">IF(B48=0,"",B48*1000000/B102)</f>
        <v>14386.96440886808</v>
      </c>
      <c r="C185" s="64">
        <f t="shared" ref="C185:Q185" si="227">IF(C48=0,"",C48*1000000/C102)</f>
        <v>16303.346621914525</v>
      </c>
      <c r="D185" s="64">
        <f t="shared" si="227"/>
        <v>16297.834268379982</v>
      </c>
      <c r="E185" s="64">
        <f t="shared" si="227"/>
        <v>15605.35161562008</v>
      </c>
      <c r="F185" s="64">
        <f t="shared" si="227"/>
        <v>16684.762032557413</v>
      </c>
      <c r="G185" s="64">
        <f t="shared" si="227"/>
        <v>15333.274408355277</v>
      </c>
      <c r="H185" s="64">
        <f t="shared" si="227"/>
        <v>15859.758409476233</v>
      </c>
      <c r="I185" s="64">
        <f t="shared" si="227"/>
        <v>14115.997836762266</v>
      </c>
      <c r="J185" s="64">
        <f t="shared" si="227"/>
        <v>12600.481658294239</v>
      </c>
      <c r="K185" s="64">
        <f t="shared" si="227"/>
        <v>11223.662263483726</v>
      </c>
      <c r="L185" s="64">
        <f t="shared" si="227"/>
        <v>10286.961533447502</v>
      </c>
      <c r="M185" s="64">
        <f t="shared" si="227"/>
        <v>10707.138646469602</v>
      </c>
      <c r="N185" s="64">
        <f t="shared" si="227"/>
        <v>10257.475555318464</v>
      </c>
      <c r="O185" s="64">
        <f t="shared" si="227"/>
        <v>9628.4816670872406</v>
      </c>
      <c r="P185" s="64">
        <f t="shared" si="227"/>
        <v>9373.5903430321396</v>
      </c>
      <c r="Q185" s="64">
        <f t="shared" si="227"/>
        <v>9009.635058246502</v>
      </c>
    </row>
    <row r="186" spans="1:17" ht="11.45" customHeight="1" x14ac:dyDescent="0.25">
      <c r="A186" s="62" t="s">
        <v>58</v>
      </c>
      <c r="B186" s="64">
        <f t="shared" ref="B186" si="228">IF(B49=0,"",B49*1000000/B103)</f>
        <v>15314.214900196954</v>
      </c>
      <c r="C186" s="64">
        <f t="shared" ref="C186:Q186" si="229">IF(C49=0,"",C49*1000000/C103)</f>
        <v>15774.885411429104</v>
      </c>
      <c r="D186" s="64">
        <f t="shared" si="229"/>
        <v>16247.21837245664</v>
      </c>
      <c r="E186" s="64">
        <f t="shared" si="229"/>
        <v>15885.495888655016</v>
      </c>
      <c r="F186" s="64">
        <f t="shared" si="229"/>
        <v>15526.597316233132</v>
      </c>
      <c r="G186" s="64">
        <f t="shared" si="229"/>
        <v>15177.502125389461</v>
      </c>
      <c r="H186" s="64">
        <f t="shared" si="229"/>
        <v>14845.849312850991</v>
      </c>
      <c r="I186" s="64">
        <f t="shared" si="229"/>
        <v>14534.923452924553</v>
      </c>
      <c r="J186" s="64">
        <f t="shared" si="229"/>
        <v>14271.873822901049</v>
      </c>
      <c r="K186" s="64">
        <f t="shared" si="229"/>
        <v>13983.668688160144</v>
      </c>
      <c r="L186" s="64">
        <f t="shared" si="229"/>
        <v>13708.912355944673</v>
      </c>
      <c r="M186" s="64">
        <f t="shared" si="229"/>
        <v>13460.080298690025</v>
      </c>
      <c r="N186" s="64">
        <f t="shared" si="229"/>
        <v>13224.768410363658</v>
      </c>
      <c r="O186" s="64">
        <f t="shared" si="229"/>
        <v>13015.015516642845</v>
      </c>
      <c r="P186" s="64">
        <f t="shared" si="229"/>
        <v>12790.28026063112</v>
      </c>
      <c r="Q186" s="64">
        <f t="shared" si="229"/>
        <v>12451.835023220861</v>
      </c>
    </row>
    <row r="187" spans="1:17" ht="11.45" customHeight="1" x14ac:dyDescent="0.25">
      <c r="A187" s="62" t="s">
        <v>57</v>
      </c>
      <c r="B187" s="64" t="str">
        <f t="shared" ref="B187" si="230">IF(B50=0,"",B50*1000000/B104)</f>
        <v/>
      </c>
      <c r="C187" s="64" t="str">
        <f t="shared" ref="C187:Q187" si="231">IF(C50=0,"",C50*1000000/C104)</f>
        <v/>
      </c>
      <c r="D187" s="64" t="str">
        <f t="shared" si="231"/>
        <v/>
      </c>
      <c r="E187" s="64" t="str">
        <f t="shared" si="231"/>
        <v/>
      </c>
      <c r="F187" s="64" t="str">
        <f t="shared" si="231"/>
        <v/>
      </c>
      <c r="G187" s="64" t="str">
        <f t="shared" si="231"/>
        <v/>
      </c>
      <c r="H187" s="64" t="str">
        <f t="shared" si="231"/>
        <v/>
      </c>
      <c r="I187" s="64" t="str">
        <f t="shared" si="231"/>
        <v/>
      </c>
      <c r="J187" s="64" t="str">
        <f t="shared" si="231"/>
        <v/>
      </c>
      <c r="K187" s="64" t="str">
        <f t="shared" si="231"/>
        <v/>
      </c>
      <c r="L187" s="64" t="str">
        <f t="shared" si="231"/>
        <v/>
      </c>
      <c r="M187" s="64" t="str">
        <f t="shared" si="231"/>
        <v/>
      </c>
      <c r="N187" s="64" t="str">
        <f t="shared" si="231"/>
        <v/>
      </c>
      <c r="O187" s="64" t="str">
        <f t="shared" si="231"/>
        <v/>
      </c>
      <c r="P187" s="64" t="str">
        <f t="shared" si="231"/>
        <v/>
      </c>
      <c r="Q187" s="64" t="str">
        <f t="shared" si="231"/>
        <v/>
      </c>
    </row>
    <row r="188" spans="1:17" ht="11.45" customHeight="1" x14ac:dyDescent="0.25">
      <c r="A188" s="62" t="s">
        <v>56</v>
      </c>
      <c r="B188" s="64" t="str">
        <f t="shared" ref="B188" si="232">IF(B51=0,"",B51*1000000/B105)</f>
        <v/>
      </c>
      <c r="C188" s="64" t="str">
        <f t="shared" ref="C188:Q188" si="233">IF(C51=0,"",C51*1000000/C105)</f>
        <v/>
      </c>
      <c r="D188" s="64" t="str">
        <f t="shared" si="233"/>
        <v/>
      </c>
      <c r="E188" s="64" t="str">
        <f t="shared" si="233"/>
        <v/>
      </c>
      <c r="F188" s="64" t="str">
        <f t="shared" si="233"/>
        <v/>
      </c>
      <c r="G188" s="64" t="str">
        <f t="shared" si="233"/>
        <v/>
      </c>
      <c r="H188" s="64" t="str">
        <f t="shared" si="233"/>
        <v/>
      </c>
      <c r="I188" s="64" t="str">
        <f t="shared" si="233"/>
        <v/>
      </c>
      <c r="J188" s="64" t="str">
        <f t="shared" si="233"/>
        <v/>
      </c>
      <c r="K188" s="64" t="str">
        <f t="shared" si="233"/>
        <v/>
      </c>
      <c r="L188" s="64">
        <f t="shared" si="233"/>
        <v>9490.4993610511065</v>
      </c>
      <c r="M188" s="64">
        <f t="shared" si="233"/>
        <v>9412.3598050992041</v>
      </c>
      <c r="N188" s="64">
        <f t="shared" si="233"/>
        <v>9341.2232300977012</v>
      </c>
      <c r="O188" s="64">
        <f t="shared" si="233"/>
        <v>9285.9249816040101</v>
      </c>
      <c r="P188" s="64">
        <f t="shared" si="233"/>
        <v>9217.7589491165563</v>
      </c>
      <c r="Q188" s="64">
        <f t="shared" si="233"/>
        <v>9155.1364852049173</v>
      </c>
    </row>
    <row r="189" spans="1:17" ht="11.45" customHeight="1" x14ac:dyDescent="0.25">
      <c r="A189" s="62" t="s">
        <v>55</v>
      </c>
      <c r="B189" s="64" t="str">
        <f t="shared" ref="B189" si="234">IF(B52=0,"",B52*1000000/B106)</f>
        <v/>
      </c>
      <c r="C189" s="64" t="str">
        <f t="shared" ref="C189:Q189" si="235">IF(C52=0,"",C52*1000000/C106)</f>
        <v/>
      </c>
      <c r="D189" s="64" t="str">
        <f t="shared" si="235"/>
        <v/>
      </c>
      <c r="E189" s="64" t="str">
        <f t="shared" si="235"/>
        <v/>
      </c>
      <c r="F189" s="64" t="str">
        <f t="shared" si="235"/>
        <v/>
      </c>
      <c r="G189" s="64" t="str">
        <f t="shared" si="235"/>
        <v/>
      </c>
      <c r="H189" s="64" t="str">
        <f t="shared" si="235"/>
        <v/>
      </c>
      <c r="I189" s="64">
        <f t="shared" si="235"/>
        <v>8398.6278329663528</v>
      </c>
      <c r="J189" s="64">
        <f t="shared" si="235"/>
        <v>8405.9352298098001</v>
      </c>
      <c r="K189" s="64">
        <f t="shared" si="235"/>
        <v>8414.1052067800101</v>
      </c>
      <c r="L189" s="64">
        <f t="shared" si="235"/>
        <v>8422.0598805703303</v>
      </c>
      <c r="M189" s="64">
        <f t="shared" si="235"/>
        <v>8429.4094752671936</v>
      </c>
      <c r="N189" s="64">
        <f t="shared" si="235"/>
        <v>8436.4918779711224</v>
      </c>
      <c r="O189" s="64">
        <f t="shared" si="235"/>
        <v>8442.9171997211579</v>
      </c>
      <c r="P189" s="64">
        <f t="shared" si="235"/>
        <v>8449.9229830485347</v>
      </c>
      <c r="Q189" s="64">
        <f t="shared" si="235"/>
        <v>8456.7126849534579</v>
      </c>
    </row>
    <row r="190" spans="1:17" ht="11.45" customHeight="1" x14ac:dyDescent="0.25">
      <c r="A190" s="19" t="s">
        <v>24</v>
      </c>
      <c r="B190" s="63">
        <f t="shared" ref="B190" si="236">IF(B53=0,"",B53*1000000/B107)</f>
        <v>20411.655180692436</v>
      </c>
      <c r="C190" s="63">
        <f t="shared" ref="C190:Q190" si="237">IF(C53=0,"",C53*1000000/C107)</f>
        <v>23699.162763239856</v>
      </c>
      <c r="D190" s="63">
        <f t="shared" si="237"/>
        <v>21739.740981634935</v>
      </c>
      <c r="E190" s="63">
        <f t="shared" si="237"/>
        <v>20182.489112084633</v>
      </c>
      <c r="F190" s="63">
        <f t="shared" si="237"/>
        <v>21781.049651612113</v>
      </c>
      <c r="G190" s="63">
        <f t="shared" si="237"/>
        <v>21450.848672907101</v>
      </c>
      <c r="H190" s="63">
        <f t="shared" si="237"/>
        <v>20909.190544099722</v>
      </c>
      <c r="I190" s="63">
        <f t="shared" si="237"/>
        <v>21582.03385846283</v>
      </c>
      <c r="J190" s="63">
        <f t="shared" si="237"/>
        <v>20626.343811916166</v>
      </c>
      <c r="K190" s="63">
        <f t="shared" si="237"/>
        <v>17713.533314556866</v>
      </c>
      <c r="L190" s="63">
        <f t="shared" si="237"/>
        <v>17871.41855847045</v>
      </c>
      <c r="M190" s="63">
        <f t="shared" si="237"/>
        <v>18660.023312555622</v>
      </c>
      <c r="N190" s="63">
        <f t="shared" si="237"/>
        <v>17294.234154888771</v>
      </c>
      <c r="O190" s="63">
        <f t="shared" si="237"/>
        <v>20064.987334189871</v>
      </c>
      <c r="P190" s="63">
        <f t="shared" si="237"/>
        <v>18223.578888519605</v>
      </c>
      <c r="Q190" s="63">
        <f t="shared" si="237"/>
        <v>18650.315311468185</v>
      </c>
    </row>
    <row r="191" spans="1:17" ht="11.45" customHeight="1" x14ac:dyDescent="0.25">
      <c r="A191" s="17" t="s">
        <v>23</v>
      </c>
      <c r="B191" s="67">
        <f t="shared" ref="B191" si="238">IF(B54=0,"",B54*1000000/B108)</f>
        <v>15351.919988774729</v>
      </c>
      <c r="C191" s="67">
        <f t="shared" ref="C191:Q191" si="239">IF(C54=0,"",C54*1000000/C108)</f>
        <v>16735.756802721087</v>
      </c>
      <c r="D191" s="67">
        <f t="shared" si="239"/>
        <v>16375.355780294311</v>
      </c>
      <c r="E191" s="67">
        <f t="shared" si="239"/>
        <v>16682.113067655235</v>
      </c>
      <c r="F191" s="67">
        <f t="shared" si="239"/>
        <v>17834.16069130355</v>
      </c>
      <c r="G191" s="67">
        <f t="shared" si="239"/>
        <v>17512.825048646737</v>
      </c>
      <c r="H191" s="67">
        <f t="shared" si="239"/>
        <v>17009.557751498462</v>
      </c>
      <c r="I191" s="67">
        <f t="shared" si="239"/>
        <v>17462.165308498254</v>
      </c>
      <c r="J191" s="67">
        <f t="shared" si="239"/>
        <v>16819.120684567719</v>
      </c>
      <c r="K191" s="67">
        <f t="shared" si="239"/>
        <v>13993.174061433447</v>
      </c>
      <c r="L191" s="67">
        <f t="shared" si="239"/>
        <v>13821.063300469916</v>
      </c>
      <c r="M191" s="67">
        <f t="shared" si="239"/>
        <v>14257.493773082539</v>
      </c>
      <c r="N191" s="67">
        <f t="shared" si="239"/>
        <v>12996.448175653859</v>
      </c>
      <c r="O191" s="67">
        <f t="shared" si="239"/>
        <v>14747.690120824449</v>
      </c>
      <c r="P191" s="67">
        <f t="shared" si="239"/>
        <v>13010.053222945004</v>
      </c>
      <c r="Q191" s="67">
        <f t="shared" si="239"/>
        <v>12590.520078999341</v>
      </c>
    </row>
    <row r="192" spans="1:17" ht="11.45" customHeight="1" x14ac:dyDescent="0.25">
      <c r="A192" s="15" t="s">
        <v>22</v>
      </c>
      <c r="B192" s="60">
        <f t="shared" ref="B192" si="240">IF(B55=0,"",B55*1000000/B109)</f>
        <v>84999.999999999985</v>
      </c>
      <c r="C192" s="60">
        <f t="shared" ref="C192:Q192" si="241">IF(C55=0,"",C55*1000000/C109)</f>
        <v>84999.999999999985</v>
      </c>
      <c r="D192" s="60">
        <f t="shared" si="241"/>
        <v>85000</v>
      </c>
      <c r="E192" s="60">
        <f t="shared" si="241"/>
        <v>85000</v>
      </c>
      <c r="F192" s="60">
        <f t="shared" si="241"/>
        <v>85000</v>
      </c>
      <c r="G192" s="60">
        <f t="shared" si="241"/>
        <v>85000</v>
      </c>
      <c r="H192" s="60">
        <f t="shared" si="241"/>
        <v>85000</v>
      </c>
      <c r="I192" s="60">
        <f t="shared" si="241"/>
        <v>85000</v>
      </c>
      <c r="J192" s="60">
        <f t="shared" si="241"/>
        <v>85000</v>
      </c>
      <c r="K192" s="60">
        <f t="shared" si="241"/>
        <v>85000</v>
      </c>
      <c r="L192" s="60">
        <f t="shared" si="241"/>
        <v>85000</v>
      </c>
      <c r="M192" s="60">
        <f t="shared" si="241"/>
        <v>85000</v>
      </c>
      <c r="N192" s="60">
        <f t="shared" si="241"/>
        <v>85000</v>
      </c>
      <c r="O192" s="60">
        <f t="shared" si="241"/>
        <v>85000</v>
      </c>
      <c r="P192" s="60">
        <f t="shared" si="241"/>
        <v>85000</v>
      </c>
      <c r="Q192" s="60">
        <f t="shared" si="241"/>
        <v>85000</v>
      </c>
    </row>
    <row r="193" spans="1:17" ht="11.45" customHeight="1" x14ac:dyDescent="0.25">
      <c r="A193" s="59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</row>
    <row r="194" spans="1:17" ht="11.45" customHeight="1" x14ac:dyDescent="0.25">
      <c r="A194" s="27" t="s">
        <v>64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</row>
    <row r="195" spans="1:17" ht="11.45" customHeight="1" x14ac:dyDescent="0.25">
      <c r="A195" s="25" t="s">
        <v>63</v>
      </c>
      <c r="B195" s="66">
        <f t="shared" ref="B195:B196" si="242">IF(B4=0,"",B4*1000000/B85)</f>
        <v>21925.080039819401</v>
      </c>
      <c r="C195" s="66">
        <f t="shared" ref="C195:Q195" si="243">IF(C4=0,"",C4*1000000/C85)</f>
        <v>22101.587027637921</v>
      </c>
      <c r="D195" s="66">
        <f t="shared" si="243"/>
        <v>22729.586687075851</v>
      </c>
      <c r="E195" s="66">
        <f t="shared" si="243"/>
        <v>22277.457619715948</v>
      </c>
      <c r="F195" s="66">
        <f t="shared" si="243"/>
        <v>21203.390870203439</v>
      </c>
      <c r="G195" s="66">
        <f t="shared" si="243"/>
        <v>24853.01069564619</v>
      </c>
      <c r="H195" s="66">
        <f t="shared" si="243"/>
        <v>24638.185951879546</v>
      </c>
      <c r="I195" s="66">
        <f t="shared" si="243"/>
        <v>23372.795304147272</v>
      </c>
      <c r="J195" s="66">
        <f t="shared" si="243"/>
        <v>22613.686316243493</v>
      </c>
      <c r="K195" s="66">
        <f t="shared" si="243"/>
        <v>22235.260353749745</v>
      </c>
      <c r="L195" s="66">
        <f t="shared" si="243"/>
        <v>21134.936577403154</v>
      </c>
      <c r="M195" s="66">
        <f t="shared" si="243"/>
        <v>20753.650350907155</v>
      </c>
      <c r="N195" s="66">
        <f t="shared" si="243"/>
        <v>20394.90516645808</v>
      </c>
      <c r="O195" s="66">
        <f t="shared" si="243"/>
        <v>20409.133465436153</v>
      </c>
      <c r="P195" s="66">
        <f t="shared" si="243"/>
        <v>20430.212150483138</v>
      </c>
      <c r="Q195" s="66">
        <f t="shared" si="243"/>
        <v>21373.223418568465</v>
      </c>
    </row>
    <row r="196" spans="1:17" ht="11.45" customHeight="1" x14ac:dyDescent="0.25">
      <c r="A196" s="23" t="s">
        <v>30</v>
      </c>
      <c r="B196" s="65">
        <f t="shared" si="242"/>
        <v>1392.847601375966</v>
      </c>
      <c r="C196" s="65">
        <f t="shared" ref="C196:Q196" si="244">IF(C5=0,"",C5*1000000/C86)</f>
        <v>1391.6959703106913</v>
      </c>
      <c r="D196" s="65">
        <f t="shared" si="244"/>
        <v>1385.3131068707535</v>
      </c>
      <c r="E196" s="65">
        <f t="shared" si="244"/>
        <v>1378.7210389305824</v>
      </c>
      <c r="F196" s="65">
        <f t="shared" si="244"/>
        <v>1376.0342379213077</v>
      </c>
      <c r="G196" s="65">
        <f t="shared" si="244"/>
        <v>1368.5033106180488</v>
      </c>
      <c r="H196" s="65">
        <f t="shared" si="244"/>
        <v>1368.2127456038245</v>
      </c>
      <c r="I196" s="65">
        <f t="shared" si="244"/>
        <v>1369.937495446715</v>
      </c>
      <c r="J196" s="65">
        <f t="shared" si="244"/>
        <v>1369.6093980320481</v>
      </c>
      <c r="K196" s="65">
        <f t="shared" si="244"/>
        <v>1361.4222819402057</v>
      </c>
      <c r="L196" s="65">
        <f t="shared" si="244"/>
        <v>1355.0082061867483</v>
      </c>
      <c r="M196" s="65">
        <f t="shared" si="244"/>
        <v>1352.4093539337459</v>
      </c>
      <c r="N196" s="65">
        <f t="shared" si="244"/>
        <v>1349.850369049919</v>
      </c>
      <c r="O196" s="65">
        <f t="shared" si="244"/>
        <v>1345.9283082481679</v>
      </c>
      <c r="P196" s="65">
        <f t="shared" si="244"/>
        <v>1342.2587782464045</v>
      </c>
      <c r="Q196" s="65">
        <f t="shared" si="244"/>
        <v>1337.2909995208081</v>
      </c>
    </row>
    <row r="197" spans="1:17" ht="11.45" customHeight="1" x14ac:dyDescent="0.25">
      <c r="A197" s="19" t="s">
        <v>29</v>
      </c>
      <c r="B197" s="63">
        <f t="shared" ref="B197" si="245">IF(B6=0,"",B6*1000000/B87)</f>
        <v>16203.349976114898</v>
      </c>
      <c r="C197" s="63">
        <f t="shared" ref="C197:Q197" si="246">IF(C6=0,"",C6*1000000/C87)</f>
        <v>16717.782960962435</v>
      </c>
      <c r="D197" s="63">
        <f t="shared" si="246"/>
        <v>17618.267032692787</v>
      </c>
      <c r="E197" s="63">
        <f t="shared" si="246"/>
        <v>17657.399769585252</v>
      </c>
      <c r="F197" s="63">
        <f t="shared" si="246"/>
        <v>16588.110403397026</v>
      </c>
      <c r="G197" s="63">
        <f t="shared" si="246"/>
        <v>20111.403686449259</v>
      </c>
      <c r="H197" s="63">
        <f t="shared" si="246"/>
        <v>19764.754510461647</v>
      </c>
      <c r="I197" s="63">
        <f t="shared" si="246"/>
        <v>19091.256204658268</v>
      </c>
      <c r="J197" s="63">
        <f t="shared" si="246"/>
        <v>19028.633562885108</v>
      </c>
      <c r="K197" s="63">
        <f t="shared" si="246"/>
        <v>19244.868035190619</v>
      </c>
      <c r="L197" s="63">
        <f t="shared" si="246"/>
        <v>18274.589274082657</v>
      </c>
      <c r="M197" s="63">
        <f t="shared" si="246"/>
        <v>18085.509098515537</v>
      </c>
      <c r="N197" s="63">
        <f t="shared" si="246"/>
        <v>17951.494896450968</v>
      </c>
      <c r="O197" s="63">
        <f t="shared" si="246"/>
        <v>17891.758724232102</v>
      </c>
      <c r="P197" s="63">
        <f t="shared" si="246"/>
        <v>18151.468477544651</v>
      </c>
      <c r="Q197" s="63">
        <f t="shared" si="246"/>
        <v>18226.45786700075</v>
      </c>
    </row>
    <row r="198" spans="1:17" ht="11.45" customHeight="1" x14ac:dyDescent="0.25">
      <c r="A198" s="62" t="s">
        <v>59</v>
      </c>
      <c r="B198" s="64">
        <f t="shared" ref="B198" si="247">IF(B7=0,"",B7*1000000/B88)</f>
        <v>15989.418645469421</v>
      </c>
      <c r="C198" s="64">
        <f t="shared" ref="C198:Q198" si="248">IF(C7=0,"",C7*1000000/C88)</f>
        <v>16688.800170774277</v>
      </c>
      <c r="D198" s="64">
        <f t="shared" si="248"/>
        <v>17272.233760584404</v>
      </c>
      <c r="E198" s="64">
        <f t="shared" si="248"/>
        <v>16622.656501249694</v>
      </c>
      <c r="F198" s="64">
        <f t="shared" si="248"/>
        <v>14949.626093029161</v>
      </c>
      <c r="G198" s="64">
        <f t="shared" si="248"/>
        <v>17680.887251507284</v>
      </c>
      <c r="H198" s="64">
        <f t="shared" si="248"/>
        <v>16771.235863419064</v>
      </c>
      <c r="I198" s="64">
        <f t="shared" si="248"/>
        <v>16151.810690901049</v>
      </c>
      <c r="J198" s="64">
        <f t="shared" si="248"/>
        <v>15827.095406538578</v>
      </c>
      <c r="K198" s="64">
        <f t="shared" si="248"/>
        <v>15430.103033957852</v>
      </c>
      <c r="L198" s="64">
        <f t="shared" si="248"/>
        <v>14395.165196462174</v>
      </c>
      <c r="M198" s="64">
        <f t="shared" si="248"/>
        <v>13652.692119613215</v>
      </c>
      <c r="N198" s="64">
        <f t="shared" si="248"/>
        <v>13074.103866092137</v>
      </c>
      <c r="O198" s="64">
        <f t="shared" si="248"/>
        <v>12609.415310969633</v>
      </c>
      <c r="P198" s="64">
        <f t="shared" si="248"/>
        <v>13157.794365445809</v>
      </c>
      <c r="Q198" s="64">
        <f t="shared" si="248"/>
        <v>12550.64455738962</v>
      </c>
    </row>
    <row r="199" spans="1:17" ht="11.45" customHeight="1" x14ac:dyDescent="0.25">
      <c r="A199" s="62" t="s">
        <v>58</v>
      </c>
      <c r="B199" s="64">
        <f t="shared" ref="B199" si="249">IF(B8=0,"",B8*1000000/B89)</f>
        <v>18720.284595330733</v>
      </c>
      <c r="C199" s="64">
        <f t="shared" ref="C199:Q199" si="250">IF(C8=0,"",C8*1000000/C89)</f>
        <v>16961.987332460783</v>
      </c>
      <c r="D199" s="64">
        <f t="shared" si="250"/>
        <v>20312.925254747326</v>
      </c>
      <c r="E199" s="64">
        <f t="shared" si="250"/>
        <v>25016.648621953107</v>
      </c>
      <c r="F199" s="64">
        <f t="shared" si="250"/>
        <v>26467.926245018189</v>
      </c>
      <c r="G199" s="64">
        <f t="shared" si="250"/>
        <v>32908.627910528267</v>
      </c>
      <c r="H199" s="64">
        <f t="shared" si="250"/>
        <v>32887.933129286765</v>
      </c>
      <c r="I199" s="64">
        <f t="shared" si="250"/>
        <v>29402.082292501993</v>
      </c>
      <c r="J199" s="64">
        <f t="shared" si="250"/>
        <v>29596.404765427531</v>
      </c>
      <c r="K199" s="64">
        <f t="shared" si="250"/>
        <v>31639.818371472495</v>
      </c>
      <c r="L199" s="64">
        <f t="shared" si="250"/>
        <v>30033.672446695848</v>
      </c>
      <c r="M199" s="64">
        <f t="shared" si="250"/>
        <v>30172.791661944582</v>
      </c>
      <c r="N199" s="64">
        <f t="shared" si="250"/>
        <v>29609.791710637212</v>
      </c>
      <c r="O199" s="64">
        <f t="shared" si="250"/>
        <v>29046.08109027721</v>
      </c>
      <c r="P199" s="64">
        <f t="shared" si="250"/>
        <v>27728.122008162711</v>
      </c>
      <c r="Q199" s="64">
        <f t="shared" si="250"/>
        <v>28400.456316199005</v>
      </c>
    </row>
    <row r="200" spans="1:17" ht="11.45" customHeight="1" x14ac:dyDescent="0.25">
      <c r="A200" s="62" t="s">
        <v>57</v>
      </c>
      <c r="B200" s="64" t="str">
        <f t="shared" ref="B200" si="251">IF(B9=0,"",B9*1000000/B90)</f>
        <v/>
      </c>
      <c r="C200" s="64" t="str">
        <f t="shared" ref="C200:Q200" si="252">IF(C9=0,"",C9*1000000/C90)</f>
        <v/>
      </c>
      <c r="D200" s="64" t="str">
        <f t="shared" si="252"/>
        <v/>
      </c>
      <c r="E200" s="64" t="str">
        <f t="shared" si="252"/>
        <v/>
      </c>
      <c r="F200" s="64" t="str">
        <f t="shared" si="252"/>
        <v/>
      </c>
      <c r="G200" s="64" t="str">
        <f t="shared" si="252"/>
        <v/>
      </c>
      <c r="H200" s="64" t="str">
        <f t="shared" si="252"/>
        <v/>
      </c>
      <c r="I200" s="64" t="str">
        <f t="shared" si="252"/>
        <v/>
      </c>
      <c r="J200" s="64" t="str">
        <f t="shared" si="252"/>
        <v/>
      </c>
      <c r="K200" s="64" t="str">
        <f t="shared" si="252"/>
        <v/>
      </c>
      <c r="L200" s="64" t="str">
        <f t="shared" si="252"/>
        <v/>
      </c>
      <c r="M200" s="64" t="str">
        <f t="shared" si="252"/>
        <v/>
      </c>
      <c r="N200" s="64" t="str">
        <f t="shared" si="252"/>
        <v/>
      </c>
      <c r="O200" s="64" t="str">
        <f t="shared" si="252"/>
        <v/>
      </c>
      <c r="P200" s="64" t="str">
        <f t="shared" si="252"/>
        <v/>
      </c>
      <c r="Q200" s="64" t="str">
        <f t="shared" si="252"/>
        <v/>
      </c>
    </row>
    <row r="201" spans="1:17" ht="11.45" customHeight="1" x14ac:dyDescent="0.25">
      <c r="A201" s="62" t="s">
        <v>56</v>
      </c>
      <c r="B201" s="64" t="str">
        <f t="shared" ref="B201" si="253">IF(B10=0,"",B10*1000000/B91)</f>
        <v/>
      </c>
      <c r="C201" s="64" t="str">
        <f t="shared" ref="C201:Q201" si="254">IF(C10=0,"",C10*1000000/C91)</f>
        <v/>
      </c>
      <c r="D201" s="64" t="str">
        <f t="shared" si="254"/>
        <v/>
      </c>
      <c r="E201" s="64" t="str">
        <f t="shared" si="254"/>
        <v/>
      </c>
      <c r="F201" s="64" t="str">
        <f t="shared" si="254"/>
        <v/>
      </c>
      <c r="G201" s="64" t="str">
        <f t="shared" si="254"/>
        <v/>
      </c>
      <c r="H201" s="64" t="str">
        <f t="shared" si="254"/>
        <v/>
      </c>
      <c r="I201" s="64" t="str">
        <f t="shared" si="254"/>
        <v/>
      </c>
      <c r="J201" s="64" t="str">
        <f t="shared" si="254"/>
        <v/>
      </c>
      <c r="K201" s="64" t="str">
        <f t="shared" si="254"/>
        <v/>
      </c>
      <c r="L201" s="64">
        <f t="shared" si="254"/>
        <v>33656.334007621452</v>
      </c>
      <c r="M201" s="64">
        <f t="shared" si="254"/>
        <v>32610.633638574134</v>
      </c>
      <c r="N201" s="64">
        <f t="shared" si="254"/>
        <v>31713.104456065757</v>
      </c>
      <c r="O201" s="64">
        <f t="shared" si="254"/>
        <v>30946.867150362777</v>
      </c>
      <c r="P201" s="64">
        <f t="shared" si="254"/>
        <v>30772.646432434449</v>
      </c>
      <c r="Q201" s="64">
        <f t="shared" si="254"/>
        <v>30353.233373993415</v>
      </c>
    </row>
    <row r="202" spans="1:17" ht="11.45" customHeight="1" x14ac:dyDescent="0.25">
      <c r="A202" s="62" t="s">
        <v>60</v>
      </c>
      <c r="B202" s="64" t="str">
        <f t="shared" ref="B202" si="255">IF(B11=0,"",B11*1000000/B92)</f>
        <v/>
      </c>
      <c r="C202" s="64" t="str">
        <f t="shared" ref="C202:Q202" si="256">IF(C11=0,"",C11*1000000/C92)</f>
        <v/>
      </c>
      <c r="D202" s="64" t="str">
        <f t="shared" si="256"/>
        <v/>
      </c>
      <c r="E202" s="64" t="str">
        <f t="shared" si="256"/>
        <v/>
      </c>
      <c r="F202" s="64" t="str">
        <f t="shared" si="256"/>
        <v/>
      </c>
      <c r="G202" s="64" t="str">
        <f t="shared" si="256"/>
        <v/>
      </c>
      <c r="H202" s="64" t="str">
        <f t="shared" si="256"/>
        <v/>
      </c>
      <c r="I202" s="64" t="str">
        <f t="shared" si="256"/>
        <v/>
      </c>
      <c r="J202" s="64" t="str">
        <f t="shared" si="256"/>
        <v/>
      </c>
      <c r="K202" s="64" t="str">
        <f t="shared" si="256"/>
        <v/>
      </c>
      <c r="L202" s="64" t="str">
        <f t="shared" si="256"/>
        <v/>
      </c>
      <c r="M202" s="64" t="str">
        <f t="shared" si="256"/>
        <v/>
      </c>
      <c r="N202" s="64" t="str">
        <f t="shared" si="256"/>
        <v/>
      </c>
      <c r="O202" s="64" t="str">
        <f t="shared" si="256"/>
        <v/>
      </c>
      <c r="P202" s="64">
        <f t="shared" si="256"/>
        <v>14890.762414424167</v>
      </c>
      <c r="Q202" s="64">
        <f t="shared" si="256"/>
        <v>15770.069777890103</v>
      </c>
    </row>
    <row r="203" spans="1:17" ht="11.45" customHeight="1" x14ac:dyDescent="0.25">
      <c r="A203" s="62" t="s">
        <v>55</v>
      </c>
      <c r="B203" s="64" t="str">
        <f t="shared" ref="B203" si="257">IF(B12=0,"",B12*1000000/B93)</f>
        <v/>
      </c>
      <c r="C203" s="64" t="str">
        <f t="shared" ref="C203:Q203" si="258">IF(C12=0,"",C12*1000000/C93)</f>
        <v/>
      </c>
      <c r="D203" s="64" t="str">
        <f t="shared" si="258"/>
        <v/>
      </c>
      <c r="E203" s="64" t="str">
        <f t="shared" si="258"/>
        <v/>
      </c>
      <c r="F203" s="64" t="str">
        <f t="shared" si="258"/>
        <v/>
      </c>
      <c r="G203" s="64" t="str">
        <f t="shared" si="258"/>
        <v/>
      </c>
      <c r="H203" s="64" t="str">
        <f t="shared" si="258"/>
        <v/>
      </c>
      <c r="I203" s="64" t="str">
        <f t="shared" si="258"/>
        <v/>
      </c>
      <c r="J203" s="64">
        <f t="shared" si="258"/>
        <v>22191.021967215347</v>
      </c>
      <c r="K203" s="64">
        <f t="shared" si="258"/>
        <v>23765.438750451674</v>
      </c>
      <c r="L203" s="64">
        <f t="shared" si="258"/>
        <v>23330.856135285991</v>
      </c>
      <c r="M203" s="64">
        <f t="shared" si="258"/>
        <v>23805.676080710495</v>
      </c>
      <c r="N203" s="64">
        <f t="shared" si="258"/>
        <v>24002.234404289346</v>
      </c>
      <c r="O203" s="64">
        <f t="shared" si="258"/>
        <v>24633.418655715541</v>
      </c>
      <c r="P203" s="64">
        <f t="shared" si="258"/>
        <v>25149.090820119101</v>
      </c>
      <c r="Q203" s="64">
        <f t="shared" si="258"/>
        <v>24297.772792262025</v>
      </c>
    </row>
    <row r="204" spans="1:17" ht="11.45" customHeight="1" x14ac:dyDescent="0.25">
      <c r="A204" s="19" t="s">
        <v>28</v>
      </c>
      <c r="B204" s="63">
        <f t="shared" ref="B204" si="259">IF(B13=0,"",B13*1000000/B94)</f>
        <v>434065.02723221655</v>
      </c>
      <c r="C204" s="63">
        <f t="shared" ref="C204:Q204" si="260">IF(C13=0,"",C13*1000000/C94)</f>
        <v>427108.64283234987</v>
      </c>
      <c r="D204" s="63">
        <f t="shared" si="260"/>
        <v>420046.87218316208</v>
      </c>
      <c r="E204" s="63">
        <f t="shared" si="260"/>
        <v>417332.84883720928</v>
      </c>
      <c r="F204" s="63">
        <f t="shared" si="260"/>
        <v>456124.14557546645</v>
      </c>
      <c r="G204" s="63">
        <f t="shared" si="260"/>
        <v>501014.57295701897</v>
      </c>
      <c r="H204" s="63">
        <f t="shared" si="260"/>
        <v>523722.95946191601</v>
      </c>
      <c r="I204" s="63">
        <f t="shared" si="260"/>
        <v>573356.17905333044</v>
      </c>
      <c r="J204" s="63">
        <f t="shared" si="260"/>
        <v>552477.47747747751</v>
      </c>
      <c r="K204" s="63">
        <f t="shared" si="260"/>
        <v>499055.71293673274</v>
      </c>
      <c r="L204" s="63">
        <f t="shared" si="260"/>
        <v>481429.57252978277</v>
      </c>
      <c r="M204" s="63">
        <f t="shared" si="260"/>
        <v>484259.65855940129</v>
      </c>
      <c r="N204" s="63">
        <f t="shared" si="260"/>
        <v>502607.67326732673</v>
      </c>
      <c r="O204" s="63">
        <f t="shared" si="260"/>
        <v>521289.89637305698</v>
      </c>
      <c r="P204" s="63">
        <f t="shared" si="260"/>
        <v>502034.51531682746</v>
      </c>
      <c r="Q204" s="63">
        <f t="shared" si="260"/>
        <v>636282.00202224473</v>
      </c>
    </row>
    <row r="205" spans="1:17" ht="11.45" customHeight="1" x14ac:dyDescent="0.25">
      <c r="A205" s="62" t="s">
        <v>59</v>
      </c>
      <c r="B205" s="67">
        <f t="shared" ref="B205" si="261">IF(B14=0,"",B14*1000000/B95)</f>
        <v>129000.37864061589</v>
      </c>
      <c r="C205" s="67">
        <f t="shared" ref="C205:Q205" si="262">IF(C14=0,"",C14*1000000/C95)</f>
        <v>128517.34970852929</v>
      </c>
      <c r="D205" s="67">
        <f t="shared" si="262"/>
        <v>128118.09308012432</v>
      </c>
      <c r="E205" s="67">
        <f t="shared" si="262"/>
        <v>128010.04119472639</v>
      </c>
      <c r="F205" s="67">
        <f t="shared" si="262"/>
        <v>128717.67848840446</v>
      </c>
      <c r="G205" s="67">
        <f t="shared" si="262"/>
        <v>134928.60058897026</v>
      </c>
      <c r="H205" s="67">
        <f t="shared" si="262"/>
        <v>137466.29846545222</v>
      </c>
      <c r="I205" s="67">
        <f t="shared" si="262"/>
        <v>137627.62399587056</v>
      </c>
      <c r="J205" s="67">
        <f t="shared" si="262"/>
        <v>131625.54828834406</v>
      </c>
      <c r="K205" s="67">
        <f t="shared" si="262"/>
        <v>125199.52685235829</v>
      </c>
      <c r="L205" s="67">
        <f t="shared" si="262"/>
        <v>120116.93533443614</v>
      </c>
      <c r="M205" s="67">
        <f t="shared" si="262"/>
        <v>115581.98324456601</v>
      </c>
      <c r="N205" s="67">
        <f t="shared" si="262"/>
        <v>114691.86411032057</v>
      </c>
      <c r="O205" s="67">
        <f t="shared" si="262"/>
        <v>113861.30663507264</v>
      </c>
      <c r="P205" s="67">
        <f t="shared" si="262"/>
        <v>118239.70866159991</v>
      </c>
      <c r="Q205" s="67">
        <f t="shared" si="262"/>
        <v>130208.16791677524</v>
      </c>
    </row>
    <row r="206" spans="1:17" ht="11.45" customHeight="1" x14ac:dyDescent="0.25">
      <c r="A206" s="62" t="s">
        <v>58</v>
      </c>
      <c r="B206" s="67">
        <f t="shared" ref="B206" si="263">IF(B15=0,"",B15*1000000/B96)</f>
        <v>660757.19849576789</v>
      </c>
      <c r="C206" s="67">
        <f t="shared" ref="C206:Q206" si="264">IF(C15=0,"",C15*1000000/C96)</f>
        <v>619662.9480469405</v>
      </c>
      <c r="D206" s="67">
        <f t="shared" si="264"/>
        <v>576934.3174938024</v>
      </c>
      <c r="E206" s="67">
        <f t="shared" si="264"/>
        <v>539066.503059524</v>
      </c>
      <c r="F206" s="67">
        <f t="shared" si="264"/>
        <v>575917.07448695775</v>
      </c>
      <c r="G206" s="67">
        <f t="shared" si="264"/>
        <v>598608.98755326751</v>
      </c>
      <c r="H206" s="67">
        <f t="shared" si="264"/>
        <v>624805.26455296308</v>
      </c>
      <c r="I206" s="67">
        <f t="shared" si="264"/>
        <v>642445.64473117585</v>
      </c>
      <c r="J206" s="67">
        <f t="shared" si="264"/>
        <v>602301.25750742538</v>
      </c>
      <c r="K206" s="67">
        <f t="shared" si="264"/>
        <v>531160.76865020767</v>
      </c>
      <c r="L206" s="67">
        <f t="shared" si="264"/>
        <v>500773.85240626498</v>
      </c>
      <c r="M206" s="67">
        <f t="shared" si="264"/>
        <v>501639.12089160946</v>
      </c>
      <c r="N206" s="67">
        <f t="shared" si="264"/>
        <v>519244.00671286567</v>
      </c>
      <c r="O206" s="67">
        <f t="shared" si="264"/>
        <v>537254.74945718865</v>
      </c>
      <c r="P206" s="67">
        <f t="shared" si="264"/>
        <v>515947.4820603992</v>
      </c>
      <c r="Q206" s="67">
        <f t="shared" si="264"/>
        <v>652753.9282494986</v>
      </c>
    </row>
    <row r="207" spans="1:17" ht="11.45" customHeight="1" x14ac:dyDescent="0.25">
      <c r="A207" s="62" t="s">
        <v>57</v>
      </c>
      <c r="B207" s="67" t="str">
        <f t="shared" ref="B207" si="265">IF(B16=0,"",B16*1000000/B97)</f>
        <v/>
      </c>
      <c r="C207" s="67" t="str">
        <f t="shared" ref="C207:Q207" si="266">IF(C16=0,"",C16*1000000/C97)</f>
        <v/>
      </c>
      <c r="D207" s="67" t="str">
        <f t="shared" si="266"/>
        <v/>
      </c>
      <c r="E207" s="67" t="str">
        <f t="shared" si="266"/>
        <v/>
      </c>
      <c r="F207" s="67" t="str">
        <f t="shared" si="266"/>
        <v/>
      </c>
      <c r="G207" s="67" t="str">
        <f t="shared" si="266"/>
        <v/>
      </c>
      <c r="H207" s="67" t="str">
        <f t="shared" si="266"/>
        <v/>
      </c>
      <c r="I207" s="67" t="str">
        <f t="shared" si="266"/>
        <v/>
      </c>
      <c r="J207" s="67" t="str">
        <f t="shared" si="266"/>
        <v/>
      </c>
      <c r="K207" s="67" t="str">
        <f t="shared" si="266"/>
        <v/>
      </c>
      <c r="L207" s="67" t="str">
        <f t="shared" si="266"/>
        <v/>
      </c>
      <c r="M207" s="67" t="str">
        <f t="shared" si="266"/>
        <v/>
      </c>
      <c r="N207" s="67" t="str">
        <f t="shared" si="266"/>
        <v/>
      </c>
      <c r="O207" s="67" t="str">
        <f t="shared" si="266"/>
        <v/>
      </c>
      <c r="P207" s="67" t="str">
        <f t="shared" si="266"/>
        <v/>
      </c>
      <c r="Q207" s="67" t="str">
        <f t="shared" si="266"/>
        <v/>
      </c>
    </row>
    <row r="208" spans="1:17" ht="11.45" customHeight="1" x14ac:dyDescent="0.25">
      <c r="A208" s="62" t="s">
        <v>56</v>
      </c>
      <c r="B208" s="67" t="str">
        <f t="shared" ref="B208" si="267">IF(B17=0,"",B17*1000000/B98)</f>
        <v/>
      </c>
      <c r="C208" s="67" t="str">
        <f t="shared" ref="C208:Q208" si="268">IF(C17=0,"",C17*1000000/C98)</f>
        <v/>
      </c>
      <c r="D208" s="67" t="str">
        <f t="shared" si="268"/>
        <v/>
      </c>
      <c r="E208" s="67" t="str">
        <f t="shared" si="268"/>
        <v/>
      </c>
      <c r="F208" s="67" t="str">
        <f t="shared" si="268"/>
        <v/>
      </c>
      <c r="G208" s="67" t="str">
        <f t="shared" si="268"/>
        <v/>
      </c>
      <c r="H208" s="67" t="str">
        <f t="shared" si="268"/>
        <v/>
      </c>
      <c r="I208" s="67" t="str">
        <f t="shared" si="268"/>
        <v/>
      </c>
      <c r="J208" s="67" t="str">
        <f t="shared" si="268"/>
        <v/>
      </c>
      <c r="K208" s="67" t="str">
        <f t="shared" si="268"/>
        <v/>
      </c>
      <c r="L208" s="67">
        <f t="shared" si="268"/>
        <v>567594.57233264484</v>
      </c>
      <c r="M208" s="67">
        <f t="shared" si="268"/>
        <v>569584.74653315428</v>
      </c>
      <c r="N208" s="67">
        <f t="shared" si="268"/>
        <v>590640.41084443696</v>
      </c>
      <c r="O208" s="67">
        <f t="shared" si="268"/>
        <v>612113.00082885486</v>
      </c>
      <c r="P208" s="67">
        <f t="shared" si="268"/>
        <v>589498.3269509481</v>
      </c>
      <c r="Q208" s="67">
        <f t="shared" si="268"/>
        <v>748623.81158597907</v>
      </c>
    </row>
    <row r="209" spans="1:17" ht="11.45" customHeight="1" x14ac:dyDescent="0.25">
      <c r="A209" s="62" t="s">
        <v>55</v>
      </c>
      <c r="B209" s="67" t="str">
        <f t="shared" ref="B209:B210" si="269">IF(B18=0,"",B18*1000000/B99)</f>
        <v/>
      </c>
      <c r="C209" s="67" t="str">
        <f t="shared" ref="C209:Q209" si="270">IF(C18=0,"",C18*1000000/C99)</f>
        <v/>
      </c>
      <c r="D209" s="67" t="str">
        <f t="shared" si="270"/>
        <v/>
      </c>
      <c r="E209" s="67" t="str">
        <f t="shared" si="270"/>
        <v/>
      </c>
      <c r="F209" s="67" t="str">
        <f t="shared" si="270"/>
        <v/>
      </c>
      <c r="G209" s="67" t="str">
        <f t="shared" si="270"/>
        <v/>
      </c>
      <c r="H209" s="67" t="str">
        <f t="shared" si="270"/>
        <v/>
      </c>
      <c r="I209" s="67" t="str">
        <f t="shared" si="270"/>
        <v/>
      </c>
      <c r="J209" s="67" t="str">
        <f t="shared" si="270"/>
        <v/>
      </c>
      <c r="K209" s="67" t="str">
        <f t="shared" si="270"/>
        <v/>
      </c>
      <c r="L209" s="67">
        <f t="shared" si="270"/>
        <v>671389.70417160494</v>
      </c>
      <c r="M209" s="67">
        <f t="shared" si="270"/>
        <v>688625.17655738967</v>
      </c>
      <c r="N209" s="67">
        <f t="shared" si="270"/>
        <v>707548.94129161746</v>
      </c>
      <c r="O209" s="67">
        <f t="shared" si="270"/>
        <v>726213.81763875566</v>
      </c>
      <c r="P209" s="67">
        <f t="shared" si="270"/>
        <v>684419.35470085323</v>
      </c>
      <c r="Q209" s="67">
        <f t="shared" si="270"/>
        <v>850215.08276131144</v>
      </c>
    </row>
    <row r="210" spans="1:17" ht="11.45" customHeight="1" x14ac:dyDescent="0.25">
      <c r="A210" s="25" t="s">
        <v>62</v>
      </c>
      <c r="B210" s="66">
        <f t="shared" si="269"/>
        <v>25873.38815061632</v>
      </c>
      <c r="C210" s="66">
        <f t="shared" ref="C210:Q210" si="271">IF(C19=0,"",C19*1000000/C100)</f>
        <v>25144.381102488456</v>
      </c>
      <c r="D210" s="66">
        <f t="shared" si="271"/>
        <v>29308.475723656054</v>
      </c>
      <c r="E210" s="66">
        <f t="shared" si="271"/>
        <v>41495.789864653503</v>
      </c>
      <c r="F210" s="66">
        <f t="shared" si="271"/>
        <v>42795.481421962701</v>
      </c>
      <c r="G210" s="66">
        <f t="shared" si="271"/>
        <v>50392.852008162881</v>
      </c>
      <c r="H210" s="66">
        <f t="shared" si="271"/>
        <v>53770.64743464582</v>
      </c>
      <c r="I210" s="66">
        <f t="shared" si="271"/>
        <v>54506.565418299018</v>
      </c>
      <c r="J210" s="66">
        <f t="shared" si="271"/>
        <v>49305.236497349622</v>
      </c>
      <c r="K210" s="66">
        <f t="shared" si="271"/>
        <v>38742.136092771005</v>
      </c>
      <c r="L210" s="66">
        <f t="shared" si="271"/>
        <v>40355.49860012799</v>
      </c>
      <c r="M210" s="66">
        <f t="shared" si="271"/>
        <v>43447.72154384591</v>
      </c>
      <c r="N210" s="66">
        <f t="shared" si="271"/>
        <v>41854.820374982148</v>
      </c>
      <c r="O210" s="66">
        <f t="shared" si="271"/>
        <v>41953.403090376436</v>
      </c>
      <c r="P210" s="66">
        <f t="shared" si="271"/>
        <v>39003.477833965044</v>
      </c>
      <c r="Q210" s="66">
        <f t="shared" si="271"/>
        <v>39043.117874232004</v>
      </c>
    </row>
    <row r="211" spans="1:17" ht="11.45" customHeight="1" x14ac:dyDescent="0.25">
      <c r="A211" s="23" t="s">
        <v>27</v>
      </c>
      <c r="B211" s="65">
        <f t="shared" ref="B211" si="272">IF(B20=0,"",B20*1000000/B101)</f>
        <v>4626.8411009344372</v>
      </c>
      <c r="C211" s="65">
        <f t="shared" ref="C211:Q211" si="273">IF(C20=0,"",C20*1000000/C101)</f>
        <v>4809.4951928592882</v>
      </c>
      <c r="D211" s="65">
        <f t="shared" si="273"/>
        <v>4896.7035229902049</v>
      </c>
      <c r="E211" s="65">
        <f t="shared" si="273"/>
        <v>4795.26328434479</v>
      </c>
      <c r="F211" s="65">
        <f t="shared" si="273"/>
        <v>4780.2574320805143</v>
      </c>
      <c r="G211" s="65">
        <f t="shared" si="273"/>
        <v>4643.5146611832861</v>
      </c>
      <c r="H211" s="65">
        <f t="shared" si="273"/>
        <v>4610.5939461602047</v>
      </c>
      <c r="I211" s="65">
        <f t="shared" si="273"/>
        <v>4475.7809291686408</v>
      </c>
      <c r="J211" s="65">
        <f t="shared" si="273"/>
        <v>4327.8733002411091</v>
      </c>
      <c r="K211" s="65">
        <f t="shared" si="273"/>
        <v>4193.8830522476956</v>
      </c>
      <c r="L211" s="65">
        <f t="shared" si="273"/>
        <v>4103.4125694130225</v>
      </c>
      <c r="M211" s="65">
        <f t="shared" si="273"/>
        <v>4090.1149868876555</v>
      </c>
      <c r="N211" s="65">
        <f t="shared" si="273"/>
        <v>4043.8381974738654</v>
      </c>
      <c r="O211" s="65">
        <f t="shared" si="273"/>
        <v>4020.0269873210577</v>
      </c>
      <c r="P211" s="65">
        <f t="shared" si="273"/>
        <v>3982.8504824287388</v>
      </c>
      <c r="Q211" s="65">
        <f t="shared" si="273"/>
        <v>3910.196187310924</v>
      </c>
    </row>
    <row r="212" spans="1:17" ht="11.45" customHeight="1" x14ac:dyDescent="0.25">
      <c r="A212" s="62" t="s">
        <v>59</v>
      </c>
      <c r="B212" s="64">
        <f t="shared" ref="B212" si="274">IF(B21=0,"",B21*1000000/B102)</f>
        <v>3500.6185168031498</v>
      </c>
      <c r="C212" s="64">
        <f t="shared" ref="C212:Q212" si="275">IF(C21=0,"",C21*1000000/C102)</f>
        <v>3868.9298914694937</v>
      </c>
      <c r="D212" s="64">
        <f t="shared" si="275"/>
        <v>3867.8833514655444</v>
      </c>
      <c r="E212" s="64">
        <f t="shared" si="275"/>
        <v>3735.8402520576283</v>
      </c>
      <c r="F212" s="64">
        <f t="shared" si="275"/>
        <v>3941.1726817774502</v>
      </c>
      <c r="G212" s="64">
        <f t="shared" si="275"/>
        <v>3683.6416663135246</v>
      </c>
      <c r="H212" s="64">
        <f t="shared" si="275"/>
        <v>3784.4842684328128</v>
      </c>
      <c r="I212" s="64">
        <f t="shared" si="275"/>
        <v>3447.773416782511</v>
      </c>
      <c r="J212" s="64">
        <f t="shared" si="275"/>
        <v>3148.3221692824786</v>
      </c>
      <c r="K212" s="64">
        <f t="shared" si="275"/>
        <v>2869.968446970609</v>
      </c>
      <c r="L212" s="64">
        <f t="shared" si="275"/>
        <v>2676.696573640545</v>
      </c>
      <c r="M212" s="64">
        <f t="shared" si="275"/>
        <v>2763.8100480894209</v>
      </c>
      <c r="N212" s="64">
        <f t="shared" si="275"/>
        <v>2670.5569441702819</v>
      </c>
      <c r="O212" s="64">
        <f t="shared" si="275"/>
        <v>2538.7252153582408</v>
      </c>
      <c r="P212" s="64">
        <f t="shared" si="275"/>
        <v>2484.81594873925</v>
      </c>
      <c r="Q212" s="64">
        <f t="shared" si="275"/>
        <v>2407.3276842644618</v>
      </c>
    </row>
    <row r="213" spans="1:17" ht="11.45" customHeight="1" x14ac:dyDescent="0.25">
      <c r="A213" s="62" t="s">
        <v>58</v>
      </c>
      <c r="B213" s="64">
        <f t="shared" ref="B213" si="276">IF(B22=0,"",B22*1000000/B103)</f>
        <v>5026.2536091619622</v>
      </c>
      <c r="C213" s="64">
        <f t="shared" ref="C213:Q213" si="277">IF(C22=0,"",C22*1000000/C103)</f>
        <v>5146.8507997984389</v>
      </c>
      <c r="D213" s="64">
        <f t="shared" si="277"/>
        <v>5269.7719612842238</v>
      </c>
      <c r="E213" s="64">
        <f t="shared" si="277"/>
        <v>5175.7015987453869</v>
      </c>
      <c r="F213" s="64">
        <f t="shared" si="277"/>
        <v>5081.9412492348665</v>
      </c>
      <c r="G213" s="64">
        <f t="shared" si="277"/>
        <v>4990.3252266698546</v>
      </c>
      <c r="H213" s="64">
        <f t="shared" si="277"/>
        <v>4902.8956118829747</v>
      </c>
      <c r="I213" s="64">
        <f t="shared" si="277"/>
        <v>4820.5745922059095</v>
      </c>
      <c r="J213" s="64">
        <f t="shared" si="277"/>
        <v>4750.654057153125</v>
      </c>
      <c r="K213" s="64">
        <f t="shared" si="277"/>
        <v>4673.7503304751772</v>
      </c>
      <c r="L213" s="64">
        <f t="shared" si="277"/>
        <v>4600.1395660667276</v>
      </c>
      <c r="M213" s="64">
        <f t="shared" si="277"/>
        <v>4533.2192976141068</v>
      </c>
      <c r="N213" s="64">
        <f t="shared" si="277"/>
        <v>4469.7071402135407</v>
      </c>
      <c r="O213" s="64">
        <f t="shared" si="277"/>
        <v>4412.9027876127457</v>
      </c>
      <c r="P213" s="64">
        <f t="shared" si="277"/>
        <v>4351.8373670153278</v>
      </c>
      <c r="Q213" s="64">
        <f t="shared" si="277"/>
        <v>4259.4673602419089</v>
      </c>
    </row>
    <row r="214" spans="1:17" ht="11.45" customHeight="1" x14ac:dyDescent="0.25">
      <c r="A214" s="62" t="s">
        <v>57</v>
      </c>
      <c r="B214" s="64" t="str">
        <f t="shared" ref="B214" si="278">IF(B23=0,"",B23*1000000/B104)</f>
        <v/>
      </c>
      <c r="C214" s="64" t="str">
        <f t="shared" ref="C214:Q214" si="279">IF(C23=0,"",C23*1000000/C104)</f>
        <v/>
      </c>
      <c r="D214" s="64" t="str">
        <f t="shared" si="279"/>
        <v/>
      </c>
      <c r="E214" s="64" t="str">
        <f t="shared" si="279"/>
        <v/>
      </c>
      <c r="F214" s="64" t="str">
        <f t="shared" si="279"/>
        <v/>
      </c>
      <c r="G214" s="64" t="str">
        <f t="shared" si="279"/>
        <v/>
      </c>
      <c r="H214" s="64" t="str">
        <f t="shared" si="279"/>
        <v/>
      </c>
      <c r="I214" s="64" t="str">
        <f t="shared" si="279"/>
        <v/>
      </c>
      <c r="J214" s="64" t="str">
        <f t="shared" si="279"/>
        <v/>
      </c>
      <c r="K214" s="64" t="str">
        <f t="shared" si="279"/>
        <v/>
      </c>
      <c r="L214" s="64" t="str">
        <f t="shared" si="279"/>
        <v/>
      </c>
      <c r="M214" s="64" t="str">
        <f t="shared" si="279"/>
        <v/>
      </c>
      <c r="N214" s="64" t="str">
        <f t="shared" si="279"/>
        <v/>
      </c>
      <c r="O214" s="64" t="str">
        <f t="shared" si="279"/>
        <v/>
      </c>
      <c r="P214" s="64" t="str">
        <f t="shared" si="279"/>
        <v/>
      </c>
      <c r="Q214" s="64" t="str">
        <f t="shared" si="279"/>
        <v/>
      </c>
    </row>
    <row r="215" spans="1:17" ht="11.45" customHeight="1" x14ac:dyDescent="0.25">
      <c r="A215" s="62" t="s">
        <v>56</v>
      </c>
      <c r="B215" s="64" t="str">
        <f t="shared" ref="B215" si="280">IF(B24=0,"",B24*1000000/B105)</f>
        <v/>
      </c>
      <c r="C215" s="64" t="str">
        <f t="shared" ref="C215:Q215" si="281">IF(C24=0,"",C24*1000000/C105)</f>
        <v/>
      </c>
      <c r="D215" s="64" t="str">
        <f t="shared" si="281"/>
        <v/>
      </c>
      <c r="E215" s="64" t="str">
        <f t="shared" si="281"/>
        <v/>
      </c>
      <c r="F215" s="64" t="str">
        <f t="shared" si="281"/>
        <v/>
      </c>
      <c r="G215" s="64" t="str">
        <f t="shared" si="281"/>
        <v/>
      </c>
      <c r="H215" s="64" t="str">
        <f t="shared" si="281"/>
        <v/>
      </c>
      <c r="I215" s="64" t="str">
        <f t="shared" si="281"/>
        <v/>
      </c>
      <c r="J215" s="64" t="str">
        <f t="shared" si="281"/>
        <v/>
      </c>
      <c r="K215" s="64" t="str">
        <f t="shared" si="281"/>
        <v/>
      </c>
      <c r="L215" s="64">
        <f t="shared" si="281"/>
        <v>2517.6318632046741</v>
      </c>
      <c r="M215" s="64">
        <f t="shared" si="281"/>
        <v>2501.0351267741744</v>
      </c>
      <c r="N215" s="64">
        <f t="shared" si="281"/>
        <v>2485.9018382796239</v>
      </c>
      <c r="O215" s="64">
        <f t="shared" si="281"/>
        <v>2474.122003046949</v>
      </c>
      <c r="P215" s="64">
        <f t="shared" si="281"/>
        <v>2459.5816961285118</v>
      </c>
      <c r="Q215" s="64">
        <f t="shared" si="281"/>
        <v>2446.2049096961823</v>
      </c>
    </row>
    <row r="216" spans="1:17" ht="11.45" customHeight="1" x14ac:dyDescent="0.25">
      <c r="A216" s="62" t="s">
        <v>55</v>
      </c>
      <c r="B216" s="64" t="str">
        <f t="shared" ref="B216" si="282">IF(B25=0,"",B25*1000000/B106)</f>
        <v/>
      </c>
      <c r="C216" s="64" t="str">
        <f t="shared" ref="C216:Q216" si="283">IF(C25=0,"",C25*1000000/C106)</f>
        <v/>
      </c>
      <c r="D216" s="64" t="str">
        <f t="shared" si="283"/>
        <v/>
      </c>
      <c r="E216" s="64" t="str">
        <f t="shared" si="283"/>
        <v/>
      </c>
      <c r="F216" s="64" t="str">
        <f t="shared" si="283"/>
        <v/>
      </c>
      <c r="G216" s="64" t="str">
        <f t="shared" si="283"/>
        <v/>
      </c>
      <c r="H216" s="64" t="str">
        <f t="shared" si="283"/>
        <v/>
      </c>
      <c r="I216" s="64">
        <f t="shared" si="283"/>
        <v>2247.1651704550864</v>
      </c>
      <c r="J216" s="64">
        <f t="shared" si="283"/>
        <v>2248.7291877932189</v>
      </c>
      <c r="K216" s="64">
        <f t="shared" si="283"/>
        <v>2250.4775030236119</v>
      </c>
      <c r="L216" s="64">
        <f t="shared" si="283"/>
        <v>2252.1794187639807</v>
      </c>
      <c r="M216" s="64">
        <f t="shared" si="283"/>
        <v>2253.7515910991601</v>
      </c>
      <c r="N216" s="64">
        <f t="shared" si="283"/>
        <v>2255.2663482818493</v>
      </c>
      <c r="O216" s="64">
        <f t="shared" si="283"/>
        <v>2256.6403514888493</v>
      </c>
      <c r="P216" s="64">
        <f t="shared" si="283"/>
        <v>2258.1382434202283</v>
      </c>
      <c r="Q216" s="64">
        <f t="shared" si="283"/>
        <v>2259.5896984445781</v>
      </c>
    </row>
    <row r="217" spans="1:17" ht="11.45" customHeight="1" x14ac:dyDescent="0.25">
      <c r="A217" s="19" t="s">
        <v>24</v>
      </c>
      <c r="B217" s="63">
        <f t="shared" ref="B217" si="284">IF(B26=0,"",B26*1000000/B107)</f>
        <v>187224.62516593031</v>
      </c>
      <c r="C217" s="63">
        <f t="shared" ref="C217:Q217" si="285">IF(C26=0,"",C26*1000000/C107)</f>
        <v>223207.13743570112</v>
      </c>
      <c r="D217" s="63">
        <f t="shared" si="285"/>
        <v>197403.64912700831</v>
      </c>
      <c r="E217" s="63">
        <f t="shared" si="285"/>
        <v>198722.00816133674</v>
      </c>
      <c r="F217" s="63">
        <f t="shared" si="285"/>
        <v>196890.68417835663</v>
      </c>
      <c r="G217" s="63">
        <f t="shared" si="285"/>
        <v>222395.64888926712</v>
      </c>
      <c r="H217" s="63">
        <f t="shared" si="285"/>
        <v>219058.83889905593</v>
      </c>
      <c r="I217" s="63">
        <f t="shared" si="285"/>
        <v>213924.78426170835</v>
      </c>
      <c r="J217" s="63">
        <f t="shared" si="285"/>
        <v>193036.20431261667</v>
      </c>
      <c r="K217" s="63">
        <f t="shared" si="285"/>
        <v>167867.75578253873</v>
      </c>
      <c r="L217" s="63">
        <f t="shared" si="285"/>
        <v>188632.6193629099</v>
      </c>
      <c r="M217" s="63">
        <f t="shared" si="285"/>
        <v>199858.4729784239</v>
      </c>
      <c r="N217" s="63">
        <f t="shared" si="285"/>
        <v>192239.36582984982</v>
      </c>
      <c r="O217" s="63">
        <f t="shared" si="285"/>
        <v>220815.74878014525</v>
      </c>
      <c r="P217" s="63">
        <f t="shared" si="285"/>
        <v>207043.21970595862</v>
      </c>
      <c r="Q217" s="63">
        <f t="shared" si="285"/>
        <v>213851.29521724582</v>
      </c>
    </row>
    <row r="218" spans="1:17" ht="11.45" customHeight="1" x14ac:dyDescent="0.25">
      <c r="A218" s="62" t="s">
        <v>23</v>
      </c>
      <c r="B218" s="61">
        <f t="shared" ref="B218" si="286">IF(B27=0,"",B27*1000000/B108)</f>
        <v>109243.6974789916</v>
      </c>
      <c r="C218" s="61">
        <f t="shared" ref="C218:Q218" si="287">IF(C27=0,"",C27*1000000/C108)</f>
        <v>114166.66666666667</v>
      </c>
      <c r="D218" s="61">
        <f t="shared" si="287"/>
        <v>113056.37982195846</v>
      </c>
      <c r="E218" s="61">
        <f t="shared" si="287"/>
        <v>145319.74050046341</v>
      </c>
      <c r="F218" s="61">
        <f t="shared" si="287"/>
        <v>135870.56444199302</v>
      </c>
      <c r="G218" s="61">
        <f t="shared" si="287"/>
        <v>163364.58517601274</v>
      </c>
      <c r="H218" s="61">
        <f t="shared" si="287"/>
        <v>160294.83233435929</v>
      </c>
      <c r="I218" s="61">
        <f t="shared" si="287"/>
        <v>150717.88901823826</v>
      </c>
      <c r="J218" s="61">
        <f t="shared" si="287"/>
        <v>135143.11006196518</v>
      </c>
      <c r="K218" s="61">
        <f t="shared" si="287"/>
        <v>113139.93174061434</v>
      </c>
      <c r="L218" s="61">
        <f t="shared" si="287"/>
        <v>127890.90574034829</v>
      </c>
      <c r="M218" s="61">
        <f t="shared" si="287"/>
        <v>134071.97457699905</v>
      </c>
      <c r="N218" s="61">
        <f t="shared" si="287"/>
        <v>129076.52567000323</v>
      </c>
      <c r="O218" s="61">
        <f t="shared" si="287"/>
        <v>141524.52025586355</v>
      </c>
      <c r="P218" s="61">
        <f t="shared" si="287"/>
        <v>130185.01309453409</v>
      </c>
      <c r="Q218" s="61">
        <f t="shared" si="287"/>
        <v>125411.45490454246</v>
      </c>
    </row>
    <row r="219" spans="1:17" ht="11.45" customHeight="1" x14ac:dyDescent="0.25">
      <c r="A219" s="15" t="s">
        <v>22</v>
      </c>
      <c r="B219" s="60">
        <f t="shared" ref="B219" si="288">IF(B28=0,"",B28*1000000/B109)</f>
        <v>1182663.8834929112</v>
      </c>
      <c r="C219" s="60">
        <f t="shared" ref="C219:Q219" si="289">IF(C28=0,"",C28*1000000/C109)</f>
        <v>1183121.3214902971</v>
      </c>
      <c r="D219" s="60">
        <f t="shared" si="289"/>
        <v>1192080.560545628</v>
      </c>
      <c r="E219" s="60">
        <f t="shared" si="289"/>
        <v>1187587.7818991619</v>
      </c>
      <c r="F219" s="60">
        <f t="shared" si="289"/>
        <v>1174275.1403056127</v>
      </c>
      <c r="G219" s="60">
        <f t="shared" si="289"/>
        <v>1174998.8729538373</v>
      </c>
      <c r="H219" s="60">
        <f t="shared" si="289"/>
        <v>1184850.478242351</v>
      </c>
      <c r="I219" s="60">
        <f t="shared" si="289"/>
        <v>1186881.2497044075</v>
      </c>
      <c r="J219" s="60">
        <f t="shared" si="289"/>
        <v>1171909.7875773057</v>
      </c>
      <c r="K219" s="60">
        <f t="shared" si="289"/>
        <v>1157675.9056466026</v>
      </c>
      <c r="L219" s="60">
        <f t="shared" si="289"/>
        <v>1195335.6886198663</v>
      </c>
      <c r="M219" s="60">
        <f t="shared" si="289"/>
        <v>1191169.202678028</v>
      </c>
      <c r="N219" s="60">
        <f t="shared" si="289"/>
        <v>1187283.9042589276</v>
      </c>
      <c r="O219" s="60">
        <f t="shared" si="289"/>
        <v>1189122.9021907249</v>
      </c>
      <c r="P219" s="60">
        <f t="shared" si="289"/>
        <v>1191466.4871402816</v>
      </c>
      <c r="Q219" s="60">
        <f t="shared" si="289"/>
        <v>1182193.50704827</v>
      </c>
    </row>
    <row r="220" spans="1:17" ht="11.45" customHeight="1" x14ac:dyDescent="0.25">
      <c r="A220" s="59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</row>
    <row r="221" spans="1:17" ht="11.45" customHeight="1" x14ac:dyDescent="0.25">
      <c r="A221" s="27" t="s">
        <v>44</v>
      </c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</row>
    <row r="222" spans="1:17" ht="11.45" customHeight="1" x14ac:dyDescent="0.25">
      <c r="A222" s="25" t="s">
        <v>43</v>
      </c>
      <c r="B222" s="56">
        <f t="shared" ref="B222:Q222" si="290">IF(B4=0,0,B4/B$4)</f>
        <v>1</v>
      </c>
      <c r="C222" s="56">
        <f t="shared" si="290"/>
        <v>1</v>
      </c>
      <c r="D222" s="56">
        <f t="shared" si="290"/>
        <v>1</v>
      </c>
      <c r="E222" s="56">
        <f t="shared" si="290"/>
        <v>1</v>
      </c>
      <c r="F222" s="56">
        <f t="shared" si="290"/>
        <v>1</v>
      </c>
      <c r="G222" s="56">
        <f t="shared" si="290"/>
        <v>1</v>
      </c>
      <c r="H222" s="56">
        <f t="shared" si="290"/>
        <v>1</v>
      </c>
      <c r="I222" s="56">
        <f t="shared" si="290"/>
        <v>1</v>
      </c>
      <c r="J222" s="56">
        <f t="shared" si="290"/>
        <v>1</v>
      </c>
      <c r="K222" s="56">
        <f t="shared" si="290"/>
        <v>1</v>
      </c>
      <c r="L222" s="56">
        <f t="shared" si="290"/>
        <v>1</v>
      </c>
      <c r="M222" s="56">
        <f t="shared" si="290"/>
        <v>1</v>
      </c>
      <c r="N222" s="56">
        <f t="shared" si="290"/>
        <v>1</v>
      </c>
      <c r="O222" s="56">
        <f t="shared" si="290"/>
        <v>1</v>
      </c>
      <c r="P222" s="56">
        <f t="shared" si="290"/>
        <v>1</v>
      </c>
      <c r="Q222" s="56">
        <f t="shared" si="290"/>
        <v>1</v>
      </c>
    </row>
    <row r="223" spans="1:17" ht="11.45" customHeight="1" x14ac:dyDescent="0.25">
      <c r="A223" s="55" t="s">
        <v>30</v>
      </c>
      <c r="B223" s="54">
        <f t="shared" ref="B223:Q223" si="291">IF(B5=0,0,B5/B$4)</f>
        <v>1.0011405041944004E-3</v>
      </c>
      <c r="C223" s="54">
        <f t="shared" si="291"/>
        <v>1.0198193605165163E-3</v>
      </c>
      <c r="D223" s="54">
        <f t="shared" si="291"/>
        <v>1.0758566040061437E-3</v>
      </c>
      <c r="E223" s="54">
        <f t="shared" si="291"/>
        <v>1.1199582587576428E-3</v>
      </c>
      <c r="F223" s="54">
        <f t="shared" si="291"/>
        <v>1.2163664978959848E-3</v>
      </c>
      <c r="G223" s="54">
        <f t="shared" si="291"/>
        <v>1.1063478203877351E-3</v>
      </c>
      <c r="H223" s="54">
        <f t="shared" si="291"/>
        <v>1.3415572294009474E-3</v>
      </c>
      <c r="I223" s="54">
        <f t="shared" si="291"/>
        <v>1.5946508014238962E-3</v>
      </c>
      <c r="J223" s="54">
        <f t="shared" si="291"/>
        <v>1.8598293332460541E-3</v>
      </c>
      <c r="K223" s="54">
        <f t="shared" si="291"/>
        <v>2.0034661300364436E-3</v>
      </c>
      <c r="L223" s="54">
        <f t="shared" si="291"/>
        <v>2.1902143590831827E-3</v>
      </c>
      <c r="M223" s="54">
        <f t="shared" si="291"/>
        <v>2.515296544164828E-3</v>
      </c>
      <c r="N223" s="54">
        <f t="shared" si="291"/>
        <v>3.6374339965660136E-3</v>
      </c>
      <c r="O223" s="54">
        <f t="shared" si="291"/>
        <v>3.7984430971099653E-3</v>
      </c>
      <c r="P223" s="54">
        <f t="shared" si="291"/>
        <v>3.9700481787043468E-3</v>
      </c>
      <c r="Q223" s="54">
        <f t="shared" si="291"/>
        <v>3.915690794151141E-3</v>
      </c>
    </row>
    <row r="224" spans="1:17" ht="11.45" customHeight="1" x14ac:dyDescent="0.25">
      <c r="A224" s="51" t="s">
        <v>29</v>
      </c>
      <c r="B224" s="50">
        <f t="shared" ref="B224:Q224" si="292">IF(B6=0,0,B6/B$4)</f>
        <v>0.71685384700697141</v>
      </c>
      <c r="C224" s="50">
        <f t="shared" si="292"/>
        <v>0.73377525634602581</v>
      </c>
      <c r="D224" s="50">
        <f t="shared" si="292"/>
        <v>0.75104527335792926</v>
      </c>
      <c r="E224" s="50">
        <f t="shared" si="292"/>
        <v>0.76852304378192826</v>
      </c>
      <c r="F224" s="50">
        <f t="shared" si="292"/>
        <v>0.75894733792568947</v>
      </c>
      <c r="G224" s="50">
        <f t="shared" si="292"/>
        <v>0.78434282898310559</v>
      </c>
      <c r="H224" s="50">
        <f t="shared" si="292"/>
        <v>0.77435541216156378</v>
      </c>
      <c r="I224" s="50">
        <f t="shared" si="292"/>
        <v>0.78757225621091431</v>
      </c>
      <c r="J224" s="50">
        <f t="shared" si="292"/>
        <v>0.80911540121986547</v>
      </c>
      <c r="K224" s="50">
        <f t="shared" si="292"/>
        <v>0.8307407329661185</v>
      </c>
      <c r="L224" s="50">
        <f t="shared" si="292"/>
        <v>0.82870478044348828</v>
      </c>
      <c r="M224" s="50">
        <f t="shared" si="292"/>
        <v>0.83160589202334878</v>
      </c>
      <c r="N224" s="50">
        <f t="shared" si="292"/>
        <v>0.82572672453634588</v>
      </c>
      <c r="O224" s="50">
        <f t="shared" si="292"/>
        <v>0.82011727502381782</v>
      </c>
      <c r="P224" s="50">
        <f t="shared" si="292"/>
        <v>0.82872577970174754</v>
      </c>
      <c r="Q224" s="50">
        <f t="shared" si="292"/>
        <v>0.79360203660739415</v>
      </c>
    </row>
    <row r="225" spans="1:17" ht="11.45" customHeight="1" x14ac:dyDescent="0.25">
      <c r="A225" s="53" t="s">
        <v>59</v>
      </c>
      <c r="B225" s="52">
        <f t="shared" ref="B225:Q225" si="293">IF(B7=0,0,B7/B$4)</f>
        <v>0.65197363435332856</v>
      </c>
      <c r="C225" s="52">
        <f t="shared" si="293"/>
        <v>0.65479091124424038</v>
      </c>
      <c r="D225" s="52">
        <f t="shared" si="293"/>
        <v>0.65250338059194712</v>
      </c>
      <c r="E225" s="52">
        <f t="shared" si="293"/>
        <v>0.63430116130815672</v>
      </c>
      <c r="F225" s="52">
        <f t="shared" si="293"/>
        <v>0.58668571435053363</v>
      </c>
      <c r="G225" s="52">
        <f t="shared" si="293"/>
        <v>0.57949261954733822</v>
      </c>
      <c r="H225" s="52">
        <f t="shared" si="293"/>
        <v>0.53502856816487276</v>
      </c>
      <c r="I225" s="52">
        <f t="shared" si="293"/>
        <v>0.51849646517965098</v>
      </c>
      <c r="J225" s="52">
        <f t="shared" si="293"/>
        <v>0.51650529526963074</v>
      </c>
      <c r="K225" s="52">
        <f t="shared" si="293"/>
        <v>0.50931713933769696</v>
      </c>
      <c r="L225" s="52">
        <f t="shared" si="293"/>
        <v>0.49084754941522141</v>
      </c>
      <c r="M225" s="52">
        <f t="shared" si="293"/>
        <v>0.45930278864282315</v>
      </c>
      <c r="N225" s="52">
        <f t="shared" si="293"/>
        <v>0.42379331646548202</v>
      </c>
      <c r="O225" s="52">
        <f t="shared" si="293"/>
        <v>0.39207356565368112</v>
      </c>
      <c r="P225" s="52">
        <f t="shared" si="293"/>
        <v>0.3946949489429718</v>
      </c>
      <c r="Q225" s="52">
        <f t="shared" si="293"/>
        <v>0.35055716822631139</v>
      </c>
    </row>
    <row r="226" spans="1:17" ht="11.45" customHeight="1" x14ac:dyDescent="0.25">
      <c r="A226" s="53" t="s">
        <v>58</v>
      </c>
      <c r="B226" s="52">
        <f t="shared" ref="B226:Q226" si="294">IF(B8=0,0,B8/B$4)</f>
        <v>6.4880212653642855E-2</v>
      </c>
      <c r="C226" s="52">
        <f t="shared" si="294"/>
        <v>7.8984345101785439E-2</v>
      </c>
      <c r="D226" s="52">
        <f t="shared" si="294"/>
        <v>9.8541892765982061E-2</v>
      </c>
      <c r="E226" s="52">
        <f t="shared" si="294"/>
        <v>0.13422188247377148</v>
      </c>
      <c r="F226" s="52">
        <f t="shared" si="294"/>
        <v>0.1722616235751559</v>
      </c>
      <c r="G226" s="52">
        <f t="shared" si="294"/>
        <v>0.20485020943576743</v>
      </c>
      <c r="H226" s="52">
        <f t="shared" si="294"/>
        <v>0.23932684399669099</v>
      </c>
      <c r="I226" s="52">
        <f t="shared" si="294"/>
        <v>0.26907579103126339</v>
      </c>
      <c r="J226" s="52">
        <f t="shared" si="294"/>
        <v>0.2926083959409353</v>
      </c>
      <c r="K226" s="52">
        <f t="shared" si="294"/>
        <v>0.321421713350516</v>
      </c>
      <c r="L226" s="52">
        <f t="shared" si="294"/>
        <v>0.33784787943284189</v>
      </c>
      <c r="M226" s="52">
        <f t="shared" si="294"/>
        <v>0.37217420960188058</v>
      </c>
      <c r="N226" s="52">
        <f t="shared" si="294"/>
        <v>0.40079929389965413</v>
      </c>
      <c r="O226" s="52">
        <f t="shared" si="294"/>
        <v>0.42650783126592723</v>
      </c>
      <c r="P226" s="52">
        <f t="shared" si="294"/>
        <v>0.43162609520445006</v>
      </c>
      <c r="Q226" s="52">
        <f t="shared" si="294"/>
        <v>0.44050909298193602</v>
      </c>
    </row>
    <row r="227" spans="1:17" ht="11.45" customHeight="1" x14ac:dyDescent="0.25">
      <c r="A227" s="53" t="s">
        <v>57</v>
      </c>
      <c r="B227" s="52">
        <f t="shared" ref="B227:Q227" si="295">IF(B9=0,0,B9/B$4)</f>
        <v>0</v>
      </c>
      <c r="C227" s="52">
        <f t="shared" si="295"/>
        <v>0</v>
      </c>
      <c r="D227" s="52">
        <f t="shared" si="295"/>
        <v>0</v>
      </c>
      <c r="E227" s="52">
        <f t="shared" si="295"/>
        <v>0</v>
      </c>
      <c r="F227" s="52">
        <f t="shared" si="295"/>
        <v>0</v>
      </c>
      <c r="G227" s="52">
        <f t="shared" si="295"/>
        <v>0</v>
      </c>
      <c r="H227" s="52">
        <f t="shared" si="295"/>
        <v>0</v>
      </c>
      <c r="I227" s="52">
        <f t="shared" si="295"/>
        <v>0</v>
      </c>
      <c r="J227" s="52">
        <f t="shared" si="295"/>
        <v>0</v>
      </c>
      <c r="K227" s="52">
        <f t="shared" si="295"/>
        <v>0</v>
      </c>
      <c r="L227" s="52">
        <f t="shared" si="295"/>
        <v>0</v>
      </c>
      <c r="M227" s="52">
        <f t="shared" si="295"/>
        <v>0</v>
      </c>
      <c r="N227" s="52">
        <f t="shared" si="295"/>
        <v>0</v>
      </c>
      <c r="O227" s="52">
        <f t="shared" si="295"/>
        <v>0</v>
      </c>
      <c r="P227" s="52">
        <f t="shared" si="295"/>
        <v>0</v>
      </c>
      <c r="Q227" s="52">
        <f t="shared" si="295"/>
        <v>0</v>
      </c>
    </row>
    <row r="228" spans="1:17" ht="11.45" customHeight="1" x14ac:dyDescent="0.25">
      <c r="A228" s="53" t="s">
        <v>56</v>
      </c>
      <c r="B228" s="52">
        <f t="shared" ref="B228:Q228" si="296">IF(B10=0,0,B10/B$4)</f>
        <v>0</v>
      </c>
      <c r="C228" s="52">
        <f t="shared" si="296"/>
        <v>0</v>
      </c>
      <c r="D228" s="52">
        <f t="shared" si="296"/>
        <v>0</v>
      </c>
      <c r="E228" s="52">
        <f t="shared" si="296"/>
        <v>0</v>
      </c>
      <c r="F228" s="52">
        <f t="shared" si="296"/>
        <v>0</v>
      </c>
      <c r="G228" s="52">
        <f t="shared" si="296"/>
        <v>0</v>
      </c>
      <c r="H228" s="52">
        <f t="shared" si="296"/>
        <v>0</v>
      </c>
      <c r="I228" s="52">
        <f t="shared" si="296"/>
        <v>0</v>
      </c>
      <c r="J228" s="52">
        <f t="shared" si="296"/>
        <v>0</v>
      </c>
      <c r="K228" s="52">
        <f t="shared" si="296"/>
        <v>0</v>
      </c>
      <c r="L228" s="52">
        <f t="shared" si="296"/>
        <v>5.5230029473898284E-6</v>
      </c>
      <c r="M228" s="52">
        <f t="shared" si="296"/>
        <v>1.8286567957514817E-5</v>
      </c>
      <c r="N228" s="52">
        <f t="shared" si="296"/>
        <v>3.3918285172726399E-5</v>
      </c>
      <c r="O228" s="52">
        <f t="shared" si="296"/>
        <v>2.6404338066415633E-4</v>
      </c>
      <c r="P228" s="52">
        <f t="shared" si="296"/>
        <v>5.0134873667692507E-4</v>
      </c>
      <c r="Q228" s="52">
        <f t="shared" si="296"/>
        <v>7.4812610075635682E-4</v>
      </c>
    </row>
    <row r="229" spans="1:17" ht="11.45" customHeight="1" x14ac:dyDescent="0.25">
      <c r="A229" s="53" t="s">
        <v>60</v>
      </c>
      <c r="B229" s="52">
        <f t="shared" ref="B229:Q229" si="297">IF(B11=0,0,B11/B$4)</f>
        <v>0</v>
      </c>
      <c r="C229" s="52">
        <f t="shared" si="297"/>
        <v>0</v>
      </c>
      <c r="D229" s="52">
        <f t="shared" si="297"/>
        <v>0</v>
      </c>
      <c r="E229" s="52">
        <f t="shared" si="297"/>
        <v>0</v>
      </c>
      <c r="F229" s="52">
        <f t="shared" si="297"/>
        <v>0</v>
      </c>
      <c r="G229" s="52">
        <f t="shared" si="297"/>
        <v>0</v>
      </c>
      <c r="H229" s="52">
        <f t="shared" si="297"/>
        <v>0</v>
      </c>
      <c r="I229" s="52">
        <f t="shared" si="297"/>
        <v>0</v>
      </c>
      <c r="J229" s="52">
        <f t="shared" si="297"/>
        <v>0</v>
      </c>
      <c r="K229" s="52">
        <f t="shared" si="297"/>
        <v>0</v>
      </c>
      <c r="L229" s="52">
        <f t="shared" si="297"/>
        <v>0</v>
      </c>
      <c r="M229" s="52">
        <f t="shared" si="297"/>
        <v>0</v>
      </c>
      <c r="N229" s="52">
        <f t="shared" si="297"/>
        <v>0</v>
      </c>
      <c r="O229" s="52">
        <f t="shared" si="297"/>
        <v>0</v>
      </c>
      <c r="P229" s="52">
        <f t="shared" si="297"/>
        <v>2.7071320423349582E-5</v>
      </c>
      <c r="Q229" s="52">
        <f t="shared" si="297"/>
        <v>4.2623977814068235E-5</v>
      </c>
    </row>
    <row r="230" spans="1:17" ht="11.45" customHeight="1" x14ac:dyDescent="0.25">
      <c r="A230" s="53" t="s">
        <v>55</v>
      </c>
      <c r="B230" s="52">
        <f t="shared" ref="B230:Q230" si="298">IF(B12=0,0,B12/B$4)</f>
        <v>0</v>
      </c>
      <c r="C230" s="52">
        <f t="shared" si="298"/>
        <v>0</v>
      </c>
      <c r="D230" s="52">
        <f t="shared" si="298"/>
        <v>0</v>
      </c>
      <c r="E230" s="52">
        <f t="shared" si="298"/>
        <v>0</v>
      </c>
      <c r="F230" s="52">
        <f t="shared" si="298"/>
        <v>0</v>
      </c>
      <c r="G230" s="52">
        <f t="shared" si="298"/>
        <v>0</v>
      </c>
      <c r="H230" s="52">
        <f t="shared" si="298"/>
        <v>0</v>
      </c>
      <c r="I230" s="52">
        <f t="shared" si="298"/>
        <v>0</v>
      </c>
      <c r="J230" s="52">
        <f t="shared" si="298"/>
        <v>1.7100092992840276E-6</v>
      </c>
      <c r="K230" s="52">
        <f t="shared" si="298"/>
        <v>1.8802779054106299E-6</v>
      </c>
      <c r="L230" s="52">
        <f t="shared" si="298"/>
        <v>3.828592477455601E-6</v>
      </c>
      <c r="M230" s="52">
        <f t="shared" si="298"/>
        <v>1.1060721068758036E-4</v>
      </c>
      <c r="N230" s="52">
        <f t="shared" si="298"/>
        <v>1.1001958860370757E-3</v>
      </c>
      <c r="O230" s="52">
        <f t="shared" si="298"/>
        <v>1.2718347235453435E-3</v>
      </c>
      <c r="P230" s="52">
        <f t="shared" si="298"/>
        <v>1.8763154972254311E-3</v>
      </c>
      <c r="Q230" s="52">
        <f t="shared" si="298"/>
        <v>1.7450253205764388E-3</v>
      </c>
    </row>
    <row r="231" spans="1:17" ht="11.45" customHeight="1" x14ac:dyDescent="0.25">
      <c r="A231" s="51" t="s">
        <v>28</v>
      </c>
      <c r="B231" s="50">
        <f t="shared" ref="B231:Q231" si="299">IF(B13=0,0,B13/B$4)</f>
        <v>0.28214501248883422</v>
      </c>
      <c r="C231" s="50">
        <f t="shared" si="299"/>
        <v>0.2652049242934576</v>
      </c>
      <c r="D231" s="50">
        <f t="shared" si="299"/>
        <v>0.24787887003806469</v>
      </c>
      <c r="E231" s="50">
        <f t="shared" si="299"/>
        <v>0.23035699795931422</v>
      </c>
      <c r="F231" s="50">
        <f t="shared" si="299"/>
        <v>0.23983629557641459</v>
      </c>
      <c r="G231" s="50">
        <f t="shared" si="299"/>
        <v>0.2145508231965067</v>
      </c>
      <c r="H231" s="50">
        <f t="shared" si="299"/>
        <v>0.22430303060903531</v>
      </c>
      <c r="I231" s="50">
        <f t="shared" si="299"/>
        <v>0.21083309298766179</v>
      </c>
      <c r="J231" s="50">
        <f t="shared" si="299"/>
        <v>0.18902476944688854</v>
      </c>
      <c r="K231" s="50">
        <f t="shared" si="299"/>
        <v>0.16725580090384515</v>
      </c>
      <c r="L231" s="50">
        <f t="shared" si="299"/>
        <v>0.1691050051974286</v>
      </c>
      <c r="M231" s="50">
        <f t="shared" si="299"/>
        <v>0.16587881143248648</v>
      </c>
      <c r="N231" s="50">
        <f t="shared" si="299"/>
        <v>0.1706358414670881</v>
      </c>
      <c r="O231" s="50">
        <f t="shared" si="299"/>
        <v>0.17608428187907227</v>
      </c>
      <c r="P231" s="50">
        <f t="shared" si="299"/>
        <v>0.16730417211954801</v>
      </c>
      <c r="Q231" s="50">
        <f t="shared" si="299"/>
        <v>0.20248227259845469</v>
      </c>
    </row>
    <row r="232" spans="1:17" ht="11.45" customHeight="1" x14ac:dyDescent="0.25">
      <c r="A232" s="53" t="s">
        <v>59</v>
      </c>
      <c r="B232" s="52">
        <f t="shared" ref="B232:Q232" si="300">IF(B14=0,0,B14/B$4)</f>
        <v>3.5746376092125401E-2</v>
      </c>
      <c r="C232" s="52">
        <f t="shared" si="300"/>
        <v>3.1285850225783361E-2</v>
      </c>
      <c r="D232" s="52">
        <f t="shared" si="300"/>
        <v>2.6428460271018677E-2</v>
      </c>
      <c r="E232" s="52">
        <f t="shared" si="300"/>
        <v>2.0925317519012828E-2</v>
      </c>
      <c r="F232" s="52">
        <f t="shared" si="300"/>
        <v>1.8130092432802579E-2</v>
      </c>
      <c r="G232" s="52">
        <f t="shared" si="300"/>
        <v>1.2161582215582334E-2</v>
      </c>
      <c r="H232" s="52">
        <f t="shared" si="300"/>
        <v>1.221163363037019E-2</v>
      </c>
      <c r="I232" s="52">
        <f t="shared" si="300"/>
        <v>6.9262295243972729E-3</v>
      </c>
      <c r="J232" s="52">
        <f t="shared" si="300"/>
        <v>4.7671544197743698E-3</v>
      </c>
      <c r="K232" s="52">
        <f t="shared" si="300"/>
        <v>3.3183615377098746E-3</v>
      </c>
      <c r="L232" s="52">
        <f t="shared" si="300"/>
        <v>2.6511542299921427E-3</v>
      </c>
      <c r="M232" s="52">
        <f t="shared" si="300"/>
        <v>2.3147552494371302E-3</v>
      </c>
      <c r="N232" s="52">
        <f t="shared" si="300"/>
        <v>2.1028628406953359E-3</v>
      </c>
      <c r="O232" s="52">
        <f t="shared" si="300"/>
        <v>1.9180542011595642E-3</v>
      </c>
      <c r="P232" s="52">
        <f t="shared" si="300"/>
        <v>1.8602230696994975E-3</v>
      </c>
      <c r="Q232" s="52">
        <f t="shared" si="300"/>
        <v>1.8183146333375199E-3</v>
      </c>
    </row>
    <row r="233" spans="1:17" ht="11.45" customHeight="1" x14ac:dyDescent="0.25">
      <c r="A233" s="53" t="s">
        <v>58</v>
      </c>
      <c r="B233" s="52">
        <f t="shared" ref="B233:Q233" si="301">IF(B15=0,0,B15/B$4)</f>
        <v>0.24639863639670881</v>
      </c>
      <c r="C233" s="52">
        <f t="shared" si="301"/>
        <v>0.23391907406767423</v>
      </c>
      <c r="D233" s="52">
        <f t="shared" si="301"/>
        <v>0.22145040976704602</v>
      </c>
      <c r="E233" s="52">
        <f t="shared" si="301"/>
        <v>0.20943168044030139</v>
      </c>
      <c r="F233" s="52">
        <f t="shared" si="301"/>
        <v>0.22170620314361203</v>
      </c>
      <c r="G233" s="52">
        <f t="shared" si="301"/>
        <v>0.20238924098092434</v>
      </c>
      <c r="H233" s="52">
        <f t="shared" si="301"/>
        <v>0.21209139697866514</v>
      </c>
      <c r="I233" s="52">
        <f t="shared" si="301"/>
        <v>0.2039068634632645</v>
      </c>
      <c r="J233" s="52">
        <f t="shared" si="301"/>
        <v>0.18425761502711421</v>
      </c>
      <c r="K233" s="52">
        <f t="shared" si="301"/>
        <v>0.16393743936613528</v>
      </c>
      <c r="L233" s="52">
        <f t="shared" si="301"/>
        <v>0.16008073251069665</v>
      </c>
      <c r="M233" s="52">
        <f t="shared" si="301"/>
        <v>0.15668216363509332</v>
      </c>
      <c r="N233" s="52">
        <f t="shared" si="301"/>
        <v>0.16117044623194327</v>
      </c>
      <c r="O233" s="52">
        <f t="shared" si="301"/>
        <v>0.16651061534255168</v>
      </c>
      <c r="P233" s="52">
        <f t="shared" si="301"/>
        <v>0.15743793912937806</v>
      </c>
      <c r="Q233" s="52">
        <f t="shared" si="301"/>
        <v>0.18919904836862086</v>
      </c>
    </row>
    <row r="234" spans="1:17" ht="11.45" customHeight="1" x14ac:dyDescent="0.25">
      <c r="A234" s="53" t="s">
        <v>57</v>
      </c>
      <c r="B234" s="52">
        <f t="shared" ref="B234:Q234" si="302">IF(B16=0,0,B16/B$4)</f>
        <v>0</v>
      </c>
      <c r="C234" s="52">
        <f t="shared" si="302"/>
        <v>0</v>
      </c>
      <c r="D234" s="52">
        <f t="shared" si="302"/>
        <v>0</v>
      </c>
      <c r="E234" s="52">
        <f t="shared" si="302"/>
        <v>0</v>
      </c>
      <c r="F234" s="52">
        <f t="shared" si="302"/>
        <v>0</v>
      </c>
      <c r="G234" s="52">
        <f t="shared" si="302"/>
        <v>0</v>
      </c>
      <c r="H234" s="52">
        <f t="shared" si="302"/>
        <v>0</v>
      </c>
      <c r="I234" s="52">
        <f t="shared" si="302"/>
        <v>0</v>
      </c>
      <c r="J234" s="52">
        <f t="shared" si="302"/>
        <v>0</v>
      </c>
      <c r="K234" s="52">
        <f t="shared" si="302"/>
        <v>0</v>
      </c>
      <c r="L234" s="52">
        <f t="shared" si="302"/>
        <v>0</v>
      </c>
      <c r="M234" s="52">
        <f t="shared" si="302"/>
        <v>0</v>
      </c>
      <c r="N234" s="52">
        <f t="shared" si="302"/>
        <v>0</v>
      </c>
      <c r="O234" s="52">
        <f t="shared" si="302"/>
        <v>0</v>
      </c>
      <c r="P234" s="52">
        <f t="shared" si="302"/>
        <v>0</v>
      </c>
      <c r="Q234" s="52">
        <f t="shared" si="302"/>
        <v>0</v>
      </c>
    </row>
    <row r="235" spans="1:17" ht="11.45" customHeight="1" x14ac:dyDescent="0.25">
      <c r="A235" s="53" t="s">
        <v>56</v>
      </c>
      <c r="B235" s="52">
        <f t="shared" ref="B235:Q235" si="303">IF(B17=0,0,B17/B$4)</f>
        <v>0</v>
      </c>
      <c r="C235" s="52">
        <f t="shared" si="303"/>
        <v>0</v>
      </c>
      <c r="D235" s="52">
        <f t="shared" si="303"/>
        <v>0</v>
      </c>
      <c r="E235" s="52">
        <f t="shared" si="303"/>
        <v>0</v>
      </c>
      <c r="F235" s="52">
        <f t="shared" si="303"/>
        <v>0</v>
      </c>
      <c r="G235" s="52">
        <f t="shared" si="303"/>
        <v>0</v>
      </c>
      <c r="H235" s="52">
        <f t="shared" si="303"/>
        <v>0</v>
      </c>
      <c r="I235" s="52">
        <f t="shared" si="303"/>
        <v>0</v>
      </c>
      <c r="J235" s="52">
        <f t="shared" si="303"/>
        <v>0</v>
      </c>
      <c r="K235" s="52">
        <f t="shared" si="303"/>
        <v>0</v>
      </c>
      <c r="L235" s="52">
        <f t="shared" si="303"/>
        <v>9.3142244642740592E-5</v>
      </c>
      <c r="M235" s="52">
        <f t="shared" si="303"/>
        <v>5.9316651904866788E-4</v>
      </c>
      <c r="N235" s="52">
        <f t="shared" si="303"/>
        <v>1.3085437544822188E-3</v>
      </c>
      <c r="O235" s="52">
        <f t="shared" si="303"/>
        <v>1.8301563484873478E-3</v>
      </c>
      <c r="P235" s="52">
        <f t="shared" si="303"/>
        <v>2.8853584518333569E-3</v>
      </c>
      <c r="Q235" s="52">
        <f t="shared" si="303"/>
        <v>5.8293492906420349E-3</v>
      </c>
    </row>
    <row r="236" spans="1:17" ht="11.45" customHeight="1" x14ac:dyDescent="0.25">
      <c r="A236" s="53" t="s">
        <v>55</v>
      </c>
      <c r="B236" s="52">
        <f t="shared" ref="B236:Q236" si="304">IF(B18=0,0,B18/B$4)</f>
        <v>0</v>
      </c>
      <c r="C236" s="52">
        <f t="shared" si="304"/>
        <v>0</v>
      </c>
      <c r="D236" s="52">
        <f t="shared" si="304"/>
        <v>0</v>
      </c>
      <c r="E236" s="52">
        <f t="shared" si="304"/>
        <v>0</v>
      </c>
      <c r="F236" s="52">
        <f t="shared" si="304"/>
        <v>0</v>
      </c>
      <c r="G236" s="52">
        <f t="shared" si="304"/>
        <v>0</v>
      </c>
      <c r="H236" s="52">
        <f t="shared" si="304"/>
        <v>0</v>
      </c>
      <c r="I236" s="52">
        <f t="shared" si="304"/>
        <v>0</v>
      </c>
      <c r="J236" s="52">
        <f t="shared" si="304"/>
        <v>0</v>
      </c>
      <c r="K236" s="52">
        <f t="shared" si="304"/>
        <v>0</v>
      </c>
      <c r="L236" s="52">
        <f t="shared" si="304"/>
        <v>6.2799762120970791E-3</v>
      </c>
      <c r="M236" s="52">
        <f t="shared" si="304"/>
        <v>6.2887260289073857E-3</v>
      </c>
      <c r="N236" s="52">
        <f t="shared" si="304"/>
        <v>6.0539886399672803E-3</v>
      </c>
      <c r="O236" s="52">
        <f t="shared" si="304"/>
        <v>5.8254559868736759E-3</v>
      </c>
      <c r="P236" s="52">
        <f t="shared" si="304"/>
        <v>5.1206514686371243E-3</v>
      </c>
      <c r="Q236" s="52">
        <f t="shared" si="304"/>
        <v>5.6355603058542781E-3</v>
      </c>
    </row>
    <row r="237" spans="1:17" ht="11.45" customHeight="1" x14ac:dyDescent="0.25">
      <c r="A237" s="25" t="s">
        <v>42</v>
      </c>
      <c r="B237" s="56">
        <f t="shared" ref="B237:Q237" si="305">IF(B19=0,0,B19/B$19)</f>
        <v>1</v>
      </c>
      <c r="C237" s="56">
        <f t="shared" si="305"/>
        <v>1</v>
      </c>
      <c r="D237" s="56">
        <f t="shared" si="305"/>
        <v>1</v>
      </c>
      <c r="E237" s="56">
        <f t="shared" si="305"/>
        <v>1</v>
      </c>
      <c r="F237" s="56">
        <f t="shared" si="305"/>
        <v>1</v>
      </c>
      <c r="G237" s="56">
        <f t="shared" si="305"/>
        <v>1</v>
      </c>
      <c r="H237" s="56">
        <f t="shared" si="305"/>
        <v>1</v>
      </c>
      <c r="I237" s="56">
        <f t="shared" si="305"/>
        <v>1</v>
      </c>
      <c r="J237" s="56">
        <f t="shared" si="305"/>
        <v>1</v>
      </c>
      <c r="K237" s="56">
        <f t="shared" si="305"/>
        <v>1</v>
      </c>
      <c r="L237" s="56">
        <f t="shared" si="305"/>
        <v>1</v>
      </c>
      <c r="M237" s="56">
        <f t="shared" si="305"/>
        <v>1</v>
      </c>
      <c r="N237" s="56">
        <f t="shared" si="305"/>
        <v>1</v>
      </c>
      <c r="O237" s="56">
        <f t="shared" si="305"/>
        <v>1</v>
      </c>
      <c r="P237" s="56">
        <f t="shared" si="305"/>
        <v>1</v>
      </c>
      <c r="Q237" s="56">
        <f t="shared" si="305"/>
        <v>1</v>
      </c>
    </row>
    <row r="238" spans="1:17" ht="11.45" customHeight="1" x14ac:dyDescent="0.25">
      <c r="A238" s="55" t="s">
        <v>27</v>
      </c>
      <c r="B238" s="54">
        <f t="shared" ref="B238:Q238" si="306">IF(B20=0,0,B20/B$19)</f>
        <v>0.15801855189064484</v>
      </c>
      <c r="C238" s="54">
        <f t="shared" si="306"/>
        <v>0.17346562194401097</v>
      </c>
      <c r="D238" s="54">
        <f t="shared" si="306"/>
        <v>0.14588794871127292</v>
      </c>
      <c r="E238" s="54">
        <f t="shared" si="306"/>
        <v>9.3690527103501731E-2</v>
      </c>
      <c r="F238" s="54">
        <f t="shared" si="306"/>
        <v>8.9596604448224676E-2</v>
      </c>
      <c r="G238" s="54">
        <f t="shared" si="306"/>
        <v>7.2786522636095474E-2</v>
      </c>
      <c r="H238" s="54">
        <f t="shared" si="306"/>
        <v>6.6089267963830745E-2</v>
      </c>
      <c r="I238" s="54">
        <f t="shared" si="306"/>
        <v>6.2499948410808623E-2</v>
      </c>
      <c r="J238" s="54">
        <f t="shared" si="306"/>
        <v>6.685605834967423E-2</v>
      </c>
      <c r="K238" s="54">
        <f t="shared" si="306"/>
        <v>8.5401561945532639E-2</v>
      </c>
      <c r="L238" s="54">
        <f t="shared" si="306"/>
        <v>8.1705538446961365E-2</v>
      </c>
      <c r="M238" s="54">
        <f t="shared" si="306"/>
        <v>7.5212948727272785E-2</v>
      </c>
      <c r="N238" s="54">
        <f t="shared" si="306"/>
        <v>7.7204425716021277E-2</v>
      </c>
      <c r="O238" s="54">
        <f t="shared" si="306"/>
        <v>7.9055117435673422E-2</v>
      </c>
      <c r="P238" s="54">
        <f t="shared" si="306"/>
        <v>8.4504046110435493E-2</v>
      </c>
      <c r="Q238" s="54">
        <f t="shared" si="306"/>
        <v>8.3390837253736763E-2</v>
      </c>
    </row>
    <row r="239" spans="1:17" ht="11.45" customHeight="1" x14ac:dyDescent="0.25">
      <c r="A239" s="53" t="s">
        <v>59</v>
      </c>
      <c r="B239" s="52">
        <f t="shared" ref="B239:Q239" si="307">IF(B21=0,0,B21/B$19)</f>
        <v>3.1299634782386627E-2</v>
      </c>
      <c r="C239" s="52">
        <f t="shared" si="307"/>
        <v>3.6837380450215181E-2</v>
      </c>
      <c r="D239" s="52">
        <f t="shared" si="307"/>
        <v>3.0666483451066973E-2</v>
      </c>
      <c r="E239" s="52">
        <f t="shared" si="307"/>
        <v>1.9285686284327447E-2</v>
      </c>
      <c r="F239" s="52">
        <f t="shared" si="307"/>
        <v>1.9535305070334588E-2</v>
      </c>
      <c r="G239" s="52">
        <f t="shared" si="307"/>
        <v>1.5325103618011565E-2</v>
      </c>
      <c r="H239" s="52">
        <f t="shared" si="307"/>
        <v>1.4177853910274383E-2</v>
      </c>
      <c r="I239" s="52">
        <f t="shared" si="307"/>
        <v>1.2087956682479315E-2</v>
      </c>
      <c r="J239" s="52">
        <f t="shared" si="307"/>
        <v>1.2829097042058119E-2</v>
      </c>
      <c r="K239" s="52">
        <f t="shared" si="307"/>
        <v>1.5544216555812233E-2</v>
      </c>
      <c r="L239" s="52">
        <f t="shared" si="307"/>
        <v>1.3745273784026856E-2</v>
      </c>
      <c r="M239" s="52">
        <f t="shared" si="307"/>
        <v>1.2679887346171731E-2</v>
      </c>
      <c r="N239" s="52">
        <f t="shared" si="307"/>
        <v>1.2021070824900518E-2</v>
      </c>
      <c r="O239" s="52">
        <f t="shared" si="307"/>
        <v>1.041535537682719E-2</v>
      </c>
      <c r="P239" s="52">
        <f t="shared" si="307"/>
        <v>1.0352571751983211E-2</v>
      </c>
      <c r="Q239" s="52">
        <f t="shared" si="307"/>
        <v>9.6018196892820422E-3</v>
      </c>
    </row>
    <row r="240" spans="1:17" ht="11.45" customHeight="1" x14ac:dyDescent="0.25">
      <c r="A240" s="53" t="s">
        <v>58</v>
      </c>
      <c r="B240" s="52">
        <f t="shared" ref="B240:Q240" si="308">IF(B22=0,0,B22/B$19)</f>
        <v>0.12671891710825822</v>
      </c>
      <c r="C240" s="52">
        <f t="shared" si="308"/>
        <v>0.13662824149379579</v>
      </c>
      <c r="D240" s="52">
        <f t="shared" si="308"/>
        <v>0.11522146526020594</v>
      </c>
      <c r="E240" s="52">
        <f t="shared" si="308"/>
        <v>7.4404840819174284E-2</v>
      </c>
      <c r="F240" s="52">
        <f t="shared" si="308"/>
        <v>7.0061299377890088E-2</v>
      </c>
      <c r="G240" s="52">
        <f t="shared" si="308"/>
        <v>5.7461419018083916E-2</v>
      </c>
      <c r="H240" s="52">
        <f t="shared" si="308"/>
        <v>5.1911414053556364E-2</v>
      </c>
      <c r="I240" s="52">
        <f t="shared" si="308"/>
        <v>5.0410556384513749E-2</v>
      </c>
      <c r="J240" s="52">
        <f t="shared" si="308"/>
        <v>5.4025447080419932E-2</v>
      </c>
      <c r="K240" s="52">
        <f t="shared" si="308"/>
        <v>6.9855362640195609E-2</v>
      </c>
      <c r="L240" s="52">
        <f t="shared" si="308"/>
        <v>6.7944513738249168E-2</v>
      </c>
      <c r="M240" s="52">
        <f t="shared" si="308"/>
        <v>6.2495961149526956E-2</v>
      </c>
      <c r="N240" s="52">
        <f t="shared" si="308"/>
        <v>6.5143753138011115E-2</v>
      </c>
      <c r="O240" s="52">
        <f t="shared" si="308"/>
        <v>6.8593679611321942E-2</v>
      </c>
      <c r="P240" s="52">
        <f t="shared" si="308"/>
        <v>7.4088532918011638E-2</v>
      </c>
      <c r="Q240" s="52">
        <f t="shared" si="308"/>
        <v>7.3708550030200742E-2</v>
      </c>
    </row>
    <row r="241" spans="1:17" ht="11.45" customHeight="1" x14ac:dyDescent="0.25">
      <c r="A241" s="53" t="s">
        <v>57</v>
      </c>
      <c r="B241" s="52">
        <f t="shared" ref="B241:Q241" si="309">IF(B23=0,0,B23/B$19)</f>
        <v>0</v>
      </c>
      <c r="C241" s="52">
        <f t="shared" si="309"/>
        <v>0</v>
      </c>
      <c r="D241" s="52">
        <f t="shared" si="309"/>
        <v>0</v>
      </c>
      <c r="E241" s="52">
        <f t="shared" si="309"/>
        <v>0</v>
      </c>
      <c r="F241" s="52">
        <f t="shared" si="309"/>
        <v>0</v>
      </c>
      <c r="G241" s="52">
        <f t="shared" si="309"/>
        <v>0</v>
      </c>
      <c r="H241" s="52">
        <f t="shared" si="309"/>
        <v>0</v>
      </c>
      <c r="I241" s="52">
        <f t="shared" si="309"/>
        <v>0</v>
      </c>
      <c r="J241" s="52">
        <f t="shared" si="309"/>
        <v>0</v>
      </c>
      <c r="K241" s="52">
        <f t="shared" si="309"/>
        <v>0</v>
      </c>
      <c r="L241" s="52">
        <f t="shared" si="309"/>
        <v>0</v>
      </c>
      <c r="M241" s="52">
        <f t="shared" si="309"/>
        <v>0</v>
      </c>
      <c r="N241" s="52">
        <f t="shared" si="309"/>
        <v>0</v>
      </c>
      <c r="O241" s="52">
        <f t="shared" si="309"/>
        <v>0</v>
      </c>
      <c r="P241" s="52">
        <f t="shared" si="309"/>
        <v>0</v>
      </c>
      <c r="Q241" s="52">
        <f t="shared" si="309"/>
        <v>0</v>
      </c>
    </row>
    <row r="242" spans="1:17" ht="11.45" customHeight="1" x14ac:dyDescent="0.25">
      <c r="A242" s="53" t="s">
        <v>56</v>
      </c>
      <c r="B242" s="52">
        <f t="shared" ref="B242:Q242" si="310">IF(B24=0,0,B24/B$19)</f>
        <v>0</v>
      </c>
      <c r="C242" s="52">
        <f t="shared" si="310"/>
        <v>0</v>
      </c>
      <c r="D242" s="52">
        <f t="shared" si="310"/>
        <v>0</v>
      </c>
      <c r="E242" s="52">
        <f t="shared" si="310"/>
        <v>0</v>
      </c>
      <c r="F242" s="52">
        <f t="shared" si="310"/>
        <v>0</v>
      </c>
      <c r="G242" s="52">
        <f t="shared" si="310"/>
        <v>0</v>
      </c>
      <c r="H242" s="52">
        <f t="shared" si="310"/>
        <v>0</v>
      </c>
      <c r="I242" s="52">
        <f t="shared" si="310"/>
        <v>0</v>
      </c>
      <c r="J242" s="52">
        <f t="shared" si="310"/>
        <v>0</v>
      </c>
      <c r="K242" s="52">
        <f t="shared" si="310"/>
        <v>0</v>
      </c>
      <c r="L242" s="52">
        <f t="shared" si="310"/>
        <v>1.3845445007286539E-5</v>
      </c>
      <c r="M242" s="52">
        <f t="shared" si="310"/>
        <v>3.5420324755954336E-5</v>
      </c>
      <c r="N242" s="52">
        <f t="shared" si="310"/>
        <v>3.7136549412103335E-5</v>
      </c>
      <c r="O242" s="52">
        <f t="shared" si="310"/>
        <v>4.067243561692407E-5</v>
      </c>
      <c r="P242" s="52">
        <f t="shared" si="310"/>
        <v>5.1987165997038511E-5</v>
      </c>
      <c r="Q242" s="52">
        <f t="shared" si="310"/>
        <v>6.8782834634999494E-5</v>
      </c>
    </row>
    <row r="243" spans="1:17" ht="11.45" customHeight="1" x14ac:dyDescent="0.25">
      <c r="A243" s="53" t="s">
        <v>55</v>
      </c>
      <c r="B243" s="52">
        <f t="shared" ref="B243:Q243" si="311">IF(B25=0,0,B25/B$4)</f>
        <v>0</v>
      </c>
      <c r="C243" s="52">
        <f t="shared" si="311"/>
        <v>0</v>
      </c>
      <c r="D243" s="52">
        <f t="shared" si="311"/>
        <v>0</v>
      </c>
      <c r="E243" s="52">
        <f t="shared" si="311"/>
        <v>0</v>
      </c>
      <c r="F243" s="52">
        <f t="shared" si="311"/>
        <v>0</v>
      </c>
      <c r="G243" s="52">
        <f t="shared" si="311"/>
        <v>0</v>
      </c>
      <c r="H243" s="52">
        <f t="shared" si="311"/>
        <v>0</v>
      </c>
      <c r="I243" s="52">
        <f t="shared" si="311"/>
        <v>3.5396098867477928E-7</v>
      </c>
      <c r="J243" s="52">
        <f t="shared" si="311"/>
        <v>3.4656788933640615E-7</v>
      </c>
      <c r="K243" s="52">
        <f t="shared" si="311"/>
        <v>3.561073010258276E-7</v>
      </c>
      <c r="L243" s="52">
        <f t="shared" si="311"/>
        <v>3.6958254470220743E-7</v>
      </c>
      <c r="M243" s="52">
        <f t="shared" si="311"/>
        <v>3.6108626482972781E-7</v>
      </c>
      <c r="N243" s="52">
        <f t="shared" si="311"/>
        <v>5.168757867505322E-7</v>
      </c>
      <c r="O243" s="52">
        <f t="shared" si="311"/>
        <v>1.1519486546089085E-6</v>
      </c>
      <c r="P243" s="52">
        <f t="shared" si="311"/>
        <v>2.2105366438479616E-6</v>
      </c>
      <c r="Q243" s="52">
        <f t="shared" si="311"/>
        <v>2.3265941968223957E-6</v>
      </c>
    </row>
    <row r="244" spans="1:17" ht="11.45" customHeight="1" x14ac:dyDescent="0.25">
      <c r="A244" s="51" t="s">
        <v>24</v>
      </c>
      <c r="B244" s="50">
        <f t="shared" ref="B244:Q244" si="312">IF(B26=0,0,B26/B$19)</f>
        <v>0.84198144810935516</v>
      </c>
      <c r="C244" s="50">
        <f t="shared" si="312"/>
        <v>0.82653437805598906</v>
      </c>
      <c r="D244" s="50">
        <f t="shared" si="312"/>
        <v>0.85411205128872714</v>
      </c>
      <c r="E244" s="50">
        <f t="shared" si="312"/>
        <v>0.90630947289649832</v>
      </c>
      <c r="F244" s="50">
        <f t="shared" si="312"/>
        <v>0.91040339555177541</v>
      </c>
      <c r="G244" s="50">
        <f t="shared" si="312"/>
        <v>0.92721347736390447</v>
      </c>
      <c r="H244" s="50">
        <f t="shared" si="312"/>
        <v>0.93391073203616926</v>
      </c>
      <c r="I244" s="50">
        <f t="shared" si="312"/>
        <v>0.93750005158919136</v>
      </c>
      <c r="J244" s="50">
        <f t="shared" si="312"/>
        <v>0.93314394165032577</v>
      </c>
      <c r="K244" s="50">
        <f t="shared" si="312"/>
        <v>0.9145984380544675</v>
      </c>
      <c r="L244" s="50">
        <f t="shared" si="312"/>
        <v>0.91829446155303873</v>
      </c>
      <c r="M244" s="50">
        <f t="shared" si="312"/>
        <v>0.92478705127272731</v>
      </c>
      <c r="N244" s="50">
        <f t="shared" si="312"/>
        <v>0.92279557428397885</v>
      </c>
      <c r="O244" s="50">
        <f t="shared" si="312"/>
        <v>0.92094488256432649</v>
      </c>
      <c r="P244" s="50">
        <f t="shared" si="312"/>
        <v>0.9154959538895644</v>
      </c>
      <c r="Q244" s="50">
        <f t="shared" si="312"/>
        <v>0.91660916274626325</v>
      </c>
    </row>
    <row r="245" spans="1:17" ht="11.45" customHeight="1" x14ac:dyDescent="0.25">
      <c r="A245" s="53" t="s">
        <v>23</v>
      </c>
      <c r="B245" s="52">
        <f t="shared" ref="B245:Q245" si="313">IF(B27=0,0,B27/B$19)</f>
        <v>0.45559709907000945</v>
      </c>
      <c r="C245" s="52">
        <f t="shared" si="313"/>
        <v>0.3796341665730581</v>
      </c>
      <c r="D245" s="52">
        <f t="shared" si="313"/>
        <v>0.45092634338635534</v>
      </c>
      <c r="E245" s="52">
        <f t="shared" si="313"/>
        <v>0.62880080625352097</v>
      </c>
      <c r="F245" s="52">
        <f t="shared" si="313"/>
        <v>0.5913340879737421</v>
      </c>
      <c r="G245" s="52">
        <f t="shared" si="313"/>
        <v>0.6413570458216783</v>
      </c>
      <c r="H245" s="52">
        <f t="shared" si="313"/>
        <v>0.64418706021939065</v>
      </c>
      <c r="I245" s="52">
        <f t="shared" si="313"/>
        <v>0.62021201788999836</v>
      </c>
      <c r="J245" s="52">
        <f t="shared" si="313"/>
        <v>0.61680709230343722</v>
      </c>
      <c r="K245" s="52">
        <f t="shared" si="313"/>
        <v>0.58412622795199709</v>
      </c>
      <c r="L245" s="52">
        <f t="shared" si="313"/>
        <v>0.58716587388753294</v>
      </c>
      <c r="M245" s="52">
        <f t="shared" si="313"/>
        <v>0.58177097988180648</v>
      </c>
      <c r="N245" s="52">
        <f t="shared" si="313"/>
        <v>0.58261569494407239</v>
      </c>
      <c r="O245" s="52">
        <f t="shared" si="313"/>
        <v>0.54557392698271612</v>
      </c>
      <c r="P245" s="52">
        <f t="shared" si="313"/>
        <v>0.53395873369834157</v>
      </c>
      <c r="Q245" s="52">
        <f t="shared" si="313"/>
        <v>0.4925529796292169</v>
      </c>
    </row>
    <row r="246" spans="1:17" ht="11.45" customHeight="1" x14ac:dyDescent="0.25">
      <c r="A246" s="47" t="s">
        <v>22</v>
      </c>
      <c r="B246" s="46">
        <f t="shared" ref="B246:Q246" si="314">IF(B28=0,0,B28/B$19)</f>
        <v>0.38638434903934571</v>
      </c>
      <c r="C246" s="46">
        <f t="shared" si="314"/>
        <v>0.44690021148293096</v>
      </c>
      <c r="D246" s="46">
        <f t="shared" si="314"/>
        <v>0.40318570790237179</v>
      </c>
      <c r="E246" s="46">
        <f t="shared" si="314"/>
        <v>0.27750866664297741</v>
      </c>
      <c r="F246" s="46">
        <f t="shared" si="314"/>
        <v>0.31906930757803326</v>
      </c>
      <c r="G246" s="46">
        <f t="shared" si="314"/>
        <v>0.28585643154222623</v>
      </c>
      <c r="H246" s="46">
        <f t="shared" si="314"/>
        <v>0.28972367181677855</v>
      </c>
      <c r="I246" s="46">
        <f t="shared" si="314"/>
        <v>0.31728803369919295</v>
      </c>
      <c r="J246" s="46">
        <f t="shared" si="314"/>
        <v>0.31633684934688855</v>
      </c>
      <c r="K246" s="46">
        <f t="shared" si="314"/>
        <v>0.33047221010247041</v>
      </c>
      <c r="L246" s="46">
        <f t="shared" si="314"/>
        <v>0.33112858766550574</v>
      </c>
      <c r="M246" s="46">
        <f t="shared" si="314"/>
        <v>0.34301607139092083</v>
      </c>
      <c r="N246" s="46">
        <f t="shared" si="314"/>
        <v>0.34017987933990645</v>
      </c>
      <c r="O246" s="46">
        <f t="shared" si="314"/>
        <v>0.37537095558161038</v>
      </c>
      <c r="P246" s="46">
        <f t="shared" si="314"/>
        <v>0.38153722019122294</v>
      </c>
      <c r="Q246" s="46">
        <f t="shared" si="314"/>
        <v>0.42405618311704629</v>
      </c>
    </row>
    <row r="247" spans="1:17" ht="11.45" customHeight="1" x14ac:dyDescent="0.25">
      <c r="A247" s="59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</row>
    <row r="248" spans="1:17" ht="11.45" customHeight="1" x14ac:dyDescent="0.25">
      <c r="A248" s="27" t="s">
        <v>61</v>
      </c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</row>
    <row r="249" spans="1:17" ht="11.45" customHeight="1" x14ac:dyDescent="0.25">
      <c r="A249" s="25" t="s">
        <v>39</v>
      </c>
      <c r="B249" s="56">
        <f t="shared" ref="B249:Q249" si="315">IF(B31=0,0,B31/B$31)</f>
        <v>1</v>
      </c>
      <c r="C249" s="56">
        <f t="shared" si="315"/>
        <v>1</v>
      </c>
      <c r="D249" s="56">
        <f t="shared" si="315"/>
        <v>1</v>
      </c>
      <c r="E249" s="56">
        <f t="shared" si="315"/>
        <v>1</v>
      </c>
      <c r="F249" s="56">
        <f t="shared" si="315"/>
        <v>1</v>
      </c>
      <c r="G249" s="56">
        <f t="shared" si="315"/>
        <v>1</v>
      </c>
      <c r="H249" s="56">
        <f t="shared" si="315"/>
        <v>1</v>
      </c>
      <c r="I249" s="56">
        <f t="shared" si="315"/>
        <v>1</v>
      </c>
      <c r="J249" s="56">
        <f t="shared" si="315"/>
        <v>1</v>
      </c>
      <c r="K249" s="56">
        <f t="shared" si="315"/>
        <v>1</v>
      </c>
      <c r="L249" s="56">
        <f t="shared" si="315"/>
        <v>1</v>
      </c>
      <c r="M249" s="56">
        <f t="shared" si="315"/>
        <v>1</v>
      </c>
      <c r="N249" s="56">
        <f t="shared" si="315"/>
        <v>1</v>
      </c>
      <c r="O249" s="56">
        <f t="shared" si="315"/>
        <v>1</v>
      </c>
      <c r="P249" s="56">
        <f t="shared" si="315"/>
        <v>1</v>
      </c>
      <c r="Q249" s="56">
        <f t="shared" si="315"/>
        <v>1</v>
      </c>
    </row>
    <row r="250" spans="1:17" ht="11.45" customHeight="1" x14ac:dyDescent="0.25">
      <c r="A250" s="55" t="s">
        <v>30</v>
      </c>
      <c r="B250" s="54">
        <f t="shared" ref="B250:Q250" si="316">IF(B32=0,0,B32/B$31)</f>
        <v>2.2421602374657038E-3</v>
      </c>
      <c r="C250" s="54">
        <f t="shared" si="316"/>
        <v>1.8476941858734375E-3</v>
      </c>
      <c r="D250" s="54">
        <f t="shared" si="316"/>
        <v>2.0833021321341742E-3</v>
      </c>
      <c r="E250" s="54">
        <f t="shared" si="316"/>
        <v>2.2572464044546105E-3</v>
      </c>
      <c r="F250" s="54">
        <f t="shared" si="316"/>
        <v>2.4627800478680293E-3</v>
      </c>
      <c r="G250" s="54">
        <f t="shared" si="316"/>
        <v>2.54206829403314E-3</v>
      </c>
      <c r="H250" s="54">
        <f t="shared" si="316"/>
        <v>2.7272958447572744E-3</v>
      </c>
      <c r="I250" s="54">
        <f t="shared" si="316"/>
        <v>2.860803930036323E-3</v>
      </c>
      <c r="J250" s="54">
        <f t="shared" si="316"/>
        <v>3.2629701442658814E-3</v>
      </c>
      <c r="K250" s="54">
        <f t="shared" si="316"/>
        <v>3.6474869202639789E-3</v>
      </c>
      <c r="L250" s="54">
        <f t="shared" si="316"/>
        <v>3.9197310013116349E-3</v>
      </c>
      <c r="M250" s="54">
        <f t="shared" si="316"/>
        <v>4.5663399134545143E-3</v>
      </c>
      <c r="N250" s="54">
        <f t="shared" si="316"/>
        <v>6.6859743794789525E-3</v>
      </c>
      <c r="O250" s="54">
        <f t="shared" si="316"/>
        <v>7.1878642879249499E-3</v>
      </c>
      <c r="P250" s="54">
        <f t="shared" si="316"/>
        <v>7.571935723411344E-3</v>
      </c>
      <c r="Q250" s="54">
        <f t="shared" si="316"/>
        <v>7.5336235025948491E-3</v>
      </c>
    </row>
    <row r="251" spans="1:17" ht="11.45" customHeight="1" x14ac:dyDescent="0.25">
      <c r="A251" s="51" t="s">
        <v>29</v>
      </c>
      <c r="B251" s="50">
        <f t="shared" ref="B251:Q251" si="317">IF(B33=0,0,B33/B$31)</f>
        <v>0.94065028980996046</v>
      </c>
      <c r="C251" s="50">
        <f t="shared" si="317"/>
        <v>0.9532334582182761</v>
      </c>
      <c r="D251" s="50">
        <f t="shared" si="317"/>
        <v>0.95145545086766492</v>
      </c>
      <c r="E251" s="50">
        <f t="shared" si="317"/>
        <v>0.9515860798724215</v>
      </c>
      <c r="F251" s="50">
        <f t="shared" si="317"/>
        <v>0.95249688493217022</v>
      </c>
      <c r="G251" s="50">
        <f t="shared" si="317"/>
        <v>0.95501586759302237</v>
      </c>
      <c r="H251" s="50">
        <f t="shared" si="317"/>
        <v>0.95990584858408046</v>
      </c>
      <c r="I251" s="50">
        <f t="shared" si="317"/>
        <v>0.96956504107049513</v>
      </c>
      <c r="J251" s="50">
        <f t="shared" si="317"/>
        <v>0.97218734853127153</v>
      </c>
      <c r="K251" s="50">
        <f t="shared" si="317"/>
        <v>0.9719332558061774</v>
      </c>
      <c r="L251" s="50">
        <f t="shared" si="317"/>
        <v>0.97144459601324273</v>
      </c>
      <c r="M251" s="50">
        <f t="shared" si="317"/>
        <v>0.97156343036409709</v>
      </c>
      <c r="N251" s="50">
        <f t="shared" si="317"/>
        <v>0.96918353856251804</v>
      </c>
      <c r="O251" s="50">
        <f t="shared" si="317"/>
        <v>0.96786759350284568</v>
      </c>
      <c r="P251" s="50">
        <f t="shared" si="317"/>
        <v>0.96707236397003127</v>
      </c>
      <c r="Q251" s="50">
        <f t="shared" si="317"/>
        <v>0.967496980418729</v>
      </c>
    </row>
    <row r="252" spans="1:17" ht="11.45" customHeight="1" x14ac:dyDescent="0.25">
      <c r="A252" s="53" t="s">
        <v>59</v>
      </c>
      <c r="B252" s="52">
        <f t="shared" ref="B252:Q252" si="318">IF(B34=0,0,B34/B$31)</f>
        <v>0.85986070073537157</v>
      </c>
      <c r="C252" s="52">
        <f t="shared" si="318"/>
        <v>0.85577026450567784</v>
      </c>
      <c r="D252" s="52">
        <f t="shared" si="318"/>
        <v>0.83271957142858177</v>
      </c>
      <c r="E252" s="52">
        <f t="shared" si="318"/>
        <v>0.79312745879434687</v>
      </c>
      <c r="F252" s="52">
        <f t="shared" si="318"/>
        <v>0.74575656817936231</v>
      </c>
      <c r="G252" s="52">
        <f t="shared" si="318"/>
        <v>0.71603306564014457</v>
      </c>
      <c r="H252" s="52">
        <f t="shared" si="318"/>
        <v>0.67487916021619865</v>
      </c>
      <c r="I252" s="52">
        <f t="shared" si="318"/>
        <v>0.6507257248433741</v>
      </c>
      <c r="J252" s="52">
        <f t="shared" si="318"/>
        <v>0.63339447326908416</v>
      </c>
      <c r="K252" s="52">
        <f t="shared" si="318"/>
        <v>0.60903904021347066</v>
      </c>
      <c r="L252" s="52">
        <f t="shared" si="318"/>
        <v>0.58879728169451162</v>
      </c>
      <c r="M252" s="52">
        <f t="shared" si="318"/>
        <v>0.55035010860963396</v>
      </c>
      <c r="N252" s="52">
        <f t="shared" si="318"/>
        <v>0.51122183805128874</v>
      </c>
      <c r="O252" s="52">
        <f t="shared" si="318"/>
        <v>0.47648752421030949</v>
      </c>
      <c r="P252" s="52">
        <f t="shared" si="318"/>
        <v>0.47429399957272678</v>
      </c>
      <c r="Q252" s="52">
        <f t="shared" si="318"/>
        <v>0.44096568718495377</v>
      </c>
    </row>
    <row r="253" spans="1:17" ht="11.45" customHeight="1" x14ac:dyDescent="0.25">
      <c r="A253" s="53" t="s">
        <v>58</v>
      </c>
      <c r="B253" s="52">
        <f t="shared" ref="B253:Q253" si="319">IF(B35=0,0,B35/B$31)</f>
        <v>8.0789589074588886E-2</v>
      </c>
      <c r="C253" s="52">
        <f t="shared" si="319"/>
        <v>9.7463193712598262E-2</v>
      </c>
      <c r="D253" s="52">
        <f t="shared" si="319"/>
        <v>0.11873587943908312</v>
      </c>
      <c r="E253" s="52">
        <f t="shared" si="319"/>
        <v>0.15845862107807454</v>
      </c>
      <c r="F253" s="52">
        <f t="shared" si="319"/>
        <v>0.20674031675280788</v>
      </c>
      <c r="G253" s="52">
        <f t="shared" si="319"/>
        <v>0.23898280195287783</v>
      </c>
      <c r="H253" s="52">
        <f t="shared" si="319"/>
        <v>0.28502668836788175</v>
      </c>
      <c r="I253" s="52">
        <f t="shared" si="319"/>
        <v>0.31883931622712103</v>
      </c>
      <c r="J253" s="52">
        <f t="shared" si="319"/>
        <v>0.33879059231712844</v>
      </c>
      <c r="K253" s="52">
        <f t="shared" si="319"/>
        <v>0.36289177131543054</v>
      </c>
      <c r="L253" s="52">
        <f t="shared" si="319"/>
        <v>0.38263565305451119</v>
      </c>
      <c r="M253" s="52">
        <f t="shared" si="319"/>
        <v>0.42104771665502677</v>
      </c>
      <c r="N253" s="52">
        <f t="shared" si="319"/>
        <v>0.45648583894388262</v>
      </c>
      <c r="O253" s="52">
        <f t="shared" si="319"/>
        <v>0.48939107971613305</v>
      </c>
      <c r="P253" s="52">
        <f t="shared" si="319"/>
        <v>0.48970983089946868</v>
      </c>
      <c r="Q253" s="52">
        <f t="shared" si="319"/>
        <v>0.52317368344535331</v>
      </c>
    </row>
    <row r="254" spans="1:17" ht="11.45" customHeight="1" x14ac:dyDescent="0.25">
      <c r="A254" s="53" t="s">
        <v>57</v>
      </c>
      <c r="B254" s="52">
        <f t="shared" ref="B254:Q254" si="320">IF(B36=0,0,B36/B$31)</f>
        <v>0</v>
      </c>
      <c r="C254" s="52">
        <f t="shared" si="320"/>
        <v>0</v>
      </c>
      <c r="D254" s="52">
        <f t="shared" si="320"/>
        <v>0</v>
      </c>
      <c r="E254" s="52">
        <f t="shared" si="320"/>
        <v>0</v>
      </c>
      <c r="F254" s="52">
        <f t="shared" si="320"/>
        <v>0</v>
      </c>
      <c r="G254" s="52">
        <f t="shared" si="320"/>
        <v>0</v>
      </c>
      <c r="H254" s="52">
        <f t="shared" si="320"/>
        <v>0</v>
      </c>
      <c r="I254" s="52">
        <f t="shared" si="320"/>
        <v>0</v>
      </c>
      <c r="J254" s="52">
        <f t="shared" si="320"/>
        <v>0</v>
      </c>
      <c r="K254" s="52">
        <f t="shared" si="320"/>
        <v>0</v>
      </c>
      <c r="L254" s="52">
        <f t="shared" si="320"/>
        <v>0</v>
      </c>
      <c r="M254" s="52">
        <f t="shared" si="320"/>
        <v>0</v>
      </c>
      <c r="N254" s="52">
        <f t="shared" si="320"/>
        <v>0</v>
      </c>
      <c r="O254" s="52">
        <f t="shared" si="320"/>
        <v>0</v>
      </c>
      <c r="P254" s="52">
        <f t="shared" si="320"/>
        <v>0</v>
      </c>
      <c r="Q254" s="52">
        <f t="shared" si="320"/>
        <v>0</v>
      </c>
    </row>
    <row r="255" spans="1:17" ht="11.45" customHeight="1" x14ac:dyDescent="0.25">
      <c r="A255" s="53" t="s">
        <v>56</v>
      </c>
      <c r="B255" s="52">
        <f t="shared" ref="B255:Q255" si="321">IF(B37=0,0,B37/B$31)</f>
        <v>0</v>
      </c>
      <c r="C255" s="52">
        <f t="shared" si="321"/>
        <v>0</v>
      </c>
      <c r="D255" s="52">
        <f t="shared" si="321"/>
        <v>0</v>
      </c>
      <c r="E255" s="52">
        <f t="shared" si="321"/>
        <v>0</v>
      </c>
      <c r="F255" s="52">
        <f t="shared" si="321"/>
        <v>0</v>
      </c>
      <c r="G255" s="52">
        <f t="shared" si="321"/>
        <v>0</v>
      </c>
      <c r="H255" s="52">
        <f t="shared" si="321"/>
        <v>0</v>
      </c>
      <c r="I255" s="52">
        <f t="shared" si="321"/>
        <v>0</v>
      </c>
      <c r="J255" s="52">
        <f t="shared" si="321"/>
        <v>0</v>
      </c>
      <c r="K255" s="52">
        <f t="shared" si="321"/>
        <v>0</v>
      </c>
      <c r="L255" s="52">
        <f t="shared" si="321"/>
        <v>6.6745460433439992E-6</v>
      </c>
      <c r="M255" s="52">
        <f t="shared" si="321"/>
        <v>2.2024906423419593E-5</v>
      </c>
      <c r="N255" s="52">
        <f t="shared" si="321"/>
        <v>4.1042314255022738E-5</v>
      </c>
      <c r="O255" s="52">
        <f t="shared" si="321"/>
        <v>3.2125029799662339E-4</v>
      </c>
      <c r="P255" s="52">
        <f t="shared" si="321"/>
        <v>6.0313747617174787E-4</v>
      </c>
      <c r="Q255" s="52">
        <f t="shared" si="321"/>
        <v>9.4026423495384805E-4</v>
      </c>
    </row>
    <row r="256" spans="1:17" ht="11.45" customHeight="1" x14ac:dyDescent="0.25">
      <c r="A256" s="53" t="s">
        <v>60</v>
      </c>
      <c r="B256" s="52">
        <f t="shared" ref="B256:Q256" si="322">IF(B38=0,0,B38/B$31)</f>
        <v>0</v>
      </c>
      <c r="C256" s="52">
        <f t="shared" si="322"/>
        <v>0</v>
      </c>
      <c r="D256" s="52">
        <f t="shared" si="322"/>
        <v>0</v>
      </c>
      <c r="E256" s="52">
        <f t="shared" si="322"/>
        <v>0</v>
      </c>
      <c r="F256" s="52">
        <f t="shared" si="322"/>
        <v>0</v>
      </c>
      <c r="G256" s="52">
        <f t="shared" si="322"/>
        <v>0</v>
      </c>
      <c r="H256" s="52">
        <f t="shared" si="322"/>
        <v>0</v>
      </c>
      <c r="I256" s="52">
        <f t="shared" si="322"/>
        <v>0</v>
      </c>
      <c r="J256" s="52">
        <f t="shared" si="322"/>
        <v>0</v>
      </c>
      <c r="K256" s="52">
        <f t="shared" si="322"/>
        <v>0</v>
      </c>
      <c r="L256" s="52">
        <f t="shared" si="322"/>
        <v>0</v>
      </c>
      <c r="M256" s="52">
        <f t="shared" si="322"/>
        <v>0</v>
      </c>
      <c r="N256" s="52">
        <f t="shared" si="322"/>
        <v>0</v>
      </c>
      <c r="O256" s="52">
        <f t="shared" si="322"/>
        <v>0</v>
      </c>
      <c r="P256" s="52">
        <f t="shared" si="322"/>
        <v>3.2567605505501731E-5</v>
      </c>
      <c r="Q256" s="52">
        <f t="shared" si="322"/>
        <v>5.3570917856650002E-5</v>
      </c>
    </row>
    <row r="257" spans="1:17" ht="11.45" customHeight="1" x14ac:dyDescent="0.25">
      <c r="A257" s="53" t="s">
        <v>55</v>
      </c>
      <c r="B257" s="52">
        <f t="shared" ref="B257:Q257" si="323">IF(B39=0,0,B39/B$31)</f>
        <v>0</v>
      </c>
      <c r="C257" s="52">
        <f t="shared" si="323"/>
        <v>0</v>
      </c>
      <c r="D257" s="52">
        <f t="shared" si="323"/>
        <v>0</v>
      </c>
      <c r="E257" s="52">
        <f t="shared" si="323"/>
        <v>0</v>
      </c>
      <c r="F257" s="52">
        <f t="shared" si="323"/>
        <v>0</v>
      </c>
      <c r="G257" s="52">
        <f t="shared" si="323"/>
        <v>0</v>
      </c>
      <c r="H257" s="52">
        <f t="shared" si="323"/>
        <v>0</v>
      </c>
      <c r="I257" s="52">
        <f t="shared" si="323"/>
        <v>0</v>
      </c>
      <c r="J257" s="52">
        <f t="shared" si="323"/>
        <v>2.2829450589953751E-6</v>
      </c>
      <c r="K257" s="52">
        <f t="shared" si="323"/>
        <v>2.4442772762316184E-6</v>
      </c>
      <c r="L257" s="52">
        <f t="shared" si="323"/>
        <v>4.9867181766745846E-6</v>
      </c>
      <c r="M257" s="52">
        <f t="shared" si="323"/>
        <v>1.4358019301288723E-4</v>
      </c>
      <c r="N257" s="52">
        <f t="shared" si="323"/>
        <v>1.4348192530916353E-3</v>
      </c>
      <c r="O257" s="52">
        <f t="shared" si="323"/>
        <v>1.6677392784064384E-3</v>
      </c>
      <c r="P257" s="52">
        <f t="shared" si="323"/>
        <v>2.4328284161585453E-3</v>
      </c>
      <c r="Q257" s="52">
        <f t="shared" si="323"/>
        <v>2.3637746356114449E-3</v>
      </c>
    </row>
    <row r="258" spans="1:17" ht="11.45" customHeight="1" x14ac:dyDescent="0.25">
      <c r="A258" s="51" t="s">
        <v>28</v>
      </c>
      <c r="B258" s="50">
        <f t="shared" ref="B258:Q258" si="324">IF(B40=0,0,B40/B$31)</f>
        <v>5.710754995257375E-2</v>
      </c>
      <c r="C258" s="50">
        <f t="shared" si="324"/>
        <v>4.491884759585045E-2</v>
      </c>
      <c r="D258" s="50">
        <f t="shared" si="324"/>
        <v>4.646124700020092E-2</v>
      </c>
      <c r="E258" s="50">
        <f t="shared" si="324"/>
        <v>4.615667372312391E-2</v>
      </c>
      <c r="F258" s="50">
        <f t="shared" si="324"/>
        <v>4.5040335019961797E-2</v>
      </c>
      <c r="G258" s="50">
        <f t="shared" si="324"/>
        <v>4.2442064112944558E-2</v>
      </c>
      <c r="H258" s="50">
        <f t="shared" si="324"/>
        <v>3.7366855571162233E-2</v>
      </c>
      <c r="I258" s="50">
        <f t="shared" si="324"/>
        <v>2.7574154999468557E-2</v>
      </c>
      <c r="J258" s="50">
        <f t="shared" si="324"/>
        <v>2.454968132446252E-2</v>
      </c>
      <c r="K258" s="50">
        <f t="shared" si="324"/>
        <v>2.4419257273558547E-2</v>
      </c>
      <c r="L258" s="50">
        <f t="shared" si="324"/>
        <v>2.4635672985445604E-2</v>
      </c>
      <c r="M258" s="50">
        <f t="shared" si="324"/>
        <v>2.3870229722448399E-2</v>
      </c>
      <c r="N258" s="50">
        <f t="shared" si="324"/>
        <v>2.413048705800297E-2</v>
      </c>
      <c r="O258" s="50">
        <f t="shared" si="324"/>
        <v>2.4944542209229335E-2</v>
      </c>
      <c r="P258" s="50">
        <f t="shared" si="324"/>
        <v>2.5355700306557281E-2</v>
      </c>
      <c r="Q258" s="50">
        <f t="shared" si="324"/>
        <v>2.4969396078676109E-2</v>
      </c>
    </row>
    <row r="259" spans="1:17" ht="11.45" customHeight="1" x14ac:dyDescent="0.25">
      <c r="A259" s="53" t="s">
        <v>59</v>
      </c>
      <c r="B259" s="52">
        <f t="shared" ref="B259:Q259" si="325">IF(B41=0,0,B41/B$31)</f>
        <v>1.4243592378509837E-2</v>
      </c>
      <c r="C259" s="52">
        <f t="shared" si="325"/>
        <v>1.0110161488418586E-2</v>
      </c>
      <c r="D259" s="52">
        <f t="shared" si="325"/>
        <v>9.1494344836696283E-3</v>
      </c>
      <c r="E259" s="52">
        <f t="shared" si="325"/>
        <v>7.5571406415687447E-3</v>
      </c>
      <c r="F259" s="52">
        <f t="shared" si="325"/>
        <v>6.5458467348785652E-3</v>
      </c>
      <c r="G259" s="52">
        <f t="shared" si="325"/>
        <v>4.9505243759689213E-3</v>
      </c>
      <c r="H259" s="52">
        <f t="shared" si="325"/>
        <v>4.3816464485398887E-3</v>
      </c>
      <c r="I259" s="52">
        <f t="shared" si="325"/>
        <v>2.1739614914172687E-3</v>
      </c>
      <c r="J259" s="52">
        <f t="shared" si="325"/>
        <v>1.4660494332252288E-3</v>
      </c>
      <c r="K259" s="52">
        <f t="shared" si="325"/>
        <v>1.0669103439998222E-3</v>
      </c>
      <c r="L259" s="52">
        <f t="shared" si="325"/>
        <v>8.3764383276257732E-4</v>
      </c>
      <c r="M259" s="52">
        <f t="shared" si="325"/>
        <v>7.3963145761890472E-4</v>
      </c>
      <c r="N259" s="52">
        <f t="shared" si="325"/>
        <v>6.7742174289619811E-4</v>
      </c>
      <c r="O259" s="52">
        <f t="shared" si="325"/>
        <v>6.342853331226273E-4</v>
      </c>
      <c r="P259" s="52">
        <f t="shared" si="325"/>
        <v>6.2346686351266625E-4</v>
      </c>
      <c r="Q259" s="52">
        <f t="shared" si="325"/>
        <v>5.8299309861207962E-4</v>
      </c>
    </row>
    <row r="260" spans="1:17" ht="11.45" customHeight="1" x14ac:dyDescent="0.25">
      <c r="A260" s="53" t="s">
        <v>58</v>
      </c>
      <c r="B260" s="52">
        <f t="shared" ref="B260:Q260" si="326">IF(B42=0,0,B42/B$31)</f>
        <v>4.2863957574063909E-2</v>
      </c>
      <c r="C260" s="52">
        <f t="shared" si="326"/>
        <v>3.4808686107431867E-2</v>
      </c>
      <c r="D260" s="52">
        <f t="shared" si="326"/>
        <v>3.731181251653129E-2</v>
      </c>
      <c r="E260" s="52">
        <f t="shared" si="326"/>
        <v>3.8599533081555164E-2</v>
      </c>
      <c r="F260" s="52">
        <f t="shared" si="326"/>
        <v>3.8494488285083235E-2</v>
      </c>
      <c r="G260" s="52">
        <f t="shared" si="326"/>
        <v>3.7491539736975638E-2</v>
      </c>
      <c r="H260" s="52">
        <f t="shared" si="326"/>
        <v>3.2985209122622344E-2</v>
      </c>
      <c r="I260" s="52">
        <f t="shared" si="326"/>
        <v>2.540019350805129E-2</v>
      </c>
      <c r="J260" s="52">
        <f t="shared" si="326"/>
        <v>2.3083631891237293E-2</v>
      </c>
      <c r="K260" s="52">
        <f t="shared" si="326"/>
        <v>2.3352346929558725E-2</v>
      </c>
      <c r="L260" s="52">
        <f t="shared" si="326"/>
        <v>2.2886859732777761E-2</v>
      </c>
      <c r="M260" s="52">
        <f t="shared" si="326"/>
        <v>2.2157387551282815E-2</v>
      </c>
      <c r="N260" s="52">
        <f t="shared" si="326"/>
        <v>2.2428494607705934E-2</v>
      </c>
      <c r="O260" s="52">
        <f t="shared" si="326"/>
        <v>2.3241680580358418E-2</v>
      </c>
      <c r="P260" s="52">
        <f t="shared" si="326"/>
        <v>2.353541417320993E-2</v>
      </c>
      <c r="Q260" s="52">
        <f t="shared" si="326"/>
        <v>2.2993088962014185E-2</v>
      </c>
    </row>
    <row r="261" spans="1:17" ht="11.45" customHeight="1" x14ac:dyDescent="0.25">
      <c r="A261" s="53" t="s">
        <v>57</v>
      </c>
      <c r="B261" s="52">
        <f t="shared" ref="B261:Q261" si="327">IF(B43=0,0,B43/B$31)</f>
        <v>0</v>
      </c>
      <c r="C261" s="52">
        <f t="shared" si="327"/>
        <v>0</v>
      </c>
      <c r="D261" s="52">
        <f t="shared" si="327"/>
        <v>0</v>
      </c>
      <c r="E261" s="52">
        <f t="shared" si="327"/>
        <v>0</v>
      </c>
      <c r="F261" s="52">
        <f t="shared" si="327"/>
        <v>0</v>
      </c>
      <c r="G261" s="52">
        <f t="shared" si="327"/>
        <v>0</v>
      </c>
      <c r="H261" s="52">
        <f t="shared" si="327"/>
        <v>0</v>
      </c>
      <c r="I261" s="52">
        <f t="shared" si="327"/>
        <v>0</v>
      </c>
      <c r="J261" s="52">
        <f t="shared" si="327"/>
        <v>0</v>
      </c>
      <c r="K261" s="52">
        <f t="shared" si="327"/>
        <v>0</v>
      </c>
      <c r="L261" s="52">
        <f t="shared" si="327"/>
        <v>0</v>
      </c>
      <c r="M261" s="52">
        <f t="shared" si="327"/>
        <v>0</v>
      </c>
      <c r="N261" s="52">
        <f t="shared" si="327"/>
        <v>0</v>
      </c>
      <c r="O261" s="52">
        <f t="shared" si="327"/>
        <v>0</v>
      </c>
      <c r="P261" s="52">
        <f t="shared" si="327"/>
        <v>0</v>
      </c>
      <c r="Q261" s="52">
        <f t="shared" si="327"/>
        <v>0</v>
      </c>
    </row>
    <row r="262" spans="1:17" ht="11.45" customHeight="1" x14ac:dyDescent="0.25">
      <c r="A262" s="53" t="s">
        <v>56</v>
      </c>
      <c r="B262" s="52">
        <f t="shared" ref="B262:Q262" si="328">IF(B44=0,0,B44/B$31)</f>
        <v>0</v>
      </c>
      <c r="C262" s="52">
        <f t="shared" si="328"/>
        <v>0</v>
      </c>
      <c r="D262" s="52">
        <f t="shared" si="328"/>
        <v>0</v>
      </c>
      <c r="E262" s="52">
        <f t="shared" si="328"/>
        <v>0</v>
      </c>
      <c r="F262" s="52">
        <f t="shared" si="328"/>
        <v>0</v>
      </c>
      <c r="G262" s="52">
        <f t="shared" si="328"/>
        <v>0</v>
      </c>
      <c r="H262" s="52">
        <f t="shared" si="328"/>
        <v>0</v>
      </c>
      <c r="I262" s="52">
        <f t="shared" si="328"/>
        <v>0</v>
      </c>
      <c r="J262" s="52">
        <f t="shared" si="328"/>
        <v>0</v>
      </c>
      <c r="K262" s="52">
        <f t="shared" si="328"/>
        <v>0</v>
      </c>
      <c r="L262" s="52">
        <f t="shared" si="328"/>
        <v>1.3316615028557745E-5</v>
      </c>
      <c r="M262" s="52">
        <f t="shared" si="328"/>
        <v>8.3883322390264532E-5</v>
      </c>
      <c r="N262" s="52">
        <f t="shared" si="328"/>
        <v>1.8209707317627902E-4</v>
      </c>
      <c r="O262" s="52">
        <f t="shared" si="328"/>
        <v>2.5545463979069228E-4</v>
      </c>
      <c r="P262" s="52">
        <f t="shared" si="328"/>
        <v>4.3133254015898209E-4</v>
      </c>
      <c r="Q262" s="52">
        <f t="shared" si="328"/>
        <v>7.0843245770054635E-4</v>
      </c>
    </row>
    <row r="263" spans="1:17" ht="11.45" customHeight="1" x14ac:dyDescent="0.25">
      <c r="A263" s="53" t="s">
        <v>55</v>
      </c>
      <c r="B263" s="52">
        <f t="shared" ref="B263:Q263" si="329">IF(B45=0,0,B45/B$31)</f>
        <v>0</v>
      </c>
      <c r="C263" s="52">
        <f t="shared" si="329"/>
        <v>0</v>
      </c>
      <c r="D263" s="52">
        <f t="shared" si="329"/>
        <v>0</v>
      </c>
      <c r="E263" s="52">
        <f t="shared" si="329"/>
        <v>0</v>
      </c>
      <c r="F263" s="52">
        <f t="shared" si="329"/>
        <v>0</v>
      </c>
      <c r="G263" s="52">
        <f t="shared" si="329"/>
        <v>0</v>
      </c>
      <c r="H263" s="52">
        <f t="shared" si="329"/>
        <v>0</v>
      </c>
      <c r="I263" s="52">
        <f t="shared" si="329"/>
        <v>0</v>
      </c>
      <c r="J263" s="52">
        <f t="shared" si="329"/>
        <v>0</v>
      </c>
      <c r="K263" s="52">
        <f t="shared" si="329"/>
        <v>0</v>
      </c>
      <c r="L263" s="52">
        <f t="shared" si="329"/>
        <v>8.9785280487670715E-4</v>
      </c>
      <c r="M263" s="52">
        <f t="shared" si="329"/>
        <v>8.8932739115641919E-4</v>
      </c>
      <c r="N263" s="52">
        <f t="shared" si="329"/>
        <v>8.4247363422455877E-4</v>
      </c>
      <c r="O263" s="52">
        <f t="shared" si="329"/>
        <v>8.1312165595760007E-4</v>
      </c>
      <c r="P263" s="52">
        <f t="shared" si="329"/>
        <v>7.6548672967570539E-4</v>
      </c>
      <c r="Q263" s="52">
        <f t="shared" si="329"/>
        <v>6.848815603492977E-4</v>
      </c>
    </row>
    <row r="264" spans="1:17" ht="11.45" customHeight="1" x14ac:dyDescent="0.25">
      <c r="A264" s="25" t="s">
        <v>18</v>
      </c>
      <c r="B264" s="56">
        <f t="shared" ref="B264:Q264" si="330">IF(B46=0,0,B46/B$46)</f>
        <v>1</v>
      </c>
      <c r="C264" s="56">
        <f t="shared" si="330"/>
        <v>1</v>
      </c>
      <c r="D264" s="56">
        <f t="shared" si="330"/>
        <v>1</v>
      </c>
      <c r="E264" s="56">
        <f t="shared" si="330"/>
        <v>1</v>
      </c>
      <c r="F264" s="56">
        <f t="shared" si="330"/>
        <v>1</v>
      </c>
      <c r="G264" s="56">
        <f t="shared" si="330"/>
        <v>1</v>
      </c>
      <c r="H264" s="56">
        <f t="shared" si="330"/>
        <v>1</v>
      </c>
      <c r="I264" s="56">
        <f t="shared" si="330"/>
        <v>1</v>
      </c>
      <c r="J264" s="56">
        <f t="shared" si="330"/>
        <v>1</v>
      </c>
      <c r="K264" s="56">
        <f t="shared" si="330"/>
        <v>1</v>
      </c>
      <c r="L264" s="56">
        <f t="shared" si="330"/>
        <v>1</v>
      </c>
      <c r="M264" s="56">
        <f t="shared" si="330"/>
        <v>1</v>
      </c>
      <c r="N264" s="56">
        <f t="shared" si="330"/>
        <v>1</v>
      </c>
      <c r="O264" s="56">
        <f t="shared" si="330"/>
        <v>1</v>
      </c>
      <c r="P264" s="56">
        <f t="shared" si="330"/>
        <v>1</v>
      </c>
      <c r="Q264" s="56">
        <f t="shared" si="330"/>
        <v>1</v>
      </c>
    </row>
    <row r="265" spans="1:17" ht="11.45" customHeight="1" x14ac:dyDescent="0.25">
      <c r="A265" s="55" t="s">
        <v>27</v>
      </c>
      <c r="B265" s="54">
        <f t="shared" ref="B265:Q265" si="331">IF(B47=0,0,B47/B$46)</f>
        <v>0.84865439212715565</v>
      </c>
      <c r="C265" s="54">
        <f t="shared" si="331"/>
        <v>0.86738470571899895</v>
      </c>
      <c r="D265" s="54">
        <f t="shared" si="331"/>
        <v>0.8374088023848153</v>
      </c>
      <c r="E265" s="54">
        <f t="shared" si="331"/>
        <v>0.77044316318458916</v>
      </c>
      <c r="F265" s="54">
        <f t="shared" si="331"/>
        <v>0.74661365675227487</v>
      </c>
      <c r="G265" s="54">
        <f t="shared" si="331"/>
        <v>0.72732717042727602</v>
      </c>
      <c r="H265" s="54">
        <f t="shared" si="331"/>
        <v>0.7084427120209027</v>
      </c>
      <c r="I265" s="54">
        <f t="shared" si="331"/>
        <v>0.68055061805783246</v>
      </c>
      <c r="J265" s="54">
        <f t="shared" si="331"/>
        <v>0.68181117314493234</v>
      </c>
      <c r="K265" s="54">
        <f t="shared" si="331"/>
        <v>0.73653708775977789</v>
      </c>
      <c r="L265" s="54">
        <f t="shared" si="331"/>
        <v>0.74588421581426645</v>
      </c>
      <c r="M265" s="54">
        <f t="shared" si="331"/>
        <v>0.73115809997826076</v>
      </c>
      <c r="N265" s="54">
        <f t="shared" si="331"/>
        <v>0.74225038495640461</v>
      </c>
      <c r="O265" s="54">
        <f t="shared" si="331"/>
        <v>0.74303464897860383</v>
      </c>
      <c r="P265" s="54">
        <f t="shared" si="331"/>
        <v>0.76132814831720386</v>
      </c>
      <c r="Q265" s="54">
        <f t="shared" si="331"/>
        <v>0.75896611396857006</v>
      </c>
    </row>
    <row r="266" spans="1:17" ht="11.45" customHeight="1" x14ac:dyDescent="0.25">
      <c r="A266" s="53" t="s">
        <v>59</v>
      </c>
      <c r="B266" s="52">
        <f t="shared" ref="B266:Q266" si="332">IF(B48=0,0,B48/B$46)</f>
        <v>0.21208780615947273</v>
      </c>
      <c r="C266" s="52">
        <f t="shared" si="332"/>
        <v>0.23457536844182553</v>
      </c>
      <c r="D266" s="52">
        <f t="shared" si="332"/>
        <v>0.22335902163145996</v>
      </c>
      <c r="E266" s="52">
        <f t="shared" si="332"/>
        <v>0.20091173870284379</v>
      </c>
      <c r="F266" s="52">
        <f t="shared" si="332"/>
        <v>0.20807047041239649</v>
      </c>
      <c r="G266" s="52">
        <f t="shared" si="332"/>
        <v>0.19449340841280618</v>
      </c>
      <c r="H266" s="52">
        <f t="shared" si="332"/>
        <v>0.19433116623148841</v>
      </c>
      <c r="I266" s="52">
        <f t="shared" si="332"/>
        <v>0.16715726104891263</v>
      </c>
      <c r="J266" s="52">
        <f t="shared" si="332"/>
        <v>0.16385393317523186</v>
      </c>
      <c r="K266" s="52">
        <f t="shared" si="332"/>
        <v>0.16595006403826273</v>
      </c>
      <c r="L266" s="52">
        <f t="shared" si="332"/>
        <v>0.15429392017333662</v>
      </c>
      <c r="M266" s="52">
        <f t="shared" si="332"/>
        <v>0.15294885453658033</v>
      </c>
      <c r="N266" s="52">
        <f t="shared" si="332"/>
        <v>0.1433558157560684</v>
      </c>
      <c r="O266" s="52">
        <f t="shared" si="332"/>
        <v>0.12129650489944895</v>
      </c>
      <c r="P266" s="52">
        <f t="shared" si="332"/>
        <v>0.11567302886655789</v>
      </c>
      <c r="Q266" s="52">
        <f t="shared" si="332"/>
        <v>0.10835405044795177</v>
      </c>
    </row>
    <row r="267" spans="1:17" ht="11.45" customHeight="1" x14ac:dyDescent="0.25">
      <c r="A267" s="53" t="s">
        <v>58</v>
      </c>
      <c r="B267" s="52">
        <f t="shared" ref="B267:Q267" si="333">IF(B49=0,0,B49/B$46)</f>
        <v>0.6365665859676829</v>
      </c>
      <c r="C267" s="52">
        <f t="shared" si="333"/>
        <v>0.63280933727717348</v>
      </c>
      <c r="D267" s="52">
        <f t="shared" si="333"/>
        <v>0.61404978075335537</v>
      </c>
      <c r="E267" s="52">
        <f t="shared" si="333"/>
        <v>0.56953142448174532</v>
      </c>
      <c r="F267" s="52">
        <f t="shared" si="333"/>
        <v>0.53854318633987841</v>
      </c>
      <c r="G267" s="52">
        <f t="shared" si="333"/>
        <v>0.53283376201446975</v>
      </c>
      <c r="H267" s="52">
        <f t="shared" si="333"/>
        <v>0.51411154578941431</v>
      </c>
      <c r="I267" s="52">
        <f t="shared" si="333"/>
        <v>0.51337523823653042</v>
      </c>
      <c r="J267" s="52">
        <f t="shared" si="333"/>
        <v>0.51793917685141477</v>
      </c>
      <c r="K267" s="52">
        <f t="shared" si="333"/>
        <v>0.57056678643710346</v>
      </c>
      <c r="L267" s="52">
        <f t="shared" si="333"/>
        <v>0.59141703869976925</v>
      </c>
      <c r="M267" s="52">
        <f t="shared" si="333"/>
        <v>0.57777463554566844</v>
      </c>
      <c r="N267" s="52">
        <f t="shared" si="333"/>
        <v>0.59843267106073195</v>
      </c>
      <c r="O267" s="52">
        <f t="shared" si="333"/>
        <v>0.62120724666137117</v>
      </c>
      <c r="P267" s="52">
        <f t="shared" si="333"/>
        <v>0.64495663335040287</v>
      </c>
      <c r="Q267" s="52">
        <f t="shared" si="333"/>
        <v>0.64970400821983909</v>
      </c>
    </row>
    <row r="268" spans="1:17" ht="11.45" customHeight="1" x14ac:dyDescent="0.25">
      <c r="A268" s="53" t="s">
        <v>57</v>
      </c>
      <c r="B268" s="52">
        <f t="shared" ref="B268:Q268" si="334">IF(B50=0,0,B50/B$46)</f>
        <v>0</v>
      </c>
      <c r="C268" s="52">
        <f t="shared" si="334"/>
        <v>0</v>
      </c>
      <c r="D268" s="52">
        <f t="shared" si="334"/>
        <v>0</v>
      </c>
      <c r="E268" s="52">
        <f t="shared" si="334"/>
        <v>0</v>
      </c>
      <c r="F268" s="52">
        <f t="shared" si="334"/>
        <v>0</v>
      </c>
      <c r="G268" s="52">
        <f t="shared" si="334"/>
        <v>0</v>
      </c>
      <c r="H268" s="52">
        <f t="shared" si="334"/>
        <v>0</v>
      </c>
      <c r="I268" s="52">
        <f t="shared" si="334"/>
        <v>0</v>
      </c>
      <c r="J268" s="52">
        <f t="shared" si="334"/>
        <v>0</v>
      </c>
      <c r="K268" s="52">
        <f t="shared" si="334"/>
        <v>0</v>
      </c>
      <c r="L268" s="52">
        <f t="shared" si="334"/>
        <v>0</v>
      </c>
      <c r="M268" s="52">
        <f t="shared" si="334"/>
        <v>0</v>
      </c>
      <c r="N268" s="52">
        <f t="shared" si="334"/>
        <v>0</v>
      </c>
      <c r="O268" s="52">
        <f t="shared" si="334"/>
        <v>0</v>
      </c>
      <c r="P268" s="52">
        <f t="shared" si="334"/>
        <v>0</v>
      </c>
      <c r="Q268" s="52">
        <f t="shared" si="334"/>
        <v>0</v>
      </c>
    </row>
    <row r="269" spans="1:17" ht="11.45" customHeight="1" x14ac:dyDescent="0.25">
      <c r="A269" s="53" t="s">
        <v>56</v>
      </c>
      <c r="B269" s="52">
        <f t="shared" ref="B269:Q269" si="335">IF(B51=0,0,B51/B$46)</f>
        <v>0</v>
      </c>
      <c r="C269" s="52">
        <f t="shared" si="335"/>
        <v>0</v>
      </c>
      <c r="D269" s="52">
        <f t="shared" si="335"/>
        <v>0</v>
      </c>
      <c r="E269" s="52">
        <f t="shared" si="335"/>
        <v>0</v>
      </c>
      <c r="F269" s="52">
        <f t="shared" si="335"/>
        <v>0</v>
      </c>
      <c r="G269" s="52">
        <f t="shared" si="335"/>
        <v>0</v>
      </c>
      <c r="H269" s="52">
        <f t="shared" si="335"/>
        <v>0</v>
      </c>
      <c r="I269" s="52">
        <f t="shared" si="335"/>
        <v>0</v>
      </c>
      <c r="J269" s="52">
        <f t="shared" si="335"/>
        <v>0</v>
      </c>
      <c r="K269" s="52">
        <f t="shared" si="335"/>
        <v>0</v>
      </c>
      <c r="L269" s="52">
        <f t="shared" si="335"/>
        <v>1.5244430430168095E-4</v>
      </c>
      <c r="M269" s="52">
        <f t="shared" si="335"/>
        <v>4.1504660585826489E-4</v>
      </c>
      <c r="N269" s="52">
        <f t="shared" si="335"/>
        <v>4.3326622591634582E-4</v>
      </c>
      <c r="O269" s="52">
        <f t="shared" si="335"/>
        <v>4.6874464841429963E-4</v>
      </c>
      <c r="P269" s="52">
        <f t="shared" si="335"/>
        <v>5.7707512243471344E-4</v>
      </c>
      <c r="Q269" s="52">
        <f t="shared" si="335"/>
        <v>7.7619648932931952E-4</v>
      </c>
    </row>
    <row r="270" spans="1:17" ht="11.45" customHeight="1" x14ac:dyDescent="0.25">
      <c r="A270" s="53" t="s">
        <v>55</v>
      </c>
      <c r="B270" s="52">
        <f t="shared" ref="B270:Q270" si="336">IF(B52=0,0,B52/B$46)</f>
        <v>0</v>
      </c>
      <c r="C270" s="52">
        <f t="shared" si="336"/>
        <v>0</v>
      </c>
      <c r="D270" s="52">
        <f t="shared" si="336"/>
        <v>0</v>
      </c>
      <c r="E270" s="52">
        <f t="shared" si="336"/>
        <v>0</v>
      </c>
      <c r="F270" s="52">
        <f t="shared" si="336"/>
        <v>0</v>
      </c>
      <c r="G270" s="52">
        <f t="shared" si="336"/>
        <v>0</v>
      </c>
      <c r="H270" s="52">
        <f t="shared" si="336"/>
        <v>0</v>
      </c>
      <c r="I270" s="52">
        <f t="shared" si="336"/>
        <v>1.8118772389446959E-5</v>
      </c>
      <c r="J270" s="52">
        <f t="shared" si="336"/>
        <v>1.8063118285683023E-5</v>
      </c>
      <c r="K270" s="52">
        <f t="shared" si="336"/>
        <v>2.0237284411646143E-5</v>
      </c>
      <c r="L270" s="52">
        <f t="shared" si="336"/>
        <v>2.0812636859029322E-5</v>
      </c>
      <c r="M270" s="52">
        <f t="shared" si="336"/>
        <v>1.9563290153888708E-5</v>
      </c>
      <c r="N270" s="52">
        <f t="shared" si="336"/>
        <v>2.8631913687955462E-5</v>
      </c>
      <c r="O270" s="52">
        <f t="shared" si="336"/>
        <v>6.2152769369372028E-5</v>
      </c>
      <c r="P270" s="52">
        <f t="shared" si="336"/>
        <v>1.2141097780842889E-4</v>
      </c>
      <c r="Q270" s="52">
        <f t="shared" si="336"/>
        <v>1.3185881144987187E-4</v>
      </c>
    </row>
    <row r="271" spans="1:17" ht="11.45" customHeight="1" x14ac:dyDescent="0.25">
      <c r="A271" s="51" t="s">
        <v>24</v>
      </c>
      <c r="B271" s="50">
        <f t="shared" ref="B271:Q271" si="337">IF(B53=0,0,B53/B$46)</f>
        <v>0.15134560787284437</v>
      </c>
      <c r="C271" s="50">
        <f t="shared" si="337"/>
        <v>0.13261529428100099</v>
      </c>
      <c r="D271" s="50">
        <f t="shared" si="337"/>
        <v>0.1625911976151847</v>
      </c>
      <c r="E271" s="50">
        <f t="shared" si="337"/>
        <v>0.22955683681541084</v>
      </c>
      <c r="F271" s="50">
        <f t="shared" si="337"/>
        <v>0.25338634324772508</v>
      </c>
      <c r="G271" s="50">
        <f t="shared" si="337"/>
        <v>0.27267282957272404</v>
      </c>
      <c r="H271" s="50">
        <f t="shared" si="337"/>
        <v>0.29155728797909725</v>
      </c>
      <c r="I271" s="50">
        <f t="shared" si="337"/>
        <v>0.31944938194216754</v>
      </c>
      <c r="J271" s="50">
        <f t="shared" si="337"/>
        <v>0.31818882685506777</v>
      </c>
      <c r="K271" s="50">
        <f t="shared" si="337"/>
        <v>0.26346291224022211</v>
      </c>
      <c r="L271" s="50">
        <f t="shared" si="337"/>
        <v>0.2541157841857335</v>
      </c>
      <c r="M271" s="50">
        <f t="shared" si="337"/>
        <v>0.26884190002173924</v>
      </c>
      <c r="N271" s="50">
        <f t="shared" si="337"/>
        <v>0.25774961504359545</v>
      </c>
      <c r="O271" s="50">
        <f t="shared" si="337"/>
        <v>0.25696535102139617</v>
      </c>
      <c r="P271" s="50">
        <f t="shared" si="337"/>
        <v>0.23867185168279623</v>
      </c>
      <c r="Q271" s="50">
        <f t="shared" si="337"/>
        <v>0.24103388603142997</v>
      </c>
    </row>
    <row r="272" spans="1:17" ht="11.45" customHeight="1" x14ac:dyDescent="0.25">
      <c r="A272" s="49" t="s">
        <v>23</v>
      </c>
      <c r="B272" s="48">
        <f t="shared" ref="B272:Q272" si="338">IF(B54=0,0,B54/B$46)</f>
        <v>0.10555998107506323</v>
      </c>
      <c r="C272" s="48">
        <f t="shared" si="338"/>
        <v>8.4096726721004753E-2</v>
      </c>
      <c r="D272" s="48">
        <f t="shared" si="338"/>
        <v>0.11289748544320882</v>
      </c>
      <c r="E272" s="48">
        <f t="shared" si="338"/>
        <v>0.18002154698411299</v>
      </c>
      <c r="F272" s="48">
        <f t="shared" si="338"/>
        <v>0.1952791648834464</v>
      </c>
      <c r="G272" s="48">
        <f t="shared" si="338"/>
        <v>0.20962452972548073</v>
      </c>
      <c r="H272" s="48">
        <f t="shared" si="338"/>
        <v>0.22357724185471556</v>
      </c>
      <c r="I272" s="48">
        <f t="shared" si="338"/>
        <v>0.24270177633205636</v>
      </c>
      <c r="J272" s="48">
        <f t="shared" si="338"/>
        <v>0.24496923046294494</v>
      </c>
      <c r="K272" s="48">
        <f t="shared" si="338"/>
        <v>0.19722326747445565</v>
      </c>
      <c r="L272" s="48">
        <f t="shared" si="338"/>
        <v>0.18534037831152225</v>
      </c>
      <c r="M272" s="48">
        <f t="shared" si="338"/>
        <v>0.19262951782530333</v>
      </c>
      <c r="N272" s="48">
        <f t="shared" si="338"/>
        <v>0.18213487195222736</v>
      </c>
      <c r="O272" s="48">
        <f t="shared" si="338"/>
        <v>0.17457337267361478</v>
      </c>
      <c r="P272" s="48">
        <f t="shared" si="338"/>
        <v>0.15805123414401737</v>
      </c>
      <c r="Q272" s="48">
        <f t="shared" si="338"/>
        <v>0.14910047573602048</v>
      </c>
    </row>
    <row r="273" spans="1:17" ht="11.45" customHeight="1" x14ac:dyDescent="0.25">
      <c r="A273" s="47" t="s">
        <v>22</v>
      </c>
      <c r="B273" s="46">
        <f t="shared" ref="B273:Q273" si="339">IF(B55=0,0,B55/B$46)</f>
        <v>4.5785626797781129E-2</v>
      </c>
      <c r="C273" s="46">
        <f t="shared" si="339"/>
        <v>4.8518567559996263E-2</v>
      </c>
      <c r="D273" s="46">
        <f t="shared" si="339"/>
        <v>4.9693712171975886E-2</v>
      </c>
      <c r="E273" s="46">
        <f t="shared" si="339"/>
        <v>4.953528983129786E-2</v>
      </c>
      <c r="F273" s="46">
        <f t="shared" si="339"/>
        <v>5.8107178364278679E-2</v>
      </c>
      <c r="G273" s="46">
        <f t="shared" si="339"/>
        <v>6.3048299847243264E-2</v>
      </c>
      <c r="H273" s="46">
        <f t="shared" si="339"/>
        <v>6.7980046124381674E-2</v>
      </c>
      <c r="I273" s="46">
        <f t="shared" si="339"/>
        <v>7.6747605610111208E-2</v>
      </c>
      <c r="J273" s="46">
        <f t="shared" si="339"/>
        <v>7.3219596392122832E-2</v>
      </c>
      <c r="K273" s="46">
        <f t="shared" si="339"/>
        <v>6.6239644765766423E-2</v>
      </c>
      <c r="L273" s="46">
        <f t="shared" si="339"/>
        <v>6.8775405874211257E-2</v>
      </c>
      <c r="M273" s="46">
        <f t="shared" si="339"/>
        <v>7.6212382196435932E-2</v>
      </c>
      <c r="N273" s="46">
        <f t="shared" si="339"/>
        <v>7.5614743091368078E-2</v>
      </c>
      <c r="O273" s="46">
        <f t="shared" si="339"/>
        <v>8.2391978347781406E-2</v>
      </c>
      <c r="P273" s="46">
        <f t="shared" si="339"/>
        <v>8.0620617538778833E-2</v>
      </c>
      <c r="Q273" s="46">
        <f t="shared" si="339"/>
        <v>9.1933410295409496E-2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16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96">
        <f>B5+B9+B10+B15</f>
        <v>505.1642877261587</v>
      </c>
      <c r="C4" s="96">
        <f t="shared" ref="C4:Q4" si="0">C5+C9+C10+C15</f>
        <v>615.28086000000008</v>
      </c>
      <c r="D4" s="96">
        <f t="shared" si="0"/>
        <v>635.59626000000003</v>
      </c>
      <c r="E4" s="96">
        <f t="shared" si="0"/>
        <v>616.34673999999995</v>
      </c>
      <c r="F4" s="96">
        <f t="shared" si="0"/>
        <v>635.39377999999999</v>
      </c>
      <c r="G4" s="96">
        <f t="shared" si="0"/>
        <v>665.42593185632154</v>
      </c>
      <c r="H4" s="96">
        <f t="shared" si="0"/>
        <v>716.47998000000007</v>
      </c>
      <c r="I4" s="96">
        <f t="shared" si="0"/>
        <v>760.42960140412799</v>
      </c>
      <c r="J4" s="96">
        <f t="shared" si="0"/>
        <v>743.68952643734247</v>
      </c>
      <c r="K4" s="96">
        <f t="shared" si="0"/>
        <v>658.4107017816691</v>
      </c>
      <c r="L4" s="96">
        <f t="shared" si="0"/>
        <v>682.68758538799523</v>
      </c>
      <c r="M4" s="96">
        <f t="shared" si="0"/>
        <v>701.10636507031859</v>
      </c>
      <c r="N4" s="96">
        <f t="shared" si="0"/>
        <v>714.2894201021644</v>
      </c>
      <c r="O4" s="96">
        <f t="shared" si="0"/>
        <v>700.25107501604145</v>
      </c>
      <c r="P4" s="96">
        <f t="shared" si="0"/>
        <v>707.70518329510833</v>
      </c>
      <c r="Q4" s="96">
        <f t="shared" si="0"/>
        <v>726.51531851247876</v>
      </c>
    </row>
    <row r="5" spans="1:17" ht="11.45" customHeight="1" x14ac:dyDescent="0.25">
      <c r="A5" s="95" t="s">
        <v>91</v>
      </c>
      <c r="B5" s="94">
        <f>SUM(B6:B8)</f>
        <v>505.1642877261587</v>
      </c>
      <c r="C5" s="94">
        <f t="shared" ref="C5:Q5" si="1">SUM(C6:C8)</f>
        <v>615.28086000000008</v>
      </c>
      <c r="D5" s="94">
        <f t="shared" si="1"/>
        <v>635.59626000000003</v>
      </c>
      <c r="E5" s="94">
        <f t="shared" si="1"/>
        <v>616.34673999999995</v>
      </c>
      <c r="F5" s="94">
        <f t="shared" si="1"/>
        <v>635.39377999999999</v>
      </c>
      <c r="G5" s="94">
        <f t="shared" si="1"/>
        <v>665.42593185632154</v>
      </c>
      <c r="H5" s="94">
        <f t="shared" si="1"/>
        <v>716.47998000000007</v>
      </c>
      <c r="I5" s="94">
        <f t="shared" si="1"/>
        <v>760.42889000000002</v>
      </c>
      <c r="J5" s="94">
        <f t="shared" si="1"/>
        <v>743.6884</v>
      </c>
      <c r="K5" s="94">
        <f t="shared" si="1"/>
        <v>658.40957000000003</v>
      </c>
      <c r="L5" s="94">
        <f t="shared" si="1"/>
        <v>681.01195554881269</v>
      </c>
      <c r="M5" s="94">
        <f t="shared" si="1"/>
        <v>695.34104714818204</v>
      </c>
      <c r="N5" s="94">
        <f t="shared" si="1"/>
        <v>708.05487136829731</v>
      </c>
      <c r="O5" s="94">
        <f t="shared" si="1"/>
        <v>694.30188476264141</v>
      </c>
      <c r="P5" s="94">
        <f t="shared" si="1"/>
        <v>698.36056139621019</v>
      </c>
      <c r="Q5" s="94">
        <f t="shared" si="1"/>
        <v>718.55887484238929</v>
      </c>
    </row>
    <row r="6" spans="1:17" ht="11.45" customHeight="1" x14ac:dyDescent="0.25">
      <c r="A6" s="17" t="s">
        <v>90</v>
      </c>
      <c r="B6" s="94">
        <v>0</v>
      </c>
      <c r="C6" s="94">
        <v>0</v>
      </c>
      <c r="D6" s="94">
        <v>0</v>
      </c>
      <c r="E6" s="94">
        <v>0</v>
      </c>
      <c r="F6" s="94">
        <v>0</v>
      </c>
      <c r="G6" s="94">
        <v>0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  <c r="P6" s="94">
        <v>0</v>
      </c>
      <c r="Q6" s="94">
        <v>0</v>
      </c>
    </row>
    <row r="7" spans="1:17" ht="11.45" customHeight="1" x14ac:dyDescent="0.25">
      <c r="A7" s="17" t="s">
        <v>89</v>
      </c>
      <c r="B7" s="94">
        <v>299.19924364553839</v>
      </c>
      <c r="C7" s="94">
        <v>357.06132000000002</v>
      </c>
      <c r="D7" s="94">
        <v>328.22845000000001</v>
      </c>
      <c r="E7" s="94">
        <v>314.24184000000002</v>
      </c>
      <c r="F7" s="94">
        <v>302.37380000000002</v>
      </c>
      <c r="G7" s="94">
        <v>308.85164733747274</v>
      </c>
      <c r="H7" s="94">
        <v>329.20141000000001</v>
      </c>
      <c r="I7" s="94">
        <v>345.32400000000001</v>
      </c>
      <c r="J7" s="94">
        <v>343.18144000000001</v>
      </c>
      <c r="K7" s="94">
        <v>306.90014000000002</v>
      </c>
      <c r="L7" s="94">
        <v>289.00749397807715</v>
      </c>
      <c r="M7" s="94">
        <v>267.98785008928382</v>
      </c>
      <c r="N7" s="94">
        <v>256.42520523386241</v>
      </c>
      <c r="O7" s="94">
        <v>240.65548338720211</v>
      </c>
      <c r="P7" s="94">
        <v>241.712013868209</v>
      </c>
      <c r="Q7" s="94">
        <v>240.65820833749584</v>
      </c>
    </row>
    <row r="8" spans="1:17" ht="11.45" customHeight="1" x14ac:dyDescent="0.25">
      <c r="A8" s="17" t="s">
        <v>88</v>
      </c>
      <c r="B8" s="94">
        <v>205.96504408062029</v>
      </c>
      <c r="C8" s="94">
        <v>258.21953999999999</v>
      </c>
      <c r="D8" s="94">
        <v>307.36780999999996</v>
      </c>
      <c r="E8" s="94">
        <v>302.10489999999999</v>
      </c>
      <c r="F8" s="94">
        <v>333.01997999999998</v>
      </c>
      <c r="G8" s="94">
        <v>356.57428451884874</v>
      </c>
      <c r="H8" s="94">
        <v>387.27857</v>
      </c>
      <c r="I8" s="94">
        <v>415.10489000000001</v>
      </c>
      <c r="J8" s="94">
        <v>400.50695999999999</v>
      </c>
      <c r="K8" s="94">
        <v>351.50943000000001</v>
      </c>
      <c r="L8" s="94">
        <v>392.00446157073549</v>
      </c>
      <c r="M8" s="94">
        <v>427.35319705889827</v>
      </c>
      <c r="N8" s="94">
        <v>451.6296661344349</v>
      </c>
      <c r="O8" s="94">
        <v>453.64640137543927</v>
      </c>
      <c r="P8" s="94">
        <v>456.64854752800125</v>
      </c>
      <c r="Q8" s="94">
        <v>477.90066650489342</v>
      </c>
    </row>
    <row r="9" spans="1:17" ht="11.45" customHeight="1" x14ac:dyDescent="0.25">
      <c r="A9" s="95" t="s">
        <v>25</v>
      </c>
      <c r="B9" s="94">
        <v>0</v>
      </c>
      <c r="C9" s="94">
        <v>0</v>
      </c>
      <c r="D9" s="94">
        <v>0</v>
      </c>
      <c r="E9" s="94">
        <v>0</v>
      </c>
      <c r="F9" s="94">
        <v>0</v>
      </c>
      <c r="G9" s="94">
        <v>0</v>
      </c>
      <c r="H9" s="94">
        <v>0</v>
      </c>
      <c r="I9" s="94">
        <v>0</v>
      </c>
      <c r="J9" s="94">
        <v>0</v>
      </c>
      <c r="K9" s="94">
        <v>0</v>
      </c>
      <c r="L9" s="94">
        <v>4.7769486038923559E-2</v>
      </c>
      <c r="M9" s="94">
        <v>0.26272706787299649</v>
      </c>
      <c r="N9" s="94">
        <v>0.52547679017793569</v>
      </c>
      <c r="O9" s="94">
        <v>0.85990053674930333</v>
      </c>
      <c r="P9" s="94">
        <v>1.5763687550331011</v>
      </c>
      <c r="Q9" s="94">
        <v>2.7705307969815092</v>
      </c>
    </row>
    <row r="10" spans="1:17" ht="11.45" customHeight="1" x14ac:dyDescent="0.25">
      <c r="A10" s="95" t="s">
        <v>87</v>
      </c>
      <c r="B10" s="94">
        <f>SUM(B11:B14)</f>
        <v>0</v>
      </c>
      <c r="C10" s="94">
        <f t="shared" ref="C10:Q10" si="2">SUM(C11:C14)</f>
        <v>0</v>
      </c>
      <c r="D10" s="94">
        <f t="shared" si="2"/>
        <v>0</v>
      </c>
      <c r="E10" s="94">
        <f t="shared" si="2"/>
        <v>0</v>
      </c>
      <c r="F10" s="94">
        <f t="shared" si="2"/>
        <v>0</v>
      </c>
      <c r="G10" s="94">
        <f t="shared" si="2"/>
        <v>0</v>
      </c>
      <c r="H10" s="94">
        <f t="shared" si="2"/>
        <v>0</v>
      </c>
      <c r="I10" s="94">
        <f t="shared" si="2"/>
        <v>0</v>
      </c>
      <c r="J10" s="94">
        <f t="shared" si="2"/>
        <v>0</v>
      </c>
      <c r="K10" s="94">
        <f t="shared" si="2"/>
        <v>0</v>
      </c>
      <c r="L10" s="94">
        <f t="shared" si="2"/>
        <v>0</v>
      </c>
      <c r="M10" s="94">
        <f t="shared" si="2"/>
        <v>3.845458454935339</v>
      </c>
      <c r="N10" s="94">
        <f t="shared" si="2"/>
        <v>3.8454189357026798</v>
      </c>
      <c r="O10" s="94">
        <f t="shared" si="2"/>
        <v>3.2005350148084499</v>
      </c>
      <c r="P10" s="94">
        <f t="shared" si="2"/>
        <v>5.75618610872265</v>
      </c>
      <c r="Q10" s="94">
        <f t="shared" si="2"/>
        <v>3.2005644333833052</v>
      </c>
    </row>
    <row r="11" spans="1:17" ht="11.45" customHeight="1" x14ac:dyDescent="0.25">
      <c r="A11" s="17" t="s">
        <v>86</v>
      </c>
      <c r="B11" s="94">
        <v>0</v>
      </c>
      <c r="C11" s="94">
        <v>0</v>
      </c>
      <c r="D11" s="94">
        <v>0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</row>
    <row r="12" spans="1:17" ht="11.45" customHeight="1" x14ac:dyDescent="0.25">
      <c r="A12" s="17" t="s">
        <v>85</v>
      </c>
      <c r="B12" s="94">
        <v>0</v>
      </c>
      <c r="C12" s="94">
        <v>0</v>
      </c>
      <c r="D12" s="94">
        <v>0</v>
      </c>
      <c r="E12" s="94">
        <v>0</v>
      </c>
      <c r="F12" s="94">
        <v>0</v>
      </c>
      <c r="G12" s="94"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3.845458454935339</v>
      </c>
      <c r="N12" s="94">
        <v>3.8454189357026798</v>
      </c>
      <c r="O12" s="94">
        <v>3.2005350148084499</v>
      </c>
      <c r="P12" s="94">
        <v>5.75618610872265</v>
      </c>
      <c r="Q12" s="94">
        <v>3.2005644333833052</v>
      </c>
    </row>
    <row r="13" spans="1:17" ht="11.45" customHeight="1" x14ac:dyDescent="0.25">
      <c r="A13" s="17" t="s">
        <v>84</v>
      </c>
      <c r="B13" s="94">
        <v>0</v>
      </c>
      <c r="C13" s="94">
        <v>0</v>
      </c>
      <c r="D13" s="94">
        <v>0</v>
      </c>
      <c r="E13" s="94">
        <v>0</v>
      </c>
      <c r="F13" s="94">
        <v>0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  <c r="P13" s="94">
        <v>0</v>
      </c>
      <c r="Q13" s="94">
        <v>0</v>
      </c>
    </row>
    <row r="14" spans="1:17" ht="11.45" customHeight="1" x14ac:dyDescent="0.25">
      <c r="A14" s="17" t="s">
        <v>83</v>
      </c>
      <c r="B14" s="94">
        <v>0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1:17" ht="11.45" customHeight="1" x14ac:dyDescent="0.25">
      <c r="A15" s="93" t="s">
        <v>82</v>
      </c>
      <c r="B15" s="92">
        <v>0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7.1140412801033064E-4</v>
      </c>
      <c r="J15" s="92">
        <v>1.126437342435907E-3</v>
      </c>
      <c r="K15" s="92">
        <v>1.1317816690736078E-3</v>
      </c>
      <c r="L15" s="92">
        <v>1.6278603531436184</v>
      </c>
      <c r="M15" s="92">
        <v>1.6571323993282929</v>
      </c>
      <c r="N15" s="92">
        <v>1.8636530079864864</v>
      </c>
      <c r="O15" s="92">
        <v>1.8887547018423034</v>
      </c>
      <c r="P15" s="92">
        <v>2.0120670351424068</v>
      </c>
      <c r="Q15" s="92">
        <v>1.9853484397246648</v>
      </c>
    </row>
    <row r="17" spans="1:17" ht="11.45" customHeight="1" x14ac:dyDescent="0.25">
      <c r="A17" s="27" t="s">
        <v>81</v>
      </c>
      <c r="B17" s="71">
        <f t="shared" ref="B17:Q17" si="3">B18+B42</f>
        <v>505.1642877261587</v>
      </c>
      <c r="C17" s="71">
        <f t="shared" si="3"/>
        <v>615.28085999999996</v>
      </c>
      <c r="D17" s="71">
        <f t="shared" si="3"/>
        <v>635.59625999999992</v>
      </c>
      <c r="E17" s="71">
        <f t="shared" si="3"/>
        <v>616.34673999999995</v>
      </c>
      <c r="F17" s="71">
        <f t="shared" si="3"/>
        <v>635.39377999999999</v>
      </c>
      <c r="G17" s="71">
        <f t="shared" si="3"/>
        <v>665.42593185632154</v>
      </c>
      <c r="H17" s="71">
        <f t="shared" si="3"/>
        <v>716.47997999999995</v>
      </c>
      <c r="I17" s="71">
        <f t="shared" si="3"/>
        <v>760.42960140412811</v>
      </c>
      <c r="J17" s="71">
        <f t="shared" si="3"/>
        <v>743.68952643734247</v>
      </c>
      <c r="K17" s="71">
        <f t="shared" si="3"/>
        <v>658.4107017816691</v>
      </c>
      <c r="L17" s="71">
        <f t="shared" si="3"/>
        <v>682.68758538799523</v>
      </c>
      <c r="M17" s="71">
        <f t="shared" si="3"/>
        <v>701.1063650703187</v>
      </c>
      <c r="N17" s="71">
        <f t="shared" si="3"/>
        <v>714.2894201021644</v>
      </c>
      <c r="O17" s="71">
        <f t="shared" si="3"/>
        <v>700.25107501604134</v>
      </c>
      <c r="P17" s="71">
        <f t="shared" si="3"/>
        <v>707.70518329510833</v>
      </c>
      <c r="Q17" s="71">
        <f t="shared" si="3"/>
        <v>726.51531851247864</v>
      </c>
    </row>
    <row r="18" spans="1:17" ht="11.45" customHeight="1" x14ac:dyDescent="0.25">
      <c r="A18" s="25" t="s">
        <v>39</v>
      </c>
      <c r="B18" s="24">
        <f t="shared" ref="B18:Q18" si="4">B19+B21+B33</f>
        <v>389.53500791827571</v>
      </c>
      <c r="C18" s="24">
        <f t="shared" si="4"/>
        <v>457.49344603954796</v>
      </c>
      <c r="D18" s="24">
        <f t="shared" si="4"/>
        <v>437.70501635862928</v>
      </c>
      <c r="E18" s="24">
        <f t="shared" si="4"/>
        <v>438.192239728956</v>
      </c>
      <c r="F18" s="24">
        <f t="shared" si="4"/>
        <v>443.37221924571043</v>
      </c>
      <c r="G18" s="24">
        <f t="shared" si="4"/>
        <v>471.16538554270807</v>
      </c>
      <c r="H18" s="24">
        <f t="shared" si="4"/>
        <v>519.03675311461666</v>
      </c>
      <c r="I18" s="24">
        <f t="shared" si="4"/>
        <v>548.4407908296555</v>
      </c>
      <c r="J18" s="24">
        <f t="shared" si="4"/>
        <v>551.02407250359249</v>
      </c>
      <c r="K18" s="24">
        <f t="shared" si="4"/>
        <v>510.23966808821751</v>
      </c>
      <c r="L18" s="24">
        <f t="shared" si="4"/>
        <v>501.83058579230726</v>
      </c>
      <c r="M18" s="24">
        <f t="shared" si="4"/>
        <v>500.3163338825853</v>
      </c>
      <c r="N18" s="24">
        <f t="shared" si="4"/>
        <v>514.21090637466443</v>
      </c>
      <c r="O18" s="24">
        <f t="shared" si="4"/>
        <v>516.1609436463159</v>
      </c>
      <c r="P18" s="24">
        <f t="shared" si="4"/>
        <v>530.24773538905322</v>
      </c>
      <c r="Q18" s="24">
        <f t="shared" si="4"/>
        <v>559.20613816050729</v>
      </c>
    </row>
    <row r="19" spans="1:17" ht="11.45" customHeight="1" x14ac:dyDescent="0.25">
      <c r="A19" s="91" t="s">
        <v>80</v>
      </c>
      <c r="B19" s="90">
        <v>0.43276968303612501</v>
      </c>
      <c r="C19" s="90">
        <v>0.43843111357939785</v>
      </c>
      <c r="D19" s="90">
        <v>0.46514785063448477</v>
      </c>
      <c r="E19" s="90">
        <v>0.50779623194220203</v>
      </c>
      <c r="F19" s="90">
        <v>0.5632708527239807</v>
      </c>
      <c r="G19" s="90">
        <v>0.59362219243965642</v>
      </c>
      <c r="H19" s="90">
        <v>0.75369015748441526</v>
      </c>
      <c r="I19" s="90">
        <v>0.87312958186714962</v>
      </c>
      <c r="J19" s="90">
        <v>1.0212166862234291</v>
      </c>
      <c r="K19" s="90">
        <v>1.0620449943396968</v>
      </c>
      <c r="L19" s="90">
        <v>1.1103562416013837</v>
      </c>
      <c r="M19" s="90">
        <v>1.2101167573171803</v>
      </c>
      <c r="N19" s="90">
        <v>1.7415889277511749</v>
      </c>
      <c r="O19" s="90">
        <v>1.8807578585509499</v>
      </c>
      <c r="P19" s="90">
        <v>2.019651847668074</v>
      </c>
      <c r="Q19" s="90">
        <v>2.2076827671973889</v>
      </c>
    </row>
    <row r="20" spans="1:17" ht="11.45" customHeight="1" x14ac:dyDescent="0.25">
      <c r="A20" s="89" t="s">
        <v>75</v>
      </c>
      <c r="B20" s="88">
        <v>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8">
        <v>0</v>
      </c>
      <c r="I20" s="88">
        <v>0</v>
      </c>
      <c r="J20" s="88">
        <v>0</v>
      </c>
      <c r="K20" s="88">
        <v>0</v>
      </c>
      <c r="L20" s="88">
        <v>0</v>
      </c>
      <c r="M20" s="88">
        <v>1.7118776726831136E-2</v>
      </c>
      <c r="N20" s="88">
        <v>2.573144419333831E-2</v>
      </c>
      <c r="O20" s="88">
        <v>2.4684366701768649E-2</v>
      </c>
      <c r="P20" s="88">
        <v>4.6977720414528808E-2</v>
      </c>
      <c r="Q20" s="88">
        <v>2.8975094332669329E-2</v>
      </c>
    </row>
    <row r="21" spans="1:17" ht="11.45" customHeight="1" x14ac:dyDescent="0.25">
      <c r="A21" s="19" t="s">
        <v>29</v>
      </c>
      <c r="B21" s="21">
        <f>B22+B24+B26+B27+B29+B32</f>
        <v>289.75640178424214</v>
      </c>
      <c r="C21" s="21">
        <f t="shared" ref="C21:Q21" si="5">C22+C24+C26+C27+C29+C32</f>
        <v>360.52946185736522</v>
      </c>
      <c r="D21" s="21">
        <f t="shared" si="5"/>
        <v>341.45389565802316</v>
      </c>
      <c r="E21" s="21">
        <f t="shared" si="5"/>
        <v>339.44807834870778</v>
      </c>
      <c r="F21" s="21">
        <f t="shared" si="5"/>
        <v>343.76292553853693</v>
      </c>
      <c r="G21" s="21">
        <f t="shared" si="5"/>
        <v>368.26735991525715</v>
      </c>
      <c r="H21" s="21">
        <f t="shared" si="5"/>
        <v>415.63678374549767</v>
      </c>
      <c r="I21" s="21">
        <f t="shared" si="5"/>
        <v>461.53519343641949</v>
      </c>
      <c r="J21" s="21">
        <f t="shared" si="5"/>
        <v>469.22946804219674</v>
      </c>
      <c r="K21" s="21">
        <f t="shared" si="5"/>
        <v>432.93866591194762</v>
      </c>
      <c r="L21" s="21">
        <f t="shared" si="5"/>
        <v>426.15107102303682</v>
      </c>
      <c r="M21" s="21">
        <f t="shared" si="5"/>
        <v>426.02380749169856</v>
      </c>
      <c r="N21" s="21">
        <f t="shared" si="5"/>
        <v>435.77235960261908</v>
      </c>
      <c r="O21" s="21">
        <f t="shared" si="5"/>
        <v>433.50591806564324</v>
      </c>
      <c r="P21" s="21">
        <f t="shared" si="5"/>
        <v>443.31598039686099</v>
      </c>
      <c r="Q21" s="21">
        <f t="shared" si="5"/>
        <v>466.97903799718915</v>
      </c>
    </row>
    <row r="22" spans="1:17" ht="11.45" customHeight="1" x14ac:dyDescent="0.25">
      <c r="A22" s="62" t="s">
        <v>59</v>
      </c>
      <c r="B22" s="70">
        <v>269.86289027139532</v>
      </c>
      <c r="C22" s="70">
        <v>327.17573657724415</v>
      </c>
      <c r="D22" s="70">
        <v>300.20777487891149</v>
      </c>
      <c r="E22" s="70">
        <v>289.05158070945788</v>
      </c>
      <c r="F22" s="70">
        <v>277.43127876130484</v>
      </c>
      <c r="G22" s="70">
        <v>287.09567845847187</v>
      </c>
      <c r="H22" s="70">
        <v>307.40465299813712</v>
      </c>
      <c r="I22" s="70">
        <v>328.20484107581126</v>
      </c>
      <c r="J22" s="70">
        <v>327.19831483137239</v>
      </c>
      <c r="K22" s="70">
        <v>292.9421322179208</v>
      </c>
      <c r="L22" s="70">
        <v>276.5638239453682</v>
      </c>
      <c r="M22" s="70">
        <v>259.00869749729526</v>
      </c>
      <c r="N22" s="70">
        <v>247.53009305874366</v>
      </c>
      <c r="O22" s="70">
        <v>232.05744119485374</v>
      </c>
      <c r="P22" s="70">
        <v>235.84015855607385</v>
      </c>
      <c r="Q22" s="70">
        <v>232.28542328852038</v>
      </c>
    </row>
    <row r="23" spans="1:17" ht="11.45" customHeight="1" x14ac:dyDescent="0.25">
      <c r="A23" s="87" t="s">
        <v>75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3.6663284513304384</v>
      </c>
      <c r="N23" s="70">
        <v>3.6595475013512284</v>
      </c>
      <c r="O23" s="70">
        <v>3.0473686157268154</v>
      </c>
      <c r="P23" s="70">
        <v>5.4907918513674421</v>
      </c>
      <c r="Q23" s="70">
        <v>3.0502587760180386</v>
      </c>
    </row>
    <row r="24" spans="1:17" ht="11.45" customHeight="1" x14ac:dyDescent="0.25">
      <c r="A24" s="62" t="s">
        <v>58</v>
      </c>
      <c r="B24" s="70">
        <v>19.893511512846803</v>
      </c>
      <c r="C24" s="70">
        <v>33.353725280121068</v>
      </c>
      <c r="D24" s="70">
        <v>41.246120779111685</v>
      </c>
      <c r="E24" s="70">
        <v>50.396497639249894</v>
      </c>
      <c r="F24" s="70">
        <v>66.331646777232095</v>
      </c>
      <c r="G24" s="70">
        <v>81.171681456785279</v>
      </c>
      <c r="H24" s="70">
        <v>108.23213074736054</v>
      </c>
      <c r="I24" s="70">
        <v>133.33035236060826</v>
      </c>
      <c r="J24" s="70">
        <v>142.03074057663929</v>
      </c>
      <c r="K24" s="70">
        <v>139.99611819552385</v>
      </c>
      <c r="L24" s="70">
        <v>149.5837391461734</v>
      </c>
      <c r="M24" s="70">
        <v>166.98138855255044</v>
      </c>
      <c r="N24" s="70">
        <v>187.96940380611625</v>
      </c>
      <c r="O24" s="70">
        <v>200.99859050545422</v>
      </c>
      <c r="P24" s="70">
        <v>206.72320309254027</v>
      </c>
      <c r="Q24" s="70">
        <v>233.75227026084022</v>
      </c>
    </row>
    <row r="25" spans="1:17" ht="11.45" customHeight="1" x14ac:dyDescent="0.25">
      <c r="A25" s="87" t="s">
        <v>75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</row>
    <row r="26" spans="1:17" ht="11.45" customHeight="1" x14ac:dyDescent="0.25">
      <c r="A26" s="62" t="s">
        <v>57</v>
      </c>
      <c r="B26" s="70">
        <v>0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</row>
    <row r="27" spans="1:17" ht="11.45" customHeight="1" x14ac:dyDescent="0.25">
      <c r="A27" s="62" t="s">
        <v>56</v>
      </c>
      <c r="B27" s="70">
        <v>0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2.6725649221779374E-3</v>
      </c>
      <c r="M27" s="70">
        <v>9.3020702449621868E-3</v>
      </c>
      <c r="N27" s="70">
        <v>1.8404207630855252E-2</v>
      </c>
      <c r="O27" s="70">
        <v>0.14779093363579865</v>
      </c>
      <c r="P27" s="70">
        <v>0.28698987905962448</v>
      </c>
      <c r="Q27" s="70">
        <v>0.44607154267936022</v>
      </c>
    </row>
    <row r="28" spans="1:17" ht="11.45" customHeight="1" x14ac:dyDescent="0.25">
      <c r="A28" s="87" t="s">
        <v>77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</row>
    <row r="29" spans="1:17" ht="11.45" customHeight="1" x14ac:dyDescent="0.25">
      <c r="A29" s="62" t="s">
        <v>79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7.5273517958803198E-3</v>
      </c>
      <c r="Q29" s="70">
        <v>1.4450678772908475E-2</v>
      </c>
    </row>
    <row r="30" spans="1:17" ht="11.45" customHeight="1" x14ac:dyDescent="0.25">
      <c r="A30" s="87" t="s">
        <v>75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1.1944625667178763E-4</v>
      </c>
      <c r="Q30" s="70">
        <v>1.2882703122789105E-4</v>
      </c>
    </row>
    <row r="31" spans="1:17" ht="11.45" customHeight="1" x14ac:dyDescent="0.25">
      <c r="A31" s="87" t="s">
        <v>78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2.3969034243238019E-3</v>
      </c>
      <c r="Q31" s="70">
        <v>4.6401532807601531E-3</v>
      </c>
    </row>
    <row r="32" spans="1:17" ht="11.45" customHeight="1" x14ac:dyDescent="0.25">
      <c r="A32" s="62" t="s">
        <v>55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4.1263418505603641E-4</v>
      </c>
      <c r="K32" s="70">
        <v>4.1549850299215404E-4</v>
      </c>
      <c r="L32" s="70">
        <v>8.3536657301727223E-4</v>
      </c>
      <c r="M32" s="70">
        <v>2.4419371607897464E-2</v>
      </c>
      <c r="N32" s="70">
        <v>0.25445853012831038</v>
      </c>
      <c r="O32" s="70">
        <v>0.30209543169948849</v>
      </c>
      <c r="P32" s="70">
        <v>0.45810151739139754</v>
      </c>
      <c r="Q32" s="70">
        <v>0.48082222637631417</v>
      </c>
    </row>
    <row r="33" spans="1:17" ht="11.45" customHeight="1" x14ac:dyDescent="0.25">
      <c r="A33" s="19" t="s">
        <v>28</v>
      </c>
      <c r="B33" s="21">
        <f>B34+B36+B38+B39+B41</f>
        <v>99.345836450997481</v>
      </c>
      <c r="C33" s="21">
        <f t="shared" ref="C33:Q33" si="6">C34+C36+C38+C39+C41</f>
        <v>96.525553068603358</v>
      </c>
      <c r="D33" s="21">
        <f t="shared" si="6"/>
        <v>95.785972849971628</v>
      </c>
      <c r="E33" s="21">
        <f t="shared" si="6"/>
        <v>98.236365148305993</v>
      </c>
      <c r="F33" s="21">
        <f t="shared" si="6"/>
        <v>99.046022854449518</v>
      </c>
      <c r="G33" s="21">
        <f t="shared" si="6"/>
        <v>102.30440343501125</v>
      </c>
      <c r="H33" s="21">
        <f t="shared" si="6"/>
        <v>102.64627921163461</v>
      </c>
      <c r="I33" s="21">
        <f t="shared" si="6"/>
        <v>86.032467811368818</v>
      </c>
      <c r="J33" s="21">
        <f t="shared" si="6"/>
        <v>80.773387775172253</v>
      </c>
      <c r="K33" s="21">
        <f t="shared" si="6"/>
        <v>76.238957181930189</v>
      </c>
      <c r="L33" s="21">
        <f t="shared" si="6"/>
        <v>74.569158527669074</v>
      </c>
      <c r="M33" s="21">
        <f t="shared" si="6"/>
        <v>73.082409633569583</v>
      </c>
      <c r="N33" s="21">
        <f t="shared" si="6"/>
        <v>76.696957844294175</v>
      </c>
      <c r="O33" s="21">
        <f t="shared" si="6"/>
        <v>80.774267722121735</v>
      </c>
      <c r="P33" s="21">
        <f t="shared" si="6"/>
        <v>84.912103144524181</v>
      </c>
      <c r="Q33" s="21">
        <f t="shared" si="6"/>
        <v>90.019417396120701</v>
      </c>
    </row>
    <row r="34" spans="1:17" ht="11.45" customHeight="1" x14ac:dyDescent="0.25">
      <c r="A34" s="62" t="s">
        <v>59</v>
      </c>
      <c r="B34" s="20">
        <v>10.960392486028722</v>
      </c>
      <c r="C34" s="20">
        <v>9.5977361562512211</v>
      </c>
      <c r="D34" s="20">
        <v>8.2539184374210262</v>
      </c>
      <c r="E34" s="20">
        <v>6.9628872386775837</v>
      </c>
      <c r="F34" s="20">
        <v>6.2127870646636483</v>
      </c>
      <c r="G34" s="20">
        <v>5.1086801148310927</v>
      </c>
      <c r="H34" s="20">
        <v>5.1968371888507203</v>
      </c>
      <c r="I34" s="20">
        <v>2.8909695481638948</v>
      </c>
      <c r="J34" s="20">
        <v>2.0414930162861826</v>
      </c>
      <c r="K34" s="20">
        <v>1.3972575288022875</v>
      </c>
      <c r="L34" s="20">
        <v>1.0806346716216306</v>
      </c>
      <c r="M34" s="20">
        <v>0.96670510048657865</v>
      </c>
      <c r="N34" s="20">
        <v>0.92095886327236054</v>
      </c>
      <c r="O34" s="20">
        <v>0.88010730248786762</v>
      </c>
      <c r="P34" s="20">
        <v>0.8970720526460273</v>
      </c>
      <c r="Q34" s="20">
        <v>0.90576620412912889</v>
      </c>
    </row>
    <row r="35" spans="1:17" ht="11.45" customHeight="1" x14ac:dyDescent="0.25">
      <c r="A35" s="87" t="s">
        <v>75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1.348462321766925E-2</v>
      </c>
      <c r="N35" s="20">
        <v>1.3408775211808084E-2</v>
      </c>
      <c r="O35" s="20">
        <v>1.1401495728181199E-2</v>
      </c>
      <c r="P35" s="20">
        <v>2.0391849962735131E-2</v>
      </c>
      <c r="Q35" s="20">
        <v>1.1733873856787298E-2</v>
      </c>
    </row>
    <row r="36" spans="1:17" ht="11.45" customHeight="1" x14ac:dyDescent="0.25">
      <c r="A36" s="62" t="s">
        <v>58</v>
      </c>
      <c r="B36" s="20">
        <v>88.385443964968758</v>
      </c>
      <c r="C36" s="20">
        <v>86.927816912352142</v>
      </c>
      <c r="D36" s="20">
        <v>87.532054412550607</v>
      </c>
      <c r="E36" s="20">
        <v>91.273477909628411</v>
      </c>
      <c r="F36" s="20">
        <v>92.833235789785874</v>
      </c>
      <c r="G36" s="20">
        <v>97.195723320180164</v>
      </c>
      <c r="H36" s="20">
        <v>97.449442022783884</v>
      </c>
      <c r="I36" s="20">
        <v>83.141498263204923</v>
      </c>
      <c r="J36" s="20">
        <v>78.731894758886071</v>
      </c>
      <c r="K36" s="20">
        <v>74.841699653127904</v>
      </c>
      <c r="L36" s="20">
        <v>71.826676727834936</v>
      </c>
      <c r="M36" s="20">
        <v>70.259111742411747</v>
      </c>
      <c r="N36" s="20">
        <v>73.691813656320448</v>
      </c>
      <c r="O36" s="20">
        <v>77.634255882752683</v>
      </c>
      <c r="P36" s="20">
        <v>81.22767658495664</v>
      </c>
      <c r="Q36" s="20">
        <v>85.362395355861992</v>
      </c>
    </row>
    <row r="37" spans="1:17" ht="11.45" customHeight="1" x14ac:dyDescent="0.25">
      <c r="A37" s="87" t="s">
        <v>75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</row>
    <row r="38" spans="1:17" ht="11.45" customHeight="1" x14ac:dyDescent="0.25">
      <c r="A38" s="62" t="s">
        <v>57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</row>
    <row r="39" spans="1:17" ht="11.45" customHeight="1" x14ac:dyDescent="0.25">
      <c r="A39" s="62" t="s">
        <v>56</v>
      </c>
      <c r="B39" s="20">
        <v>0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3.5540894381121506E-2</v>
      </c>
      <c r="M39" s="20">
        <v>0.22460094136675973</v>
      </c>
      <c r="N39" s="20">
        <v>0.47607774498502109</v>
      </c>
      <c r="O39" s="20">
        <v>0.6757988104129985</v>
      </c>
      <c r="P39" s="20">
        <v>1.2409279556389001</v>
      </c>
      <c r="Q39" s="20">
        <v>2.2572721578559669</v>
      </c>
    </row>
    <row r="40" spans="1:17" ht="11.45" customHeight="1" x14ac:dyDescent="0.25">
      <c r="A40" s="87" t="s">
        <v>77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</row>
    <row r="41" spans="1:17" ht="11.45" customHeight="1" x14ac:dyDescent="0.25">
      <c r="A41" s="62" t="s">
        <v>55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1.6263062338313794</v>
      </c>
      <c r="M41" s="20">
        <v>1.6319918493045</v>
      </c>
      <c r="N41" s="20">
        <v>1.6081075797163416</v>
      </c>
      <c r="O41" s="20">
        <v>1.5841057264681808</v>
      </c>
      <c r="P41" s="20">
        <v>1.5464265512826223</v>
      </c>
      <c r="Q41" s="20">
        <v>1.4939836782736251</v>
      </c>
    </row>
    <row r="42" spans="1:17" ht="11.45" customHeight="1" x14ac:dyDescent="0.25">
      <c r="A42" s="25" t="s">
        <v>18</v>
      </c>
      <c r="B42" s="24">
        <f t="shared" ref="B42" si="7">B43+B52</f>
        <v>115.62927980788302</v>
      </c>
      <c r="C42" s="24">
        <f t="shared" ref="C42:Q42" si="8">C43+C52</f>
        <v>157.78741396045203</v>
      </c>
      <c r="D42" s="24">
        <f t="shared" si="8"/>
        <v>197.89124364137066</v>
      </c>
      <c r="E42" s="24">
        <f t="shared" si="8"/>
        <v>178.15450027104401</v>
      </c>
      <c r="F42" s="24">
        <f t="shared" si="8"/>
        <v>192.02156075428957</v>
      </c>
      <c r="G42" s="24">
        <f t="shared" si="8"/>
        <v>194.26054631361342</v>
      </c>
      <c r="H42" s="24">
        <f t="shared" si="8"/>
        <v>197.4432268853833</v>
      </c>
      <c r="I42" s="24">
        <f t="shared" si="8"/>
        <v>211.98881057447261</v>
      </c>
      <c r="J42" s="24">
        <f t="shared" si="8"/>
        <v>192.66545393374994</v>
      </c>
      <c r="K42" s="24">
        <f t="shared" si="8"/>
        <v>148.17103369345156</v>
      </c>
      <c r="L42" s="24">
        <f t="shared" si="8"/>
        <v>180.85699959568797</v>
      </c>
      <c r="M42" s="24">
        <f t="shared" si="8"/>
        <v>200.79003118773343</v>
      </c>
      <c r="N42" s="24">
        <f t="shared" si="8"/>
        <v>200.07851372749997</v>
      </c>
      <c r="O42" s="24">
        <f t="shared" si="8"/>
        <v>184.0901313697255</v>
      </c>
      <c r="P42" s="24">
        <f t="shared" si="8"/>
        <v>177.45744790605514</v>
      </c>
      <c r="Q42" s="24">
        <f t="shared" si="8"/>
        <v>167.30918035197138</v>
      </c>
    </row>
    <row r="43" spans="1:17" ht="11.45" customHeight="1" x14ac:dyDescent="0.25">
      <c r="A43" s="23" t="s">
        <v>27</v>
      </c>
      <c r="B43" s="22">
        <f>B44+B46+B48+B49+B51</f>
        <v>70.955822769244847</v>
      </c>
      <c r="C43" s="22">
        <f t="shared" ref="C43:Q43" si="9">C44+C46+C48+C49+C51</f>
        <v>72.554400695574429</v>
      </c>
      <c r="D43" s="22">
        <f t="shared" si="9"/>
        <v>71.57160330853128</v>
      </c>
      <c r="E43" s="22">
        <f t="shared" si="9"/>
        <v>67.144803856084351</v>
      </c>
      <c r="F43" s="22">
        <f t="shared" si="9"/>
        <v>64.435594141269576</v>
      </c>
      <c r="G43" s="22">
        <f t="shared" si="9"/>
        <v>59.370694127876902</v>
      </c>
      <c r="H43" s="22">
        <f t="shared" si="9"/>
        <v>57.120489689435928</v>
      </c>
      <c r="I43" s="22">
        <f t="shared" si="9"/>
        <v>53.667723983184445</v>
      </c>
      <c r="J43" s="22">
        <f t="shared" si="9"/>
        <v>53.408089603772488</v>
      </c>
      <c r="K43" s="22">
        <f t="shared" si="9"/>
        <v>50.92619673097326</v>
      </c>
      <c r="L43" s="22">
        <f t="shared" si="9"/>
        <v>49.587910894800203</v>
      </c>
      <c r="M43" s="22">
        <f t="shared" si="9"/>
        <v>51.1887439872662</v>
      </c>
      <c r="N43" s="22">
        <f t="shared" si="9"/>
        <v>52.787896709556151</v>
      </c>
      <c r="O43" s="22">
        <f t="shared" si="9"/>
        <v>56.259919528521714</v>
      </c>
      <c r="P43" s="22">
        <f t="shared" si="9"/>
        <v>58.39699175942166</v>
      </c>
      <c r="Q43" s="22">
        <f t="shared" si="9"/>
        <v>60.563374215967933</v>
      </c>
    </row>
    <row r="44" spans="1:17" ht="11.45" customHeight="1" x14ac:dyDescent="0.25">
      <c r="A44" s="62" t="s">
        <v>59</v>
      </c>
      <c r="B44" s="70">
        <v>17.943191205078296</v>
      </c>
      <c r="C44" s="70">
        <v>19.849416152925222</v>
      </c>
      <c r="D44" s="70">
        <v>19.301608833033001</v>
      </c>
      <c r="E44" s="70">
        <v>17.719575819922316</v>
      </c>
      <c r="F44" s="70">
        <v>18.166463321307557</v>
      </c>
      <c r="G44" s="70">
        <v>16.053666571730123</v>
      </c>
      <c r="H44" s="70">
        <v>15.846229655527711</v>
      </c>
      <c r="I44" s="70">
        <v>13.355059794157764</v>
      </c>
      <c r="J44" s="70">
        <v>12.920415466117964</v>
      </c>
      <c r="K44" s="70">
        <v>11.498705258937193</v>
      </c>
      <c r="L44" s="70">
        <v>10.252679119485947</v>
      </c>
      <c r="M44" s="70">
        <v>10.647789189120155</v>
      </c>
      <c r="N44" s="70">
        <v>10.077983319797882</v>
      </c>
      <c r="O44" s="70">
        <v>9.0377120461179903</v>
      </c>
      <c r="P44" s="70">
        <v>8.7061870721721437</v>
      </c>
      <c r="Q44" s="70">
        <v>8.4500899855400604</v>
      </c>
    </row>
    <row r="45" spans="1:17" ht="11.45" customHeight="1" x14ac:dyDescent="0.25">
      <c r="A45" s="87" t="s">
        <v>75</v>
      </c>
      <c r="B45" s="70">
        <v>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0.14852660366040008</v>
      </c>
      <c r="N45" s="70">
        <v>0.1467312149463047</v>
      </c>
      <c r="O45" s="70">
        <v>0.11708053665168458</v>
      </c>
      <c r="P45" s="70">
        <v>0.19790524072127308</v>
      </c>
      <c r="Q45" s="70">
        <v>0.10946786214458186</v>
      </c>
    </row>
    <row r="46" spans="1:17" ht="11.45" customHeight="1" x14ac:dyDescent="0.25">
      <c r="A46" s="62" t="s">
        <v>58</v>
      </c>
      <c r="B46" s="70">
        <v>53.012631564166547</v>
      </c>
      <c r="C46" s="70">
        <v>52.7049845426492</v>
      </c>
      <c r="D46" s="70">
        <v>52.269994475498272</v>
      </c>
      <c r="E46" s="70">
        <v>49.425228036162032</v>
      </c>
      <c r="F46" s="70">
        <v>46.269130819962022</v>
      </c>
      <c r="G46" s="70">
        <v>43.317027556146783</v>
      </c>
      <c r="H46" s="70">
        <v>41.27426003390822</v>
      </c>
      <c r="I46" s="70">
        <v>40.311952784898672</v>
      </c>
      <c r="J46" s="70">
        <v>40.486960334497141</v>
      </c>
      <c r="K46" s="70">
        <v>39.426775188869982</v>
      </c>
      <c r="L46" s="70">
        <v>39.324956995839408</v>
      </c>
      <c r="M46" s="70">
        <v>40.511409563468881</v>
      </c>
      <c r="N46" s="70">
        <v>42.677831654054373</v>
      </c>
      <c r="O46" s="70">
        <v>47.183343146028584</v>
      </c>
      <c r="P46" s="70">
        <v>49.637211703870882</v>
      </c>
      <c r="Q46" s="70">
        <v>52.040194752187723</v>
      </c>
    </row>
    <row r="47" spans="1:17" ht="11.45" customHeight="1" x14ac:dyDescent="0.25">
      <c r="A47" s="87" t="s">
        <v>75</v>
      </c>
      <c r="B47" s="70">
        <v>0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</row>
    <row r="48" spans="1:17" ht="11.45" customHeight="1" x14ac:dyDescent="0.25">
      <c r="A48" s="62" t="s">
        <v>57</v>
      </c>
      <c r="B48" s="70">
        <v>0</v>
      </c>
      <c r="C48" s="70">
        <v>0</v>
      </c>
      <c r="D48" s="70">
        <v>0</v>
      </c>
      <c r="E48" s="70">
        <v>0</v>
      </c>
      <c r="F48" s="70">
        <v>0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0</v>
      </c>
      <c r="O48" s="70">
        <v>0</v>
      </c>
      <c r="P48" s="70">
        <v>0</v>
      </c>
      <c r="Q48" s="70">
        <v>0</v>
      </c>
    </row>
    <row r="49" spans="1:17" ht="11.45" customHeight="1" x14ac:dyDescent="0.25">
      <c r="A49" s="62" t="s">
        <v>56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9.556026735624109E-3</v>
      </c>
      <c r="M49" s="70">
        <v>2.8824056261274579E-2</v>
      </c>
      <c r="N49" s="70">
        <v>3.0994837562059313E-2</v>
      </c>
      <c r="O49" s="70">
        <v>3.6310792700506231E-2</v>
      </c>
      <c r="P49" s="70">
        <v>4.8450920334576431E-2</v>
      </c>
      <c r="Q49" s="70">
        <v>6.7187096446182204E-2</v>
      </c>
    </row>
    <row r="50" spans="1:17" ht="11.45" customHeight="1" x14ac:dyDescent="0.25">
      <c r="A50" s="87" t="s">
        <v>77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</row>
    <row r="51" spans="1:17" ht="11.45" customHeight="1" x14ac:dyDescent="0.25">
      <c r="A51" s="62" t="s">
        <v>55</v>
      </c>
      <c r="B51" s="70">
        <v>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7.1140412801033064E-4</v>
      </c>
      <c r="J51" s="70">
        <v>7.1380315737987069E-4</v>
      </c>
      <c r="K51" s="70">
        <v>7.1628316608145367E-4</v>
      </c>
      <c r="L51" s="70">
        <v>7.1875273922173105E-4</v>
      </c>
      <c r="M51" s="70">
        <v>7.2117841589539077E-4</v>
      </c>
      <c r="N51" s="70">
        <v>1.0868981418344426E-3</v>
      </c>
      <c r="O51" s="70">
        <v>2.5535436746339231E-3</v>
      </c>
      <c r="P51" s="70">
        <v>5.1420630440631599E-3</v>
      </c>
      <c r="Q51" s="70">
        <v>5.9023817939654619E-3</v>
      </c>
    </row>
    <row r="52" spans="1:17" ht="11.45" customHeight="1" x14ac:dyDescent="0.25">
      <c r="A52" s="19" t="s">
        <v>76</v>
      </c>
      <c r="B52" s="21">
        <f>B53+B55</f>
        <v>44.673457038638176</v>
      </c>
      <c r="C52" s="21">
        <f t="shared" ref="C52:Q52" si="10">C53+C55</f>
        <v>85.233013264877599</v>
      </c>
      <c r="D52" s="21">
        <f t="shared" si="10"/>
        <v>126.31964033283938</v>
      </c>
      <c r="E52" s="21">
        <f t="shared" si="10"/>
        <v>111.00969641495965</v>
      </c>
      <c r="F52" s="21">
        <f t="shared" si="10"/>
        <v>127.58596661301999</v>
      </c>
      <c r="G52" s="21">
        <f t="shared" si="10"/>
        <v>134.88985218573652</v>
      </c>
      <c r="H52" s="21">
        <f t="shared" si="10"/>
        <v>140.32273719594735</v>
      </c>
      <c r="I52" s="21">
        <f t="shared" si="10"/>
        <v>158.32108659128815</v>
      </c>
      <c r="J52" s="21">
        <f t="shared" si="10"/>
        <v>139.25736432997746</v>
      </c>
      <c r="K52" s="21">
        <f t="shared" si="10"/>
        <v>97.244836962478303</v>
      </c>
      <c r="L52" s="21">
        <f t="shared" si="10"/>
        <v>131.26908870088778</v>
      </c>
      <c r="M52" s="21">
        <f t="shared" si="10"/>
        <v>149.60128720046723</v>
      </c>
      <c r="N52" s="21">
        <f t="shared" si="10"/>
        <v>147.29061701794382</v>
      </c>
      <c r="O52" s="21">
        <f t="shared" si="10"/>
        <v>127.83021184120378</v>
      </c>
      <c r="P52" s="21">
        <f t="shared" si="10"/>
        <v>119.06045614663347</v>
      </c>
      <c r="Q52" s="21">
        <f t="shared" si="10"/>
        <v>106.74580613600344</v>
      </c>
    </row>
    <row r="53" spans="1:17" ht="11.45" customHeight="1" x14ac:dyDescent="0.25">
      <c r="A53" s="17" t="s">
        <v>23</v>
      </c>
      <c r="B53" s="20">
        <v>43.025412394073413</v>
      </c>
      <c r="C53" s="20">
        <v>37.129887017284105</v>
      </c>
      <c r="D53" s="20">
        <v>51.915051411841119</v>
      </c>
      <c r="E53" s="20">
        <v>78.534607737873969</v>
      </c>
      <c r="F53" s="20">
        <v>84.729321566955264</v>
      </c>
      <c r="G53" s="20">
        <v>86.766060752573196</v>
      </c>
      <c r="H53" s="20">
        <v>91.705861414958349</v>
      </c>
      <c r="I53" s="20">
        <v>98.46185742281385</v>
      </c>
      <c r="J53" s="20">
        <v>98.317412109643882</v>
      </c>
      <c r="K53" s="20">
        <v>70.276186929936387</v>
      </c>
      <c r="L53" s="20">
        <v>67.24260231442085</v>
      </c>
      <c r="M53" s="20">
        <v>74.666155370671532</v>
      </c>
      <c r="N53" s="20">
        <v>72.558949395932444</v>
      </c>
      <c r="O53" s="20">
        <v>72.932650015541469</v>
      </c>
      <c r="P53" s="20">
        <v>67.590582618472524</v>
      </c>
      <c r="Q53" s="20">
        <v>66.047404751072094</v>
      </c>
    </row>
    <row r="54" spans="1:17" ht="11.45" customHeight="1" x14ac:dyDescent="0.25">
      <c r="A54" s="87" t="s">
        <v>75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</row>
    <row r="55" spans="1:17" ht="11.45" customHeight="1" x14ac:dyDescent="0.25">
      <c r="A55" s="17" t="s">
        <v>22</v>
      </c>
      <c r="B55" s="20">
        <v>1.6480446445647638</v>
      </c>
      <c r="C55" s="20">
        <v>48.103126247593494</v>
      </c>
      <c r="D55" s="20">
        <v>74.404588920998265</v>
      </c>
      <c r="E55" s="20">
        <v>32.475088677085679</v>
      </c>
      <c r="F55" s="20">
        <v>42.85664504606472</v>
      </c>
      <c r="G55" s="20">
        <v>48.123791433163312</v>
      </c>
      <c r="H55" s="20">
        <v>48.616875780989012</v>
      </c>
      <c r="I55" s="20">
        <v>59.8592291684743</v>
      </c>
      <c r="J55" s="20">
        <v>40.939952220333581</v>
      </c>
      <c r="K55" s="20">
        <v>26.968650032541913</v>
      </c>
      <c r="L55" s="20">
        <v>64.026486386466928</v>
      </c>
      <c r="M55" s="20">
        <v>74.935131829795694</v>
      </c>
      <c r="N55" s="20">
        <v>74.731667622011372</v>
      </c>
      <c r="O55" s="20">
        <v>54.897561825662301</v>
      </c>
      <c r="P55" s="20">
        <v>51.469873528160939</v>
      </c>
      <c r="Q55" s="20">
        <v>40.698401384931351</v>
      </c>
    </row>
    <row r="56" spans="1:17" ht="11.45" customHeight="1" x14ac:dyDescent="0.25">
      <c r="A56" s="86" t="s">
        <v>75</v>
      </c>
      <c r="B56" s="69">
        <v>0</v>
      </c>
      <c r="C56" s="69">
        <v>0</v>
      </c>
      <c r="D56" s="69">
        <v>0</v>
      </c>
      <c r="E56" s="69">
        <v>0</v>
      </c>
      <c r="F56" s="69">
        <v>0</v>
      </c>
      <c r="G56" s="69">
        <v>0</v>
      </c>
      <c r="H56" s="69">
        <v>0</v>
      </c>
      <c r="I56" s="69">
        <v>0</v>
      </c>
      <c r="J56" s="69">
        <v>0</v>
      </c>
      <c r="K56" s="69">
        <v>0</v>
      </c>
      <c r="L56" s="69">
        <v>0</v>
      </c>
      <c r="M56" s="69">
        <v>0</v>
      </c>
      <c r="N56" s="69">
        <v>0</v>
      </c>
      <c r="O56" s="69">
        <v>0</v>
      </c>
      <c r="P56" s="69">
        <v>0</v>
      </c>
      <c r="Q56" s="69">
        <v>0</v>
      </c>
    </row>
    <row r="58" spans="1:17" ht="11.45" customHeight="1" x14ac:dyDescent="0.25">
      <c r="A58" s="35" t="s">
        <v>45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4"/>
      <c r="N58" s="84"/>
      <c r="O58" s="84"/>
      <c r="P58" s="84"/>
      <c r="Q58" s="84"/>
    </row>
    <row r="60" spans="1:17" ht="11.45" customHeight="1" x14ac:dyDescent="0.25">
      <c r="A60" s="27" t="s">
        <v>74</v>
      </c>
      <c r="B60" s="71">
        <f>IF(B17=0,"",B17/TrRoad_act!B30*100)</f>
        <v>11.088941906903283</v>
      </c>
      <c r="C60" s="71">
        <f>IF(C17=0,"",C17/TrRoad_act!C30*100)</f>
        <v>11.41526898246595</v>
      </c>
      <c r="D60" s="71">
        <f>IF(D17=0,"",D17/TrRoad_act!D30*100)</f>
        <v>12.266897628792968</v>
      </c>
      <c r="E60" s="71">
        <f>IF(E17=0,"",E17/TrRoad_act!E30*100)</f>
        <v>11.66744274595991</v>
      </c>
      <c r="F60" s="71">
        <f>IF(F17=0,"",F17/TrRoad_act!F30*100)</f>
        <v>11.779216471059602</v>
      </c>
      <c r="G60" s="71">
        <f>IF(G17=0,"",G17/TrRoad_act!G30*100)</f>
        <v>11.638600102835085</v>
      </c>
      <c r="H60" s="71">
        <f>IF(H17=0,"",H17/TrRoad_act!H30*100)</f>
        <v>11.175482107801809</v>
      </c>
      <c r="I60" s="71">
        <f>IF(I17=0,"",I17/TrRoad_act!I30*100)</f>
        <v>10.790889286309609</v>
      </c>
      <c r="J60" s="71">
        <f>IF(J17=0,"",J17/TrRoad_act!J30*100)</f>
        <v>10.155283991464586</v>
      </c>
      <c r="K60" s="71">
        <f>IF(K17=0,"",K17/TrRoad_act!K30*100)</f>
        <v>9.6420725736209256</v>
      </c>
      <c r="L60" s="71">
        <f>IF(L17=0,"",L17/TrRoad_act!L30*100)</f>
        <v>10.186202680844394</v>
      </c>
      <c r="M60" s="71">
        <f>IF(M17=0,"",M17/TrRoad_act!M30*100)</f>
        <v>10.284799170288411</v>
      </c>
      <c r="N60" s="71">
        <f>IF(N17=0,"",N17/TrRoad_act!N30*100)</f>
        <v>10.113308602838112</v>
      </c>
      <c r="O60" s="71">
        <f>IF(O17=0,"",O17/TrRoad_act!O30*100)</f>
        <v>9.6698907322714298</v>
      </c>
      <c r="P60" s="71">
        <f>IF(P17=0,"",P17/TrRoad_act!P30*100)</f>
        <v>9.4596675365422787</v>
      </c>
      <c r="Q60" s="71">
        <f>IF(Q17=0,"",Q17/TrRoad_act!Q30*100)</f>
        <v>9.0421834086901143</v>
      </c>
    </row>
    <row r="61" spans="1:17" ht="11.45" customHeight="1" x14ac:dyDescent="0.25">
      <c r="A61" s="25" t="s">
        <v>39</v>
      </c>
      <c r="B61" s="24">
        <f>IF(B18=0,"",B18/TrRoad_act!B31*100)</f>
        <v>10.809283154308028</v>
      </c>
      <c r="C61" s="24">
        <f>IF(C18=0,"",C18/TrRoad_act!C31*100)</f>
        <v>10.316099273368854</v>
      </c>
      <c r="D61" s="24">
        <f>IF(D18=0,"",D18/TrRoad_act!D31*100)</f>
        <v>10.412172010779486</v>
      </c>
      <c r="E61" s="24">
        <f>IF(E18=0,"",E18/TrRoad_act!E31*100)</f>
        <v>10.231585496002701</v>
      </c>
      <c r="F61" s="24">
        <f>IF(F18=0,"",F18/TrRoad_act!F31*100)</f>
        <v>10.074936911726558</v>
      </c>
      <c r="G61" s="24">
        <f>IF(G18=0,"",G18/TrRoad_act!G31*100)</f>
        <v>9.8717635883911043</v>
      </c>
      <c r="H61" s="24">
        <f>IF(H18=0,"",H18/TrRoad_act!H31*100)</f>
        <v>9.4854860324007824</v>
      </c>
      <c r="I61" s="24">
        <f>IF(I18=0,"",I18/TrRoad_act!I31*100)</f>
        <v>8.9616033209751169</v>
      </c>
      <c r="J61" s="24">
        <f>IF(J18=0,"",J18/TrRoad_act!J31*100)</f>
        <v>8.6199214310277252</v>
      </c>
      <c r="K61" s="24">
        <f>IF(K18=0,"",K18/TrRoad_act!K31*100)</f>
        <v>8.5082861447539297</v>
      </c>
      <c r="L61" s="24">
        <f>IF(L18=0,"",L18/TrRoad_act!L31*100)</f>
        <v>8.5160540077410811</v>
      </c>
      <c r="M61" s="24">
        <f>IF(M18=0,"",M18/TrRoad_act!M31*100)</f>
        <v>8.4013912248599159</v>
      </c>
      <c r="N61" s="24">
        <f>IF(N18=0,"",N18/TrRoad_act!N31*100)</f>
        <v>8.3220386461152351</v>
      </c>
      <c r="O61" s="24">
        <f>IF(O18=0,"",O18/TrRoad_act!O31*100)</f>
        <v>8.2051799499240961</v>
      </c>
      <c r="P61" s="24">
        <f>IF(P18=0,"",P18/TrRoad_act!P31*100)</f>
        <v>8.1489786276645777</v>
      </c>
      <c r="Q61" s="24">
        <f>IF(Q18=0,"",Q18/TrRoad_act!Q31*100)</f>
        <v>7.97887974477519</v>
      </c>
    </row>
    <row r="62" spans="1:17" ht="11.45" customHeight="1" x14ac:dyDescent="0.25">
      <c r="A62" s="23" t="s">
        <v>30</v>
      </c>
      <c r="B62" s="22">
        <f>IF(B19=0,"",B19/TrRoad_act!B32*100)</f>
        <v>5.3560001703422602</v>
      </c>
      <c r="C62" s="22">
        <f>IF(C19=0,"",C19/TrRoad_act!C32*100)</f>
        <v>5.3505929170256801</v>
      </c>
      <c r="D62" s="22">
        <f>IF(D19=0,"",D19/TrRoad_act!D32*100)</f>
        <v>5.3112723346019814</v>
      </c>
      <c r="E62" s="22">
        <f>IF(E19=0,"",E19/TrRoad_act!E32*100)</f>
        <v>5.2527745299019584</v>
      </c>
      <c r="F62" s="22">
        <f>IF(F19=0,"",F19/TrRoad_act!F32*100)</f>
        <v>5.1971530891976965</v>
      </c>
      <c r="G62" s="22">
        <f>IF(G19=0,"",G19/TrRoad_act!G32*100)</f>
        <v>4.8926515140420959</v>
      </c>
      <c r="H62" s="22">
        <f>IF(H19=0,"",H19/TrRoad_act!H32*100)</f>
        <v>5.0503569046350849</v>
      </c>
      <c r="I62" s="22">
        <f>IF(I19=0,"",I19/TrRoad_act!I32*100)</f>
        <v>4.9870827746632571</v>
      </c>
      <c r="J62" s="22">
        <f>IF(J19=0,"",J19/TrRoad_act!J32*100)</f>
        <v>4.8959563523820444</v>
      </c>
      <c r="K62" s="22">
        <f>IF(K19=0,"",K19/TrRoad_act!K32*100)</f>
        <v>4.8553108644185174</v>
      </c>
      <c r="L62" s="22">
        <f>IF(L19=0,"",L19/TrRoad_act!L32*100)</f>
        <v>4.8071464601992977</v>
      </c>
      <c r="M62" s="22">
        <f>IF(M19=0,"",M19/TrRoad_act!M32*100)</f>
        <v>4.4500569141077948</v>
      </c>
      <c r="N62" s="22">
        <f>IF(N19=0,"",N19/TrRoad_act!N32*100)</f>
        <v>4.2156970261009059</v>
      </c>
      <c r="O62" s="22">
        <f>IF(O19=0,"",O19/TrRoad_act!O32*100)</f>
        <v>4.1594507544224557</v>
      </c>
      <c r="P62" s="22">
        <f>IF(P19=0,"",P19/TrRoad_act!P32*100)</f>
        <v>4.0991513043800971</v>
      </c>
      <c r="Q62" s="22">
        <f>IF(Q19=0,"",Q19/TrRoad_act!Q32*100)</f>
        <v>4.1812173621162669</v>
      </c>
    </row>
    <row r="63" spans="1:17" ht="11.45" customHeight="1" x14ac:dyDescent="0.25">
      <c r="A63" s="19" t="s">
        <v>29</v>
      </c>
      <c r="B63" s="21">
        <f>IF(B21=0,"",B21/TrRoad_act!B33*100)</f>
        <v>8.5478175856689393</v>
      </c>
      <c r="C63" s="21">
        <f>IF(C21=0,"",C21/TrRoad_act!C33*100)</f>
        <v>8.5284894920649226</v>
      </c>
      <c r="D63" s="21">
        <f>IF(D21=0,"",D21/TrRoad_act!D33*100)</f>
        <v>8.5369634812805941</v>
      </c>
      <c r="E63" s="21">
        <f>IF(E21=0,"",E21/TrRoad_act!E33*100)</f>
        <v>8.3292045862275064</v>
      </c>
      <c r="F63" s="21">
        <f>IF(F21=0,"",F21/TrRoad_act!F33*100)</f>
        <v>8.2010475565033261</v>
      </c>
      <c r="G63" s="21">
        <f>IF(G21=0,"",G21/TrRoad_act!G33*100)</f>
        <v>8.0793051214715526</v>
      </c>
      <c r="H63" s="21">
        <f>IF(H21=0,"",H21/TrRoad_act!H33*100)</f>
        <v>7.9131029357538409</v>
      </c>
      <c r="I63" s="21">
        <f>IF(I21=0,"",I21/TrRoad_act!I33*100)</f>
        <v>7.778284835755735</v>
      </c>
      <c r="J63" s="21">
        <f>IF(J21=0,"",J21/TrRoad_act!J33*100)</f>
        <v>7.5503667656634477</v>
      </c>
      <c r="K63" s="21">
        <f>IF(K21=0,"",K21/TrRoad_act!K33*100)</f>
        <v>7.4277589319381239</v>
      </c>
      <c r="L63" s="21">
        <f>IF(L21=0,"",L21/TrRoad_act!L33*100)</f>
        <v>7.4443507490403311</v>
      </c>
      <c r="M63" s="21">
        <f>IF(M21=0,"",M21/TrRoad_act!M33*100)</f>
        <v>7.3632447619016927</v>
      </c>
      <c r="N63" s="21">
        <f>IF(N21=0,"",N21/TrRoad_act!N33*100)</f>
        <v>7.276827761251023</v>
      </c>
      <c r="O63" s="21">
        <f>IF(O21=0,"",O21/TrRoad_act!O33*100)</f>
        <v>7.1200337493152688</v>
      </c>
      <c r="P63" s="21">
        <f>IF(P21=0,"",P21/TrRoad_act!P33*100)</f>
        <v>7.0449638758974533</v>
      </c>
      <c r="Q63" s="21">
        <f>IF(Q21=0,"",Q21/TrRoad_act!Q33*100)</f>
        <v>6.8868045489296508</v>
      </c>
    </row>
    <row r="64" spans="1:17" ht="11.45" customHeight="1" x14ac:dyDescent="0.25">
      <c r="A64" s="62" t="s">
        <v>59</v>
      </c>
      <c r="B64" s="70">
        <f>IF(B22=0,"",B22/TrRoad_act!B34*100)</f>
        <v>8.7089433664101801</v>
      </c>
      <c r="C64" s="70">
        <f>IF(C22=0,"",C22/TrRoad_act!C34*100)</f>
        <v>8.6209382194053354</v>
      </c>
      <c r="D64" s="70">
        <f>IF(D22=0,"",D22/TrRoad_act!D34*100)</f>
        <v>8.5759644829932729</v>
      </c>
      <c r="E64" s="70">
        <f>IF(E22=0,"",E22/TrRoad_act!E34*100)</f>
        <v>8.5096288467624959</v>
      </c>
      <c r="F64" s="70">
        <f>IF(F22=0,"",F22/TrRoad_act!F34*100)</f>
        <v>8.4534150801849126</v>
      </c>
      <c r="G64" s="70">
        <f>IF(G22=0,"",G22/TrRoad_act!G34*100)</f>
        <v>8.4006897570949945</v>
      </c>
      <c r="H64" s="70">
        <f>IF(H22=0,"",H22/TrRoad_act!H34*100)</f>
        <v>8.324264986272123</v>
      </c>
      <c r="I64" s="70">
        <f>IF(I22=0,"",I22/TrRoad_act!I34*100)</f>
        <v>8.2414375997130875</v>
      </c>
      <c r="J64" s="70">
        <f>IF(J22=0,"",J22/TrRoad_act!J34*100)</f>
        <v>8.081082188703931</v>
      </c>
      <c r="K64" s="70">
        <f>IF(K22=0,"",K22/TrRoad_act!K34*100)</f>
        <v>8.0205578184417501</v>
      </c>
      <c r="L64" s="70">
        <f>IF(L22=0,"",L22/TrRoad_act!L34*100)</f>
        <v>7.9709641293943552</v>
      </c>
      <c r="M64" s="70">
        <f>IF(M22=0,"",M22/TrRoad_act!M34*100)</f>
        <v>7.9028150573821065</v>
      </c>
      <c r="N64" s="70">
        <f>IF(N22=0,"",N22/TrRoad_act!N34*100)</f>
        <v>7.8362277935414868</v>
      </c>
      <c r="O64" s="70">
        <f>IF(O22=0,"",O22/TrRoad_act!O34*100)</f>
        <v>7.7418889146628826</v>
      </c>
      <c r="P64" s="70">
        <f>IF(P22=0,"",P22/TrRoad_act!P34*100)</f>
        <v>7.6417791847076755</v>
      </c>
      <c r="Q64" s="70">
        <f>IF(Q22=0,"",Q22/TrRoad_act!Q34*100)</f>
        <v>7.5160065490684271</v>
      </c>
    </row>
    <row r="65" spans="1:17" ht="11.45" customHeight="1" x14ac:dyDescent="0.25">
      <c r="A65" s="62" t="s">
        <v>58</v>
      </c>
      <c r="B65" s="70">
        <f>IF(B24=0,"",B24/TrRoad_act!B35*100)</f>
        <v>6.832921788801043</v>
      </c>
      <c r="C65" s="70">
        <f>IF(C24=0,"",C24/TrRoad_act!C35*100)</f>
        <v>7.716748476450201</v>
      </c>
      <c r="D65" s="70">
        <f>IF(D24=0,"",D24/TrRoad_act!D35*100)</f>
        <v>8.2634412941801862</v>
      </c>
      <c r="E65" s="70">
        <f>IF(E24=0,"",E24/TrRoad_act!E35*100)</f>
        <v>7.4261332715247335</v>
      </c>
      <c r="F65" s="70">
        <f>IF(F24=0,"",F24/TrRoad_act!F35*100)</f>
        <v>7.2907038879980028</v>
      </c>
      <c r="G65" s="70">
        <f>IF(G24=0,"",G24/TrRoad_act!G35*100)</f>
        <v>7.1163821662855602</v>
      </c>
      <c r="H65" s="70">
        <f>IF(H24=0,"",H24/TrRoad_act!H35*100)</f>
        <v>6.9395635771924358</v>
      </c>
      <c r="I65" s="70">
        <f>IF(I24=0,"",I24/TrRoad_act!I35*100)</f>
        <v>6.8330268242730101</v>
      </c>
      <c r="J65" s="70">
        <f>IF(J24=0,"",J24/TrRoad_act!J35*100)</f>
        <v>6.5581862228503764</v>
      </c>
      <c r="K65" s="70">
        <f>IF(K24=0,"",K24/TrRoad_act!K35*100)</f>
        <v>6.432899124192712</v>
      </c>
      <c r="L65" s="70">
        <f>IF(L24=0,"",L24/TrRoad_act!L35*100)</f>
        <v>6.634072764328967</v>
      </c>
      <c r="M65" s="70">
        <f>IF(M24=0,"",M24/TrRoad_act!M35*100)</f>
        <v>6.6595253877825638</v>
      </c>
      <c r="N65" s="70">
        <f>IF(N24=0,"",N24/TrRoad_act!N35*100)</f>
        <v>6.6642042466554878</v>
      </c>
      <c r="O65" s="70">
        <f>IF(O24=0,"",O24/TrRoad_act!O35*100)</f>
        <v>6.5288987453951011</v>
      </c>
      <c r="P65" s="70">
        <f>IF(P24=0,"",P24/TrRoad_act!P35*100)</f>
        <v>6.487460990673477</v>
      </c>
      <c r="Q65" s="70">
        <f>IF(Q24=0,"",Q24/TrRoad_act!Q35*100)</f>
        <v>6.3749963022336642</v>
      </c>
    </row>
    <row r="66" spans="1:17" ht="11.45" customHeight="1" x14ac:dyDescent="0.25">
      <c r="A66" s="62" t="s">
        <v>57</v>
      </c>
      <c r="B66" s="70" t="str">
        <f>IF(B26=0,"",B26/TrRoad_act!B36*100)</f>
        <v/>
      </c>
      <c r="C66" s="70" t="str">
        <f>IF(C26=0,"",C26/TrRoad_act!C36*100)</f>
        <v/>
      </c>
      <c r="D66" s="70" t="str">
        <f>IF(D26=0,"",D26/TrRoad_act!D36*100)</f>
        <v/>
      </c>
      <c r="E66" s="70" t="str">
        <f>IF(E26=0,"",E26/TrRoad_act!E36*100)</f>
        <v/>
      </c>
      <c r="F66" s="70" t="str">
        <f>IF(F26=0,"",F26/TrRoad_act!F36*100)</f>
        <v/>
      </c>
      <c r="G66" s="70" t="str">
        <f>IF(G26=0,"",G26/TrRoad_act!G36*100)</f>
        <v/>
      </c>
      <c r="H66" s="70" t="str">
        <f>IF(H26=0,"",H26/TrRoad_act!H36*100)</f>
        <v/>
      </c>
      <c r="I66" s="70" t="str">
        <f>IF(I26=0,"",I26/TrRoad_act!I36*100)</f>
        <v/>
      </c>
      <c r="J66" s="70" t="str">
        <f>IF(J26=0,"",J26/TrRoad_act!J36*100)</f>
        <v/>
      </c>
      <c r="K66" s="70" t="str">
        <f>IF(K26=0,"",K26/TrRoad_act!K36*100)</f>
        <v/>
      </c>
      <c r="L66" s="70" t="str">
        <f>IF(L26=0,"",L26/TrRoad_act!L36*100)</f>
        <v/>
      </c>
      <c r="M66" s="70" t="str">
        <f>IF(M26=0,"",M26/TrRoad_act!M36*100)</f>
        <v/>
      </c>
      <c r="N66" s="70" t="str">
        <f>IF(N26=0,"",N26/TrRoad_act!N36*100)</f>
        <v/>
      </c>
      <c r="O66" s="70" t="str">
        <f>IF(O26=0,"",O26/TrRoad_act!O36*100)</f>
        <v/>
      </c>
      <c r="P66" s="70" t="str">
        <f>IF(P26=0,"",P26/TrRoad_act!P36*100)</f>
        <v/>
      </c>
      <c r="Q66" s="70" t="str">
        <f>IF(Q26=0,"",Q26/TrRoad_act!Q36*100)</f>
        <v/>
      </c>
    </row>
    <row r="67" spans="1:17" ht="11.45" customHeight="1" x14ac:dyDescent="0.25">
      <c r="A67" s="62" t="s">
        <v>56</v>
      </c>
      <c r="B67" s="70" t="str">
        <f>IF(B27=0,"",B27/TrRoad_act!B37*100)</f>
        <v/>
      </c>
      <c r="C67" s="70" t="str">
        <f>IF(C27=0,"",C27/TrRoad_act!C37*100)</f>
        <v/>
      </c>
      <c r="D67" s="70" t="str">
        <f>IF(D27=0,"",D27/TrRoad_act!D37*100)</f>
        <v/>
      </c>
      <c r="E67" s="70" t="str">
        <f>IF(E27=0,"",E27/TrRoad_act!E37*100)</f>
        <v/>
      </c>
      <c r="F67" s="70" t="str">
        <f>IF(F27=0,"",F27/TrRoad_act!F37*100)</f>
        <v/>
      </c>
      <c r="G67" s="70" t="str">
        <f>IF(G27=0,"",G27/TrRoad_act!G37*100)</f>
        <v/>
      </c>
      <c r="H67" s="70" t="str">
        <f>IF(H27=0,"",H27/TrRoad_act!H37*100)</f>
        <v/>
      </c>
      <c r="I67" s="70" t="str">
        <f>IF(I27=0,"",I27/TrRoad_act!I37*100)</f>
        <v/>
      </c>
      <c r="J67" s="70" t="str">
        <f>IF(J27=0,"",J27/TrRoad_act!J37*100)</f>
        <v/>
      </c>
      <c r="K67" s="70" t="str">
        <f>IF(K27=0,"",K27/TrRoad_act!K37*100)</f>
        <v/>
      </c>
      <c r="L67" s="70">
        <f>IF(L27=0,"",L27/TrRoad_act!L37*100)</f>
        <v>6.7949741714748146</v>
      </c>
      <c r="M67" s="70">
        <f>IF(M27=0,"",M27/TrRoad_act!M37*100)</f>
        <v>7.0920545943276263</v>
      </c>
      <c r="N67" s="70">
        <f>IF(N27=0,"",N27/TrRoad_act!N37*100)</f>
        <v>7.2572774597495711</v>
      </c>
      <c r="O67" s="70">
        <f>IF(O27=0,"",O27/TrRoad_act!O37*100)</f>
        <v>7.3131961832877899</v>
      </c>
      <c r="P67" s="70">
        <f>IF(P27=0,"",P27/TrRoad_act!P37*100)</f>
        <v>7.3126472331302272</v>
      </c>
      <c r="Q67" s="70">
        <f>IF(Q27=0,"",Q27/TrRoad_act!Q37*100)</f>
        <v>6.7690011956410929</v>
      </c>
    </row>
    <row r="68" spans="1:17" ht="11.45" customHeight="1" x14ac:dyDescent="0.25">
      <c r="A68" s="62" t="s">
        <v>60</v>
      </c>
      <c r="B68" s="70" t="str">
        <f>IF(B29=0,"",B29/TrRoad_act!B38*100)</f>
        <v/>
      </c>
      <c r="C68" s="70" t="str">
        <f>IF(C29=0,"",C29/TrRoad_act!C38*100)</f>
        <v/>
      </c>
      <c r="D68" s="70" t="str">
        <f>IF(D29=0,"",D29/TrRoad_act!D38*100)</f>
        <v/>
      </c>
      <c r="E68" s="70" t="str">
        <f>IF(E29=0,"",E29/TrRoad_act!E38*100)</f>
        <v/>
      </c>
      <c r="F68" s="70" t="str">
        <f>IF(F29=0,"",F29/TrRoad_act!F38*100)</f>
        <v/>
      </c>
      <c r="G68" s="70" t="str">
        <f>IF(G29=0,"",G29/TrRoad_act!G38*100)</f>
        <v/>
      </c>
      <c r="H68" s="70" t="str">
        <f>IF(H29=0,"",H29/TrRoad_act!H38*100)</f>
        <v/>
      </c>
      <c r="I68" s="70" t="str">
        <f>IF(I29=0,"",I29/TrRoad_act!I38*100)</f>
        <v/>
      </c>
      <c r="J68" s="70" t="str">
        <f>IF(J29=0,"",J29/TrRoad_act!J38*100)</f>
        <v/>
      </c>
      <c r="K68" s="70" t="str">
        <f>IF(K29=0,"",K29/TrRoad_act!K38*100)</f>
        <v/>
      </c>
      <c r="L68" s="70" t="str">
        <f>IF(L29=0,"",L29/TrRoad_act!L38*100)</f>
        <v/>
      </c>
      <c r="M68" s="70" t="str">
        <f>IF(M29=0,"",M29/TrRoad_act!M38*100)</f>
        <v/>
      </c>
      <c r="N68" s="70" t="str">
        <f>IF(N29=0,"",N29/TrRoad_act!N38*100)</f>
        <v/>
      </c>
      <c r="O68" s="70" t="str">
        <f>IF(O29=0,"",O29/TrRoad_act!O38*100)</f>
        <v/>
      </c>
      <c r="P68" s="70">
        <f>IF(P29=0,"",P29/TrRoad_act!P38*100)</f>
        <v>3.5520636649684705</v>
      </c>
      <c r="Q68" s="70">
        <f>IF(Q29=0,"",Q29/TrRoad_act!Q38*100)</f>
        <v>3.8488337257059295</v>
      </c>
    </row>
    <row r="69" spans="1:17" ht="11.45" customHeight="1" x14ac:dyDescent="0.25">
      <c r="A69" s="62" t="s">
        <v>55</v>
      </c>
      <c r="B69" s="70" t="str">
        <f>IF(B32=0,"",B32/TrRoad_act!B39*100)</f>
        <v/>
      </c>
      <c r="C69" s="70" t="str">
        <f>IF(C32=0,"",C32/TrRoad_act!C39*100)</f>
        <v/>
      </c>
      <c r="D69" s="70" t="str">
        <f>IF(D32=0,"",D32/TrRoad_act!D39*100)</f>
        <v/>
      </c>
      <c r="E69" s="70" t="str">
        <f>IF(E32=0,"",E32/TrRoad_act!E39*100)</f>
        <v/>
      </c>
      <c r="F69" s="70" t="str">
        <f>IF(F32=0,"",F32/TrRoad_act!F39*100)</f>
        <v/>
      </c>
      <c r="G69" s="70" t="str">
        <f>IF(G32=0,"",G32/TrRoad_act!G39*100)</f>
        <v/>
      </c>
      <c r="H69" s="70" t="str">
        <f>IF(H32=0,"",H32/TrRoad_act!H39*100)</f>
        <v/>
      </c>
      <c r="I69" s="70" t="str">
        <f>IF(I32=0,"",I32/TrRoad_act!I39*100)</f>
        <v/>
      </c>
      <c r="J69" s="70">
        <f>IF(J32=0,"",J32/TrRoad_act!J39*100)</f>
        <v>2.8274991289455289</v>
      </c>
      <c r="K69" s="70">
        <f>IF(K32=0,"",K32/TrRoad_act!K39*100)</f>
        <v>2.8345678767678928</v>
      </c>
      <c r="L69" s="70">
        <f>IF(L32=0,"",L32/TrRoad_act!L39*100)</f>
        <v>2.8427819410764625</v>
      </c>
      <c r="M69" s="70">
        <f>IF(M32=0,"",M32/TrRoad_act!M39*100)</f>
        <v>2.8559228968762134</v>
      </c>
      <c r="N69" s="70">
        <f>IF(N32=0,"",N32/TrRoad_act!N39*100)</f>
        <v>2.8701742448958143</v>
      </c>
      <c r="O69" s="70">
        <f>IF(O32=0,"",O32/TrRoad_act!O39*100)</f>
        <v>2.8795125189116657</v>
      </c>
      <c r="P69" s="70">
        <f>IF(P32=0,"",P32/TrRoad_act!P39*100)</f>
        <v>2.893840609615669</v>
      </c>
      <c r="Q69" s="70">
        <f>IF(Q32=0,"",Q32/TrRoad_act!Q39*100)</f>
        <v>2.9023411315944965</v>
      </c>
    </row>
    <row r="70" spans="1:17" ht="11.45" customHeight="1" x14ac:dyDescent="0.25">
      <c r="A70" s="19" t="s">
        <v>28</v>
      </c>
      <c r="B70" s="21">
        <f>IF(B33=0,"",B33/TrRoad_act!B40*100)</f>
        <v>48.273250328222495</v>
      </c>
      <c r="C70" s="21">
        <f>IF(C33=0,"",C33/TrRoad_act!C40*100)</f>
        <v>48.45563941508783</v>
      </c>
      <c r="D70" s="21">
        <f>IF(D33=0,"",D33/TrRoad_act!D40*100)</f>
        <v>49.042303743332461</v>
      </c>
      <c r="E70" s="21">
        <f>IF(E33=0,"",E33/TrRoad_act!E40*100)</f>
        <v>49.695382355269039</v>
      </c>
      <c r="F70" s="21">
        <f>IF(F33=0,"",F33/TrRoad_act!F40*100)</f>
        <v>49.969992786360741</v>
      </c>
      <c r="G70" s="21">
        <f>IF(G33=0,"",G33/TrRoad_act!G40*100)</f>
        <v>50.503235145881057</v>
      </c>
      <c r="H70" s="21">
        <f>IF(H33=0,"",H33/TrRoad_act!H40*100)</f>
        <v>50.2016666334099</v>
      </c>
      <c r="I70" s="21">
        <f>IF(I33=0,"",I33/TrRoad_act!I40*100)</f>
        <v>50.981913997492178</v>
      </c>
      <c r="J70" s="21">
        <f>IF(J33=0,"",J33/TrRoad_act!J40*100)</f>
        <v>51.470119248114443</v>
      </c>
      <c r="K70" s="21">
        <f>IF(K33=0,"",K33/TrRoad_act!K40*100)</f>
        <v>52.060983083080082</v>
      </c>
      <c r="L70" s="21">
        <f>IF(L33=0,"",L33/TrRoad_act!L40*100)</f>
        <v>51.366040680050787</v>
      </c>
      <c r="M70" s="21">
        <f>IF(M33=0,"",M33/TrRoad_act!M40*100)</f>
        <v>51.411797336750894</v>
      </c>
      <c r="N70" s="21">
        <f>IF(N33=0,"",N33/TrRoad_act!N40*100)</f>
        <v>51.439944898922988</v>
      </c>
      <c r="O70" s="21">
        <f>IF(O33=0,"",O33/TrRoad_act!O40*100)</f>
        <v>51.475486742150082</v>
      </c>
      <c r="P70" s="21">
        <f>IF(P33=0,"",P33/TrRoad_act!P40*100)</f>
        <v>51.465754530241625</v>
      </c>
      <c r="Q70" s="21">
        <f>IF(Q33=0,"",Q33/TrRoad_act!Q40*100)</f>
        <v>51.43966708349754</v>
      </c>
    </row>
    <row r="71" spans="1:17" ht="11.45" customHeight="1" x14ac:dyDescent="0.25">
      <c r="A71" s="62" t="s">
        <v>59</v>
      </c>
      <c r="B71" s="20">
        <f>IF(B34=0,"",B34/TrRoad_act!B41*100)</f>
        <v>21.352905054564197</v>
      </c>
      <c r="C71" s="20">
        <f>IF(C34=0,"",C34/TrRoad_act!C41*100)</f>
        <v>21.406287317200608</v>
      </c>
      <c r="D71" s="20">
        <f>IF(D34=0,"",D34/TrRoad_act!D41*100)</f>
        <v>21.459803035493604</v>
      </c>
      <c r="E71" s="20">
        <f>IF(E34=0,"",E34/TrRoad_act!E41*100)</f>
        <v>21.513452543082341</v>
      </c>
      <c r="F71" s="20">
        <f>IF(F34=0,"",F34/TrRoad_act!F41*100)</f>
        <v>21.567236174440044</v>
      </c>
      <c r="G71" s="20">
        <f>IF(G34=0,"",G34/TrRoad_act!G41*100)</f>
        <v>21.621154264876139</v>
      </c>
      <c r="H71" s="20">
        <f>IF(H34=0,"",H34/TrRoad_act!H41*100)</f>
        <v>21.675207150538334</v>
      </c>
      <c r="I71" s="20">
        <f>IF(I34=0,"",I34/TrRoad_act!I41*100)</f>
        <v>21.72939516841468</v>
      </c>
      <c r="J71" s="20">
        <f>IF(J34=0,"",J34/TrRoad_act!J41*100)</f>
        <v>21.783718656335719</v>
      </c>
      <c r="K71" s="20">
        <f>IF(K34=0,"",K34/TrRoad_act!K41*100)</f>
        <v>21.838177952976555</v>
      </c>
      <c r="L71" s="20">
        <f>IF(L34=0,"",L34/TrRoad_act!L41*100)</f>
        <v>21.892773397858992</v>
      </c>
      <c r="M71" s="20">
        <f>IF(M34=0,"",M34/TrRoad_act!M41*100)</f>
        <v>21.947505331353639</v>
      </c>
      <c r="N71" s="20">
        <f>IF(N34=0,"",N34/TrRoad_act!N41*100)</f>
        <v>22.002374094682022</v>
      </c>
      <c r="O71" s="20">
        <f>IF(O34=0,"",O34/TrRoad_act!O41*100)</f>
        <v>22.057380029918729</v>
      </c>
      <c r="P71" s="20">
        <f>IF(P34=0,"",P34/TrRoad_act!P41*100)</f>
        <v>22.11252347999352</v>
      </c>
      <c r="Q71" s="20">
        <f>IF(Q34=0,"",Q34/TrRoad_act!Q41*100)</f>
        <v>22.167804788693505</v>
      </c>
    </row>
    <row r="72" spans="1:17" ht="11.45" customHeight="1" x14ac:dyDescent="0.25">
      <c r="A72" s="62" t="s">
        <v>58</v>
      </c>
      <c r="B72" s="20">
        <f>IF(B36=0,"",B36/TrRoad_act!B42*100)</f>
        <v>57.218817804211831</v>
      </c>
      <c r="C72" s="20">
        <f>IF(C36=0,"",C36/TrRoad_act!C42*100)</f>
        <v>56.312107108889862</v>
      </c>
      <c r="D72" s="20">
        <f>IF(D36=0,"",D36/TrRoad_act!D42*100)</f>
        <v>55.805960239792682</v>
      </c>
      <c r="E72" s="20">
        <f>IF(E36=0,"",E36/TrRoad_act!E42*100)</f>
        <v>55.212931147673594</v>
      </c>
      <c r="F72" s="20">
        <f>IF(F36=0,"",F36/TrRoad_act!F42*100)</f>
        <v>54.799777514314549</v>
      </c>
      <c r="G72" s="20">
        <f>IF(G36=0,"",G36/TrRoad_act!G42*100)</f>
        <v>54.316934087914817</v>
      </c>
      <c r="H72" s="20">
        <f>IF(H36=0,"",H36/TrRoad_act!H42*100)</f>
        <v>53.991027477474304</v>
      </c>
      <c r="I72" s="20">
        <f>IF(I36=0,"",I36/TrRoad_act!I42*100)</f>
        <v>53.485589784104405</v>
      </c>
      <c r="J72" s="20">
        <f>IF(J36=0,"",J36/TrRoad_act!J42*100)</f>
        <v>53.355512801743032</v>
      </c>
      <c r="K72" s="20">
        <f>IF(K36=0,"",K36/TrRoad_act!K42*100)</f>
        <v>53.441787484250725</v>
      </c>
      <c r="L72" s="20">
        <f>IF(L36=0,"",L36/TrRoad_act!L42*100)</f>
        <v>53.257508419019885</v>
      </c>
      <c r="M72" s="20">
        <f>IF(M36=0,"",M36/TrRoad_act!M42*100)</f>
        <v>53.246446324054709</v>
      </c>
      <c r="N72" s="20">
        <f>IF(N36=0,"",N36/TrRoad_act!N42*100)</f>
        <v>53.175008115046637</v>
      </c>
      <c r="O72" s="20">
        <f>IF(O36=0,"",O36/TrRoad_act!O42*100)</f>
        <v>53.099305016218388</v>
      </c>
      <c r="P72" s="20">
        <f>IF(P36=0,"",P36/TrRoad_act!P42*100)</f>
        <v>53.040369637103943</v>
      </c>
      <c r="Q72" s="20">
        <f>IF(Q36=0,"",Q36/TrRoad_act!Q42*100)</f>
        <v>52.971133155614723</v>
      </c>
    </row>
    <row r="73" spans="1:17" ht="11.45" customHeight="1" x14ac:dyDescent="0.25">
      <c r="A73" s="62" t="s">
        <v>57</v>
      </c>
      <c r="B73" s="20" t="str">
        <f>IF(B38=0,"",B38/TrRoad_act!B43*100)</f>
        <v/>
      </c>
      <c r="C73" s="20" t="str">
        <f>IF(C38=0,"",C38/TrRoad_act!C43*100)</f>
        <v/>
      </c>
      <c r="D73" s="20" t="str">
        <f>IF(D38=0,"",D38/TrRoad_act!D43*100)</f>
        <v/>
      </c>
      <c r="E73" s="20" t="str">
        <f>IF(E38=0,"",E38/TrRoad_act!E43*100)</f>
        <v/>
      </c>
      <c r="F73" s="20" t="str">
        <f>IF(F38=0,"",F38/TrRoad_act!F43*100)</f>
        <v/>
      </c>
      <c r="G73" s="20" t="str">
        <f>IF(G38=0,"",G38/TrRoad_act!G43*100)</f>
        <v/>
      </c>
      <c r="H73" s="20" t="str">
        <f>IF(H38=0,"",H38/TrRoad_act!H43*100)</f>
        <v/>
      </c>
      <c r="I73" s="20" t="str">
        <f>IF(I38=0,"",I38/TrRoad_act!I43*100)</f>
        <v/>
      </c>
      <c r="J73" s="20" t="str">
        <f>IF(J38=0,"",J38/TrRoad_act!J43*100)</f>
        <v/>
      </c>
      <c r="K73" s="20" t="str">
        <f>IF(K38=0,"",K38/TrRoad_act!K43*100)</f>
        <v/>
      </c>
      <c r="L73" s="20" t="str">
        <f>IF(L38=0,"",L38/TrRoad_act!L43*100)</f>
        <v/>
      </c>
      <c r="M73" s="20" t="str">
        <f>IF(M38=0,"",M38/TrRoad_act!M43*100)</f>
        <v/>
      </c>
      <c r="N73" s="20" t="str">
        <f>IF(N38=0,"",N38/TrRoad_act!N43*100)</f>
        <v/>
      </c>
      <c r="O73" s="20" t="str">
        <f>IF(O38=0,"",O38/TrRoad_act!O43*100)</f>
        <v/>
      </c>
      <c r="P73" s="20" t="str">
        <f>IF(P38=0,"",P38/TrRoad_act!P43*100)</f>
        <v/>
      </c>
      <c r="Q73" s="20" t="str">
        <f>IF(Q38=0,"",Q38/TrRoad_act!Q43*100)</f>
        <v/>
      </c>
    </row>
    <row r="74" spans="1:17" ht="11.45" customHeight="1" x14ac:dyDescent="0.25">
      <c r="A74" s="62" t="s">
        <v>56</v>
      </c>
      <c r="B74" s="20" t="str">
        <f>IF(B39=0,"",B39/TrRoad_act!B44*100)</f>
        <v/>
      </c>
      <c r="C74" s="20" t="str">
        <f>IF(C39=0,"",C39/TrRoad_act!C44*100)</f>
        <v/>
      </c>
      <c r="D74" s="20" t="str">
        <f>IF(D39=0,"",D39/TrRoad_act!D44*100)</f>
        <v/>
      </c>
      <c r="E74" s="20" t="str">
        <f>IF(E39=0,"",E39/TrRoad_act!E44*100)</f>
        <v/>
      </c>
      <c r="F74" s="20" t="str">
        <f>IF(F39=0,"",F39/TrRoad_act!F44*100)</f>
        <v/>
      </c>
      <c r="G74" s="20" t="str">
        <f>IF(G39=0,"",G39/TrRoad_act!G44*100)</f>
        <v/>
      </c>
      <c r="H74" s="20" t="str">
        <f>IF(H39=0,"",H39/TrRoad_act!H44*100)</f>
        <v/>
      </c>
      <c r="I74" s="20" t="str">
        <f>IF(I39=0,"",I39/TrRoad_act!I44*100)</f>
        <v/>
      </c>
      <c r="J74" s="20" t="str">
        <f>IF(J39=0,"",J39/TrRoad_act!J44*100)</f>
        <v/>
      </c>
      <c r="K74" s="20" t="str">
        <f>IF(K39=0,"",K39/TrRoad_act!K44*100)</f>
        <v/>
      </c>
      <c r="L74" s="20">
        <f>IF(L39=0,"",L39/TrRoad_act!L44*100)</f>
        <v>45.291404381570402</v>
      </c>
      <c r="M74" s="20">
        <f>IF(M39=0,"",M39/TrRoad_act!M44*100)</f>
        <v>44.961674382149688</v>
      </c>
      <c r="N74" s="20">
        <f>IF(N39=0,"",N39/TrRoad_act!N44*100)</f>
        <v>42.311981016509023</v>
      </c>
      <c r="O74" s="20">
        <f>IF(O39=0,"",O39/TrRoad_act!O44*100)</f>
        <v>42.053931045539329</v>
      </c>
      <c r="P74" s="20">
        <f>IF(P39=0,"",P39/TrRoad_act!P44*100)</f>
        <v>44.21388750001983</v>
      </c>
      <c r="Q74" s="20">
        <f>IF(Q39=0,"",Q39/TrRoad_act!Q44*100)</f>
        <v>45.462725046157374</v>
      </c>
    </row>
    <row r="75" spans="1:17" ht="11.45" customHeight="1" x14ac:dyDescent="0.25">
      <c r="A75" s="62" t="s">
        <v>55</v>
      </c>
      <c r="B75" s="20" t="str">
        <f>IF(B41=0,"",B41/TrRoad_act!B45*100)</f>
        <v/>
      </c>
      <c r="C75" s="20" t="str">
        <f>IF(C41=0,"",C41/TrRoad_act!C45*100)</f>
        <v/>
      </c>
      <c r="D75" s="20" t="str">
        <f>IF(D41=0,"",D41/TrRoad_act!D45*100)</f>
        <v/>
      </c>
      <c r="E75" s="20" t="str">
        <f>IF(E41=0,"",E41/TrRoad_act!E45*100)</f>
        <v/>
      </c>
      <c r="F75" s="20" t="str">
        <f>IF(F41=0,"",F41/TrRoad_act!F45*100)</f>
        <v/>
      </c>
      <c r="G75" s="20" t="str">
        <f>IF(G41=0,"",G41/TrRoad_act!G45*100)</f>
        <v/>
      </c>
      <c r="H75" s="20" t="str">
        <f>IF(H41=0,"",H41/TrRoad_act!H45*100)</f>
        <v/>
      </c>
      <c r="I75" s="20" t="str">
        <f>IF(I41=0,"",I41/TrRoad_act!I45*100)</f>
        <v/>
      </c>
      <c r="J75" s="20" t="str">
        <f>IF(J41=0,"",J41/TrRoad_act!J45*100)</f>
        <v/>
      </c>
      <c r="K75" s="20" t="str">
        <f>IF(K41=0,"",K41/TrRoad_act!K45*100)</f>
        <v/>
      </c>
      <c r="L75" s="20">
        <f>IF(L41=0,"",L41/TrRoad_act!L45*100)</f>
        <v>30.738202166935892</v>
      </c>
      <c r="M75" s="20">
        <f>IF(M41=0,"",M41/TrRoad_act!M45*100)</f>
        <v>30.815047672353231</v>
      </c>
      <c r="N75" s="20">
        <f>IF(N41=0,"",N41/TrRoad_act!N45*100)</f>
        <v>30.892085291534105</v>
      </c>
      <c r="O75" s="20">
        <f>IF(O41=0,"",O41/TrRoad_act!O45*100)</f>
        <v>30.969315504762935</v>
      </c>
      <c r="P75" s="20">
        <f>IF(P41=0,"",P41/TrRoad_act!P45*100)</f>
        <v>31.046738793524849</v>
      </c>
      <c r="Q75" s="20">
        <f>IF(Q41=0,"",Q41/TrRoad_act!Q45*100)</f>
        <v>31.124355640508661</v>
      </c>
    </row>
    <row r="76" spans="1:17" ht="11.45" customHeight="1" x14ac:dyDescent="0.25">
      <c r="A76" s="25" t="s">
        <v>18</v>
      </c>
      <c r="B76" s="24">
        <f>IF(B42=0,"",B42/TrRoad_act!B46*100)</f>
        <v>12.14772005989561</v>
      </c>
      <c r="C76" s="24">
        <f>IF(C42=0,"",C42/TrRoad_act!C46*100)</f>
        <v>16.51828127178058</v>
      </c>
      <c r="D76" s="24">
        <f>IF(D42=0,"",D42/TrRoad_act!D46*100)</f>
        <v>20.242316257828119</v>
      </c>
      <c r="E76" s="24">
        <f>IF(E42=0,"",E42/TrRoad_act!E46*100)</f>
        <v>17.817582633874956</v>
      </c>
      <c r="F76" s="24">
        <f>IF(F42=0,"",F42/TrRoad_act!F46*100)</f>
        <v>19.328768053460635</v>
      </c>
      <c r="G76" s="24">
        <f>IF(G42=0,"",G42/TrRoad_act!G46*100)</f>
        <v>20.566553366265751</v>
      </c>
      <c r="H76" s="24">
        <f>IF(H42=0,"",H42/TrRoad_act!H46*100)</f>
        <v>21.020862899966104</v>
      </c>
      <c r="I76" s="24">
        <f>IF(I42=0,"",I42/TrRoad_act!I46*100)</f>
        <v>22.866693728419698</v>
      </c>
      <c r="J76" s="24">
        <f>IF(J42=0,"",J42/TrRoad_act!J46*100)</f>
        <v>20.700485959186267</v>
      </c>
      <c r="K76" s="24">
        <f>IF(K42=0,"",K42/TrRoad_act!K46*100)</f>
        <v>17.818765493957425</v>
      </c>
      <c r="L76" s="24">
        <f>IF(L42=0,"",L42/TrRoad_act!L46*100)</f>
        <v>22.34673648356776</v>
      </c>
      <c r="M76" s="24">
        <f>IF(M42=0,"",M42/TrRoad_act!M46*100)</f>
        <v>23.300052344470306</v>
      </c>
      <c r="N76" s="24">
        <f>IF(N42=0,"",N42/TrRoad_act!N46*100)</f>
        <v>22.634331974006315</v>
      </c>
      <c r="O76" s="24">
        <f>IF(O42=0,"",O42/TrRoad_act!O46*100)</f>
        <v>19.359780186229994</v>
      </c>
      <c r="P76" s="24">
        <f>IF(P42=0,"",P42/TrRoad_act!P46*100)</f>
        <v>18.2125770451946</v>
      </c>
      <c r="Q76" s="24">
        <f>IF(Q42=0,"",Q42/TrRoad_act!Q46*100)</f>
        <v>16.304495676786001</v>
      </c>
    </row>
    <row r="77" spans="1:17" ht="11.45" customHeight="1" x14ac:dyDescent="0.25">
      <c r="A77" s="23" t="s">
        <v>27</v>
      </c>
      <c r="B77" s="22">
        <f>IF(B43=0,"",B43/TrRoad_act!B47*100)</f>
        <v>8.7838342399747216</v>
      </c>
      <c r="C77" s="22">
        <f>IF(C43=0,"",C43/TrRoad_act!C47*100)</f>
        <v>8.7567811835329206</v>
      </c>
      <c r="D77" s="22">
        <f>IF(D43=0,"",D43/TrRoad_act!D47*100)</f>
        <v>8.7425243883989996</v>
      </c>
      <c r="E77" s="22">
        <f>IF(E43=0,"",E43/TrRoad_act!E47*100)</f>
        <v>8.7161317881819276</v>
      </c>
      <c r="F77" s="22">
        <f>IF(F43=0,"",F43/TrRoad_act!F47*100)</f>
        <v>8.6872853505472953</v>
      </c>
      <c r="G77" s="22">
        <f>IF(G43=0,"",G43/TrRoad_act!G47*100)</f>
        <v>8.642098777677214</v>
      </c>
      <c r="H77" s="22">
        <f>IF(H43=0,"",H43/TrRoad_act!H47*100)</f>
        <v>8.5841141566117454</v>
      </c>
      <c r="I77" s="22">
        <f>IF(I43=0,"",I43/TrRoad_act!I47*100)</f>
        <v>8.5063486972025135</v>
      </c>
      <c r="J77" s="22">
        <f>IF(J43=0,"",J43/TrRoad_act!J47*100)</f>
        <v>8.4162692461422441</v>
      </c>
      <c r="K77" s="22">
        <f>IF(K43=0,"",K43/TrRoad_act!K47*100)</f>
        <v>8.3149745582534145</v>
      </c>
      <c r="L77" s="22">
        <f>IF(L43=0,"",L43/TrRoad_act!L47*100)</f>
        <v>8.2145387269319379</v>
      </c>
      <c r="M77" s="22">
        <f>IF(M43=0,"",M43/TrRoad_act!M47*100)</f>
        <v>8.1241498871012556</v>
      </c>
      <c r="N77" s="22">
        <f>IF(N43=0,"",N43/TrRoad_act!N47*100)</f>
        <v>8.045465103297694</v>
      </c>
      <c r="O77" s="22">
        <f>IF(O43=0,"",O43/TrRoad_act!O47*100)</f>
        <v>7.9626926866176229</v>
      </c>
      <c r="P77" s="22">
        <f>IF(P43=0,"",P43/TrRoad_act!P47*100)</f>
        <v>7.8721934718776021</v>
      </c>
      <c r="Q77" s="22">
        <f>IF(Q43=0,"",Q43/TrRoad_act!Q47*100)</f>
        <v>7.7763406245260427</v>
      </c>
    </row>
    <row r="78" spans="1:17" ht="11.45" customHeight="1" x14ac:dyDescent="0.25">
      <c r="A78" s="62" t="s">
        <v>59</v>
      </c>
      <c r="B78" s="70">
        <f>IF(B44=0,"",B44/TrRoad_act!B48*100)</f>
        <v>8.888141086847142</v>
      </c>
      <c r="C78" s="70">
        <f>IF(C44=0,"",C44/TrRoad_act!C48*100)</f>
        <v>8.8584518406394412</v>
      </c>
      <c r="D78" s="70">
        <f>IF(D44=0,"",D44/TrRoad_act!D48*100)</f>
        <v>8.8394173473901088</v>
      </c>
      <c r="E78" s="70">
        <f>IF(E44=0,"",E44/TrRoad_act!E48*100)</f>
        <v>8.820637890271394</v>
      </c>
      <c r="F78" s="70">
        <f>IF(F44=0,"",F44/TrRoad_act!F48*100)</f>
        <v>8.7884870374635931</v>
      </c>
      <c r="G78" s="70">
        <f>IF(G44=0,"",G44/TrRoad_act!G48*100)</f>
        <v>8.7386885749200118</v>
      </c>
      <c r="H78" s="70">
        <f>IF(H44=0,"",H44/TrRoad_act!H48*100)</f>
        <v>8.6814404034963655</v>
      </c>
      <c r="I78" s="70">
        <f>IF(I44=0,"",I44/TrRoad_act!I48*100)</f>
        <v>8.6180900408095109</v>
      </c>
      <c r="J78" s="70">
        <f>IF(J44=0,"",J44/TrRoad_act!J48*100)</f>
        <v>8.4722019453591741</v>
      </c>
      <c r="K78" s="70">
        <f>IF(K44=0,"",K44/TrRoad_act!K48*100)</f>
        <v>8.3327014005470215</v>
      </c>
      <c r="L78" s="70">
        <f>IF(L44=0,"",L44/TrRoad_act!L48*100)</f>
        <v>8.2104571352192028</v>
      </c>
      <c r="M78" s="70">
        <f>IF(M44=0,"",M44/TrRoad_act!M48*100)</f>
        <v>8.0784485768932459</v>
      </c>
      <c r="N78" s="70">
        <f>IF(N44=0,"",N44/TrRoad_act!N48*100)</f>
        <v>7.9529004740604439</v>
      </c>
      <c r="O78" s="70">
        <f>IF(O44=0,"",O44/TrRoad_act!O48*100)</f>
        <v>7.8357419872861378</v>
      </c>
      <c r="P78" s="70">
        <f>IF(P44=0,"",P44/TrRoad_act!P48*100)</f>
        <v>7.7245476700081808</v>
      </c>
      <c r="Q78" s="70">
        <f>IF(Q44=0,"",Q44/TrRoad_act!Q48*100)</f>
        <v>7.5998283178839348</v>
      </c>
    </row>
    <row r="79" spans="1:17" ht="11.45" customHeight="1" x14ac:dyDescent="0.25">
      <c r="A79" s="62" t="s">
        <v>58</v>
      </c>
      <c r="B79" s="70">
        <f>IF(B46=0,"",B46/TrRoad_act!B49*100)</f>
        <v>8.7490818498740772</v>
      </c>
      <c r="C79" s="70">
        <f>IF(C46=0,"",C46/TrRoad_act!C49*100)</f>
        <v>8.7190930040994381</v>
      </c>
      <c r="D79" s="70">
        <f>IF(D46=0,"",D46/TrRoad_act!D49*100)</f>
        <v>8.707279824844754</v>
      </c>
      <c r="E79" s="70">
        <f>IF(E46=0,"",E46/TrRoad_act!E49*100)</f>
        <v>8.6792655121990734</v>
      </c>
      <c r="F79" s="70">
        <f>IF(F46=0,"",F46/TrRoad_act!F49*100)</f>
        <v>8.6481852688132506</v>
      </c>
      <c r="G79" s="70">
        <f>IF(G46=0,"",G46/TrRoad_act!G49*100)</f>
        <v>8.6068418547438217</v>
      </c>
      <c r="H79" s="70">
        <f>IF(H46=0,"",H46/TrRoad_act!H49*100)</f>
        <v>8.5473254028540762</v>
      </c>
      <c r="I79" s="70">
        <f>IF(I46=0,"",I46/TrRoad_act!I49*100)</f>
        <v>8.4701159607642733</v>
      </c>
      <c r="J79" s="70">
        <f>IF(J46=0,"",J46/TrRoad_act!J49*100)</f>
        <v>8.3987199623685473</v>
      </c>
      <c r="K79" s="70">
        <f>IF(K46=0,"",K46/TrRoad_act!K49*100)</f>
        <v>8.3099626349831084</v>
      </c>
      <c r="L79" s="70">
        <f>IF(L46=0,"",L46/TrRoad_act!L49*100)</f>
        <v>8.2158634035040059</v>
      </c>
      <c r="M79" s="70">
        <f>IF(M46=0,"",M46/TrRoad_act!M49*100)</f>
        <v>8.1364251135033658</v>
      </c>
      <c r="N79" s="70">
        <f>IF(N46=0,"",N46/TrRoad_act!N49*100)</f>
        <v>8.0677843138276941</v>
      </c>
      <c r="O79" s="70">
        <f>IF(O46=0,"",O46/TrRoad_act!O49*100)</f>
        <v>7.987706711492411</v>
      </c>
      <c r="P79" s="70">
        <f>IF(P46=0,"",P46/TrRoad_act!P49*100)</f>
        <v>7.8986711760582171</v>
      </c>
      <c r="Q79" s="70">
        <f>IF(Q46=0,"",Q46/TrRoad_act!Q49*100)</f>
        <v>7.8056839969309522</v>
      </c>
    </row>
    <row r="80" spans="1:17" ht="11.45" customHeight="1" x14ac:dyDescent="0.25">
      <c r="A80" s="62" t="s">
        <v>57</v>
      </c>
      <c r="B80" s="70" t="str">
        <f>IF(B48=0,"",B48/TrRoad_act!B50*100)</f>
        <v/>
      </c>
      <c r="C80" s="70" t="str">
        <f>IF(C48=0,"",C48/TrRoad_act!C50*100)</f>
        <v/>
      </c>
      <c r="D80" s="70" t="str">
        <f>IF(D48=0,"",D48/TrRoad_act!D50*100)</f>
        <v/>
      </c>
      <c r="E80" s="70" t="str">
        <f>IF(E48=0,"",E48/TrRoad_act!E50*100)</f>
        <v/>
      </c>
      <c r="F80" s="70" t="str">
        <f>IF(F48=0,"",F48/TrRoad_act!F50*100)</f>
        <v/>
      </c>
      <c r="G80" s="70" t="str">
        <f>IF(G48=0,"",G48/TrRoad_act!G50*100)</f>
        <v/>
      </c>
      <c r="H80" s="70" t="str">
        <f>IF(H48=0,"",H48/TrRoad_act!H50*100)</f>
        <v/>
      </c>
      <c r="I80" s="70" t="str">
        <f>IF(I48=0,"",I48/TrRoad_act!I50*100)</f>
        <v/>
      </c>
      <c r="J80" s="70" t="str">
        <f>IF(J48=0,"",J48/TrRoad_act!J50*100)</f>
        <v/>
      </c>
      <c r="K80" s="70" t="str">
        <f>IF(K48=0,"",K48/TrRoad_act!K50*100)</f>
        <v/>
      </c>
      <c r="L80" s="70" t="str">
        <f>IF(L48=0,"",L48/TrRoad_act!L50*100)</f>
        <v/>
      </c>
      <c r="M80" s="70" t="str">
        <f>IF(M48=0,"",M48/TrRoad_act!M50*100)</f>
        <v/>
      </c>
      <c r="N80" s="70" t="str">
        <f>IF(N48=0,"",N48/TrRoad_act!N50*100)</f>
        <v/>
      </c>
      <c r="O80" s="70" t="str">
        <f>IF(O48=0,"",O48/TrRoad_act!O50*100)</f>
        <v/>
      </c>
      <c r="P80" s="70" t="str">
        <f>IF(P48=0,"",P48/TrRoad_act!P50*100)</f>
        <v/>
      </c>
      <c r="Q80" s="70" t="str">
        <f>IF(Q48=0,"",Q48/TrRoad_act!Q50*100)</f>
        <v/>
      </c>
    </row>
    <row r="81" spans="1:17" ht="11.45" customHeight="1" x14ac:dyDescent="0.25">
      <c r="A81" s="62" t="s">
        <v>56</v>
      </c>
      <c r="B81" s="70" t="str">
        <f>IF(B49=0,"",B49/TrRoad_act!B51*100)</f>
        <v/>
      </c>
      <c r="C81" s="70" t="str">
        <f>IF(C49=0,"",C49/TrRoad_act!C51*100)</f>
        <v/>
      </c>
      <c r="D81" s="70" t="str">
        <f>IF(D49=0,"",D49/TrRoad_act!D51*100)</f>
        <v/>
      </c>
      <c r="E81" s="70" t="str">
        <f>IF(E49=0,"",E49/TrRoad_act!E51*100)</f>
        <v/>
      </c>
      <c r="F81" s="70" t="str">
        <f>IF(F49=0,"",F49/TrRoad_act!F51*100)</f>
        <v/>
      </c>
      <c r="G81" s="70" t="str">
        <f>IF(G49=0,"",G49/TrRoad_act!G51*100)</f>
        <v/>
      </c>
      <c r="H81" s="70" t="str">
        <f>IF(H49=0,"",H49/TrRoad_act!H51*100)</f>
        <v/>
      </c>
      <c r="I81" s="70" t="str">
        <f>IF(I49=0,"",I49/TrRoad_act!I51*100)</f>
        <v/>
      </c>
      <c r="J81" s="70" t="str">
        <f>IF(J49=0,"",J49/TrRoad_act!J51*100)</f>
        <v/>
      </c>
      <c r="K81" s="70" t="str">
        <f>IF(K49=0,"",K49/TrRoad_act!K51*100)</f>
        <v/>
      </c>
      <c r="L81" s="70">
        <f>IF(L49=0,"",L49/TrRoad_act!L51*100)</f>
        <v>7.7454194104911718</v>
      </c>
      <c r="M81" s="70">
        <f>IF(M49=0,"",M49/TrRoad_act!M51*100)</f>
        <v>8.0588482809421915</v>
      </c>
      <c r="N81" s="70">
        <f>IF(N49=0,"",N49/TrRoad_act!N51*100)</f>
        <v>8.0928549637839922</v>
      </c>
      <c r="O81" s="70">
        <f>IF(O49=0,"",O49/TrRoad_act!O51*100)</f>
        <v>8.1464673624419373</v>
      </c>
      <c r="P81" s="70">
        <f>IF(P49=0,"",P49/TrRoad_act!P51*100)</f>
        <v>8.6168165919566011</v>
      </c>
      <c r="Q81" s="70">
        <f>IF(Q49=0,"",Q49/TrRoad_act!Q51*100)</f>
        <v>8.4353245595072472</v>
      </c>
    </row>
    <row r="82" spans="1:17" ht="11.45" customHeight="1" x14ac:dyDescent="0.25">
      <c r="A82" s="62" t="s">
        <v>55</v>
      </c>
      <c r="B82" s="70" t="str">
        <f>IF(B51=0,"",B51/TrRoad_act!B52*100)</f>
        <v/>
      </c>
      <c r="C82" s="70" t="str">
        <f>IF(C51=0,"",C51/TrRoad_act!C52*100)</f>
        <v/>
      </c>
      <c r="D82" s="70" t="str">
        <f>IF(D51=0,"",D51/TrRoad_act!D52*100)</f>
        <v/>
      </c>
      <c r="E82" s="70" t="str">
        <f>IF(E51=0,"",E51/TrRoad_act!E52*100)</f>
        <v/>
      </c>
      <c r="F82" s="70" t="str">
        <f>IF(F51=0,"",F51/TrRoad_act!F52*100)</f>
        <v/>
      </c>
      <c r="G82" s="70" t="str">
        <f>IF(G51=0,"",G51/TrRoad_act!G52*100)</f>
        <v/>
      </c>
      <c r="H82" s="70" t="str">
        <f>IF(H51=0,"",H51/TrRoad_act!H52*100)</f>
        <v/>
      </c>
      <c r="I82" s="70">
        <f>IF(I51=0,"",I51/TrRoad_act!I52*100)</f>
        <v>4.2352402211342319</v>
      </c>
      <c r="J82" s="70">
        <f>IF(J51=0,"",J51/TrRoad_act!J52*100)</f>
        <v>4.2458283216870676</v>
      </c>
      <c r="K82" s="70">
        <f>IF(K51=0,"",K51/TrRoad_act!K52*100)</f>
        <v>4.2564428924912852</v>
      </c>
      <c r="L82" s="70">
        <f>IF(L51=0,"",L51/TrRoad_act!L52*100)</f>
        <v>4.2670839997225123</v>
      </c>
      <c r="M82" s="70">
        <f>IF(M51=0,"",M51/TrRoad_act!M52*100)</f>
        <v>4.2777517097218185</v>
      </c>
      <c r="N82" s="70">
        <f>IF(N51=0,"",N51/TrRoad_act!N52*100)</f>
        <v>4.2944316885730185</v>
      </c>
      <c r="O82" s="70">
        <f>IF(O51=0,"",O51/TrRoad_act!O52*100)</f>
        <v>4.3206861430688885</v>
      </c>
      <c r="P82" s="70">
        <f>IF(P51=0,"",P51/TrRoad_act!P52*100)</f>
        <v>4.3466694095307972</v>
      </c>
      <c r="Q82" s="70">
        <f>IF(Q51=0,"",Q51/TrRoad_act!Q52*100)</f>
        <v>4.3622016718056633</v>
      </c>
    </row>
    <row r="83" spans="1:17" ht="11.45" customHeight="1" x14ac:dyDescent="0.25">
      <c r="A83" s="19" t="s">
        <v>24</v>
      </c>
      <c r="B83" s="21">
        <f>IF(B52=0,"",B52/TrRoad_act!B53*100)</f>
        <v>31.010351858821739</v>
      </c>
      <c r="C83" s="21">
        <f>IF(C52=0,"",C52/TrRoad_act!C53*100)</f>
        <v>67.283213827128861</v>
      </c>
      <c r="D83" s="21">
        <f>IF(D52=0,"",D52/TrRoad_act!D53*100)</f>
        <v>79.470780518515184</v>
      </c>
      <c r="E83" s="21">
        <f>IF(E52=0,"",E52/TrRoad_act!E53*100)</f>
        <v>48.364050673784988</v>
      </c>
      <c r="F83" s="21">
        <f>IF(F52=0,"",F52/TrRoad_act!F53*100)</f>
        <v>50.684350253566215</v>
      </c>
      <c r="G83" s="21">
        <f>IF(G52=0,"",G52/TrRoad_act!G53*100)</f>
        <v>52.373828878083813</v>
      </c>
      <c r="H83" s="21">
        <f>IF(H52=0,"",H52/TrRoad_act!H53*100)</f>
        <v>51.240392205974004</v>
      </c>
      <c r="I83" s="21">
        <f>IF(I52=0,"",I52/TrRoad_act!I53*100)</f>
        <v>53.459777449858379</v>
      </c>
      <c r="J83" s="21">
        <f>IF(J52=0,"",J52/TrRoad_act!J53*100)</f>
        <v>47.022957087633863</v>
      </c>
      <c r="K83" s="21">
        <f>IF(K52=0,"",K52/TrRoad_act!K53*100)</f>
        <v>44.387569577011035</v>
      </c>
      <c r="L83" s="21">
        <f>IF(L52=0,"",L52/TrRoad_act!L53*100)</f>
        <v>63.827761659619121</v>
      </c>
      <c r="M83" s="21">
        <f>IF(M52=0,"",M52/TrRoad_act!M53*100)</f>
        <v>64.573321151483356</v>
      </c>
      <c r="N83" s="21">
        <f>IF(N52=0,"",N52/TrRoad_act!N53*100)</f>
        <v>64.646391037720832</v>
      </c>
      <c r="O83" s="21">
        <f>IF(O52=0,"",O52/TrRoad_act!O53*100)</f>
        <v>52.31531631587648</v>
      </c>
      <c r="P83" s="21">
        <f>IF(P52=0,"",P52/TrRoad_act!P53*100)</f>
        <v>51.196881743286141</v>
      </c>
      <c r="Q83" s="21">
        <f>IF(Q52=0,"",Q52/TrRoad_act!Q53*100)</f>
        <v>43.157901253507127</v>
      </c>
    </row>
    <row r="84" spans="1:17" ht="11.45" customHeight="1" x14ac:dyDescent="0.25">
      <c r="A84" s="17" t="s">
        <v>23</v>
      </c>
      <c r="B84" s="20">
        <f>IF(B53=0,"",B53/TrRoad_act!B54*100)</f>
        <v>42.82059449946501</v>
      </c>
      <c r="C84" s="20">
        <f>IF(C53=0,"",C53/TrRoad_act!C54*100)</f>
        <v>46.220754877025627</v>
      </c>
      <c r="D84" s="20">
        <f>IF(D53=0,"",D53/TrRoad_act!D54*100)</f>
        <v>47.037328448958107</v>
      </c>
      <c r="E84" s="20">
        <f>IF(E53=0,"",E53/TrRoad_act!E54*100)</f>
        <v>43.630337632152205</v>
      </c>
      <c r="F84" s="20">
        <f>IF(F53=0,"",F53/TrRoad_act!F54*100)</f>
        <v>43.674908024203745</v>
      </c>
      <c r="G84" s="20">
        <f>IF(G53=0,"",G53/TrRoad_act!G54*100)</f>
        <v>43.821242804329898</v>
      </c>
      <c r="H84" s="20">
        <f>IF(H53=0,"",H53/TrRoad_act!H54*100)</f>
        <v>43.669457816646833</v>
      </c>
      <c r="I84" s="20">
        <f>IF(I53=0,"",I53/TrRoad_act!I54*100)</f>
        <v>43.760825521250602</v>
      </c>
      <c r="J84" s="20">
        <f>IF(J53=0,"",J53/TrRoad_act!J54*100)</f>
        <v>43.121671977913984</v>
      </c>
      <c r="K84" s="20">
        <f>IF(K53=0,"",K53/TrRoad_act!K54*100)</f>
        <v>42.851333493863649</v>
      </c>
      <c r="L84" s="20">
        <f>IF(L53=0,"",L53/TrRoad_act!L54*100)</f>
        <v>44.828401542947233</v>
      </c>
      <c r="M84" s="20">
        <f>IF(M53=0,"",M53/TrRoad_act!M54*100)</f>
        <v>44.97961166907924</v>
      </c>
      <c r="N84" s="20">
        <f>IF(N53=0,"",N53/TrRoad_act!N54*100)</f>
        <v>45.067670432256172</v>
      </c>
      <c r="O84" s="20">
        <f>IF(O53=0,"",O53/TrRoad_act!O54*100)</f>
        <v>43.935331334663537</v>
      </c>
      <c r="P84" s="20">
        <f>IF(P53=0,"",P53/TrRoad_act!P54*100)</f>
        <v>43.889988713293846</v>
      </c>
      <c r="Q84" s="20">
        <f>IF(Q53=0,"",Q53/TrRoad_act!Q54*100)</f>
        <v>43.16823839939353</v>
      </c>
    </row>
    <row r="85" spans="1:17" ht="11.45" customHeight="1" x14ac:dyDescent="0.25">
      <c r="A85" s="15" t="s">
        <v>22</v>
      </c>
      <c r="B85" s="69">
        <f>IF(B55=0,"",B55/TrRoad_act!B55*100)</f>
        <v>3.7815231448589386</v>
      </c>
      <c r="C85" s="69">
        <f>IF(C55=0,"",C55/TrRoad_act!C55*100)</f>
        <v>103.79055407803193</v>
      </c>
      <c r="D85" s="69">
        <f>IF(D55=0,"",D55/TrRoad_act!D55*100)</f>
        <v>153.1552573437497</v>
      </c>
      <c r="E85" s="69">
        <f>IF(E55=0,"",E55/TrRoad_act!E55*100)</f>
        <v>65.567348517319104</v>
      </c>
      <c r="F85" s="69">
        <f>IF(F55=0,"",F55/TrRoad_act!F55*100)</f>
        <v>74.240786194536497</v>
      </c>
      <c r="G85" s="69">
        <f>IF(G55=0,"",G55/TrRoad_act!G55*100)</f>
        <v>80.809676283820835</v>
      </c>
      <c r="H85" s="69">
        <f>IF(H55=0,"",H55/TrRoad_act!H55*100)</f>
        <v>76.140178621707093</v>
      </c>
      <c r="I85" s="69">
        <f>IF(I55=0,"",I55/TrRoad_act!I55*100)</f>
        <v>84.131129903389606</v>
      </c>
      <c r="J85" s="69">
        <f>IF(J55=0,"",J55/TrRoad_act!J55*100)</f>
        <v>60.075402856748198</v>
      </c>
      <c r="K85" s="69">
        <f>IF(K55=0,"",K55/TrRoad_act!K55*100)</f>
        <v>48.961590180561622</v>
      </c>
      <c r="L85" s="69">
        <f>IF(L55=0,"",L55/TrRoad_act!L55*100)</f>
        <v>115.02845683459614</v>
      </c>
      <c r="M85" s="69">
        <f>IF(M55=0,"",M55/TrRoad_act!M55*100)</f>
        <v>114.09712163151985</v>
      </c>
      <c r="N85" s="69">
        <f>IF(N55=0,"",N55/TrRoad_act!N55*100)</f>
        <v>111.8060800702664</v>
      </c>
      <c r="O85" s="69">
        <f>IF(O55=0,"",O55/TrRoad_act!O55*100)</f>
        <v>70.070955523245658</v>
      </c>
      <c r="P85" s="69">
        <f>IF(P55=0,"",P55/TrRoad_act!P55*100)</f>
        <v>65.521548266624364</v>
      </c>
      <c r="Q85" s="69">
        <f>IF(Q55=0,"",Q55/TrRoad_act!Q55*100)</f>
        <v>43.141136147497676</v>
      </c>
    </row>
    <row r="87" spans="1:17" ht="11.45" customHeight="1" x14ac:dyDescent="0.25">
      <c r="A87" s="27" t="s">
        <v>73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</row>
    <row r="88" spans="1:17" ht="11.45" customHeight="1" x14ac:dyDescent="0.25">
      <c r="A88" s="25" t="s">
        <v>37</v>
      </c>
      <c r="B88" s="79">
        <f>IF(TrRoad_act!B4=0,"",B18/TrRoad_act!B4*1000)</f>
        <v>41.789110142182523</v>
      </c>
      <c r="C88" s="79">
        <f>IF(TrRoad_act!C4=0,"",C18/TrRoad_act!C4*1000)</f>
        <v>49.300899927538133</v>
      </c>
      <c r="D88" s="79">
        <f>IF(TrRoad_act!D4=0,"",D18/TrRoad_act!D4*1000)</f>
        <v>46.565590070802422</v>
      </c>
      <c r="E88" s="79">
        <f>IF(TrRoad_act!E4=0,"",E18/TrRoad_act!E4*1000)</f>
        <v>43.944557628659311</v>
      </c>
      <c r="F88" s="79">
        <f>IF(TrRoad_act!F4=0,"",F18/TrRoad_act!F4*1000)</f>
        <v>43.068752784684122</v>
      </c>
      <c r="G88" s="79">
        <f>IF(TrRoad_act!G4=0,"",G18/TrRoad_act!G4*1000)</f>
        <v>37.219779576541775</v>
      </c>
      <c r="H88" s="79">
        <f>IF(TrRoad_act!H4=0,"",H18/TrRoad_act!H4*1000)</f>
        <v>40.410106463409292</v>
      </c>
      <c r="I88" s="79">
        <f>IF(TrRoad_act!I4=0,"",I18/TrRoad_act!I4*1000)</f>
        <v>43.193675103180993</v>
      </c>
      <c r="J88" s="79">
        <f>IF(TrRoad_act!J4=0,"",J18/TrRoad_act!J4*1000)</f>
        <v>42.461148905290329</v>
      </c>
      <c r="K88" s="79">
        <f>IF(TrRoad_act!K4=0,"",K18/TrRoad_act!K4*1000)</f>
        <v>40.369226271999501</v>
      </c>
      <c r="L88" s="79">
        <f>IF(TrRoad_act!L4=0,"",L18/TrRoad_act!L4*1000)</f>
        <v>41.175188655330793</v>
      </c>
      <c r="M88" s="79">
        <f>IF(TrRoad_act!M4=0,"",M18/TrRoad_act!M4*1000)</f>
        <v>40.079252067628872</v>
      </c>
      <c r="N88" s="79">
        <f>IF(TrRoad_act!N4=0,"",N18/TrRoad_act!N4*1000)</f>
        <v>39.283337419043356</v>
      </c>
      <c r="O88" s="79">
        <f>IF(TrRoad_act!O4=0,"",O18/TrRoad_act!O4*1000)</f>
        <v>37.640715652031055</v>
      </c>
      <c r="P88" s="79">
        <f>IF(TrRoad_act!P4=0,"",P18/TrRoad_act!P4*1000)</f>
        <v>37.07643589044023</v>
      </c>
      <c r="Q88" s="79">
        <f>IF(TrRoad_act!Q4=0,"",Q18/TrRoad_act!Q4*1000)</f>
        <v>35.986781050540209</v>
      </c>
    </row>
    <row r="89" spans="1:17" ht="11.45" customHeight="1" x14ac:dyDescent="0.25">
      <c r="A89" s="23" t="s">
        <v>30</v>
      </c>
      <c r="B89" s="78">
        <f>IF(TrRoad_act!B5=0,"",B19/TrRoad_act!B5*1000)</f>
        <v>46.374413066858274</v>
      </c>
      <c r="C89" s="78">
        <f>IF(TrRoad_act!C5=0,"",C19/TrRoad_act!C5*1000)</f>
        <v>46.328483474219091</v>
      </c>
      <c r="D89" s="78">
        <f>IF(TrRoad_act!D5=0,"",D19/TrRoad_act!D5*1000)</f>
        <v>45.996015870009657</v>
      </c>
      <c r="E89" s="78">
        <f>IF(TrRoad_act!E5=0,"",E19/TrRoad_act!E5*1000)</f>
        <v>45.470324352921594</v>
      </c>
      <c r="F89" s="78">
        <f>IF(TrRoad_act!F5=0,"",F19/TrRoad_act!F5*1000)</f>
        <v>44.982816704647966</v>
      </c>
      <c r="G89" s="78">
        <f>IF(TrRoad_act!G5=0,"",G19/TrRoad_act!G5*1000)</f>
        <v>42.38565155750851</v>
      </c>
      <c r="H89" s="78">
        <f>IF(TrRoad_act!H5=0,"",H19/TrRoad_act!H5*1000)</f>
        <v>43.739672109463875</v>
      </c>
      <c r="I89" s="78">
        <f>IF(TrRoad_act!I5=0,"",I19/TrRoad_act!I5*1000)</f>
        <v>43.122458794212768</v>
      </c>
      <c r="J89" s="78">
        <f>IF(TrRoad_act!J5=0,"",J19/TrRoad_act!J5*1000)</f>
        <v>42.312236168565356</v>
      </c>
      <c r="K89" s="78">
        <f>IF(TrRoad_act!K5=0,"",K19/TrRoad_act!K5*1000)</f>
        <v>41.940839371819202</v>
      </c>
      <c r="L89" s="78">
        <f>IF(TrRoad_act!L5=0,"",L19/TrRoad_act!L5*1000)</f>
        <v>41.596250663020754</v>
      </c>
      <c r="M89" s="78">
        <f>IF(TrRoad_act!M5=0,"",M19/TrRoad_act!M5*1000)</f>
        <v>38.540115129637748</v>
      </c>
      <c r="N89" s="78">
        <f>IF(TrRoad_act!N5=0,"",N19/TrRoad_act!N5*1000)</f>
        <v>36.577803879604282</v>
      </c>
      <c r="O89" s="78">
        <f>IF(TrRoad_act!O5=0,"",O19/TrRoad_act!O5*1000)</f>
        <v>36.107713895294303</v>
      </c>
      <c r="P89" s="78">
        <f>IF(TrRoad_act!P5=0,"",P19/TrRoad_act!P5*1000)</f>
        <v>35.571312580003955</v>
      </c>
      <c r="Q89" s="78">
        <f>IF(TrRoad_act!Q5=0,"",Q19/TrRoad_act!Q5*1000)</f>
        <v>36.282679233877253</v>
      </c>
    </row>
    <row r="90" spans="1:17" ht="11.45" customHeight="1" x14ac:dyDescent="0.25">
      <c r="A90" s="19" t="s">
        <v>29</v>
      </c>
      <c r="B90" s="76">
        <f>IF(TrRoad_act!B6=0,"",B21/TrRoad_act!B6*1000)</f>
        <v>43.362972865651244</v>
      </c>
      <c r="C90" s="76">
        <f>IF(TrRoad_act!C6=0,"",C21/TrRoad_act!C6*1000)</f>
        <v>52.947769253733213</v>
      </c>
      <c r="D90" s="76">
        <f>IF(TrRoad_act!D6=0,"",D21/TrRoad_act!D6*1000)</f>
        <v>48.367043504320414</v>
      </c>
      <c r="E90" s="76">
        <f>IF(TrRoad_act!E6=0,"",E21/TrRoad_act!E6*1000)</f>
        <v>44.295221243284679</v>
      </c>
      <c r="F90" s="76">
        <f>IF(TrRoad_act!F6=0,"",F21/TrRoad_act!F6*1000)</f>
        <v>43.998838543265961</v>
      </c>
      <c r="G90" s="76">
        <f>IF(TrRoad_act!G6=0,"",G21/TrRoad_act!G6*1000)</f>
        <v>37.090075527772903</v>
      </c>
      <c r="H90" s="76">
        <f>IF(TrRoad_act!H6=0,"",H21/TrRoad_act!H6*1000)</f>
        <v>41.789340814950499</v>
      </c>
      <c r="I90" s="76">
        <f>IF(TrRoad_act!I6=0,"",I21/TrRoad_act!I6*1000)</f>
        <v>46.153519343641953</v>
      </c>
      <c r="J90" s="76">
        <f>IF(TrRoad_act!J6=0,"",J21/TrRoad_act!J6*1000)</f>
        <v>44.688520765923492</v>
      </c>
      <c r="K90" s="76">
        <f>IF(TrRoad_act!K6=0,"",K21/TrRoad_act!K6*1000)</f>
        <v>41.232253896375958</v>
      </c>
      <c r="L90" s="76">
        <f>IF(TrRoad_act!L6=0,"",L21/TrRoad_act!L6*1000)</f>
        <v>42.193175348815515</v>
      </c>
      <c r="M90" s="76">
        <f>IF(TrRoad_act!M6=0,"",M21/TrRoad_act!M6*1000)</f>
        <v>41.03847733393021</v>
      </c>
      <c r="N90" s="76">
        <f>IF(TrRoad_act!N6=0,"",N21/TrRoad_act!N6*1000)</f>
        <v>40.317206490947299</v>
      </c>
      <c r="O90" s="76">
        <f>IF(TrRoad_act!O6=0,"",O21/TrRoad_act!O6*1000)</f>
        <v>38.547108204599603</v>
      </c>
      <c r="P90" s="76">
        <f>IF(TrRoad_act!P6=0,"",P21/TrRoad_act!P6*1000)</f>
        <v>37.404314055419484</v>
      </c>
      <c r="Q90" s="76">
        <f>IF(TrRoad_act!Q6=0,"",Q21/TrRoad_act!Q6*1000)</f>
        <v>37.867417179870323</v>
      </c>
    </row>
    <row r="91" spans="1:17" ht="11.45" customHeight="1" x14ac:dyDescent="0.25">
      <c r="A91" s="62" t="s">
        <v>59</v>
      </c>
      <c r="B91" s="77">
        <f>IF(TrRoad_act!B7=0,"",B22/TrRoad_act!B7*1000)</f>
        <v>44.404784137097202</v>
      </c>
      <c r="C91" s="77">
        <f>IF(TrRoad_act!C7=0,"",C22/TrRoad_act!C7*1000)</f>
        <v>53.845376283087226</v>
      </c>
      <c r="D91" s="77">
        <f>IF(TrRoad_act!D7=0,"",D22/TrRoad_act!D7*1000)</f>
        <v>48.946625538527968</v>
      </c>
      <c r="E91" s="77">
        <f>IF(TrRoad_act!E7=0,"",E22/TrRoad_act!E7*1000)</f>
        <v>45.700426915654454</v>
      </c>
      <c r="F91" s="77">
        <f>IF(TrRoad_act!F7=0,"",F22/TrRoad_act!F7*1000)</f>
        <v>45.935000766543531</v>
      </c>
      <c r="G91" s="77">
        <f>IF(TrRoad_act!G7=0,"",G22/TrRoad_act!G7*1000)</f>
        <v>39.136246044967038</v>
      </c>
      <c r="H91" s="77">
        <f>IF(TrRoad_act!H7=0,"",H22/TrRoad_act!H7*1000)</f>
        <v>44.732724274193117</v>
      </c>
      <c r="I91" s="77">
        <f>IF(TrRoad_act!I7=0,"",I22/TrRoad_act!I7*1000)</f>
        <v>49.852804125841089</v>
      </c>
      <c r="J91" s="77">
        <f>IF(TrRoad_act!J7=0,"",J22/TrRoad_act!J7*1000)</f>
        <v>48.815467040449604</v>
      </c>
      <c r="K91" s="77">
        <f>IF(TrRoad_act!K7=0,"",K22/TrRoad_act!K7*1000)</f>
        <v>45.50611431496781</v>
      </c>
      <c r="L91" s="77">
        <f>IF(TrRoad_act!L7=0,"",L22/TrRoad_act!L7*1000)</f>
        <v>46.23035353794333</v>
      </c>
      <c r="M91" s="77">
        <f>IF(TrRoad_act!M7=0,"",M22/TrRoad_act!M7*1000)</f>
        <v>45.174171108168423</v>
      </c>
      <c r="N91" s="77">
        <f>IF(TrRoad_act!N7=0,"",N22/TrRoad_act!N7*1000)</f>
        <v>44.621174290355064</v>
      </c>
      <c r="O91" s="77">
        <f>IF(TrRoad_act!O7=0,"",O22/TrRoad_act!O7*1000)</f>
        <v>43.161911416208824</v>
      </c>
      <c r="P91" s="77">
        <f>IF(TrRoad_act!P7=0,"",P22/TrRoad_act!P7*1000)</f>
        <v>41.780664841891088</v>
      </c>
      <c r="Q91" s="77">
        <f>IF(TrRoad_act!Q7=0,"",Q22/TrRoad_act!Q7*1000)</f>
        <v>42.641667252589528</v>
      </c>
    </row>
    <row r="92" spans="1:17" ht="11.45" customHeight="1" x14ac:dyDescent="0.25">
      <c r="A92" s="62" t="s">
        <v>58</v>
      </c>
      <c r="B92" s="77">
        <f>IF(TrRoad_act!B8=0,"",B24/TrRoad_act!B8*1000)</f>
        <v>32.893933798518191</v>
      </c>
      <c r="C92" s="77">
        <f>IF(TrRoad_act!C8=0,"",C24/TrRoad_act!C8*1000)</f>
        <v>45.506485491330182</v>
      </c>
      <c r="D92" s="77">
        <f>IF(TrRoad_act!D8=0,"",D24/TrRoad_act!D8*1000)</f>
        <v>44.529292614463984</v>
      </c>
      <c r="E92" s="77">
        <f>IF(TrRoad_act!E8=0,"",E24/TrRoad_act!E8*1000)</f>
        <v>37.65454854943291</v>
      </c>
      <c r="F92" s="77">
        <f>IF(TrRoad_act!F8=0,"",F24/TrRoad_act!F8*1000)</f>
        <v>37.404690099248</v>
      </c>
      <c r="G92" s="77">
        <f>IF(TrRoad_act!G8=0,"",G24/TrRoad_act!G8*1000)</f>
        <v>31.301745038312699</v>
      </c>
      <c r="H92" s="77">
        <f>IF(TrRoad_act!H8=0,"",H24/TrRoad_act!H8*1000)</f>
        <v>35.209242187232334</v>
      </c>
      <c r="I92" s="77">
        <f>IF(TrRoad_act!I8=0,"",I24/TrRoad_act!I8*1000)</f>
        <v>39.025170576508629</v>
      </c>
      <c r="J92" s="77">
        <f>IF(TrRoad_act!J8=0,"",J24/TrRoad_act!J8*1000)</f>
        <v>37.403887061336356</v>
      </c>
      <c r="K92" s="77">
        <f>IF(TrRoad_act!K8=0,"",K24/TrRoad_act!K8*1000)</f>
        <v>34.46013609195365</v>
      </c>
      <c r="L92" s="77">
        <f>IF(TrRoad_act!L8=0,"",L24/TrRoad_act!L8*1000)</f>
        <v>36.32801415197801</v>
      </c>
      <c r="M92" s="77">
        <f>IF(TrRoad_act!M8=0,"",M24/TrRoad_act!M8*1000)</f>
        <v>35.941543206295499</v>
      </c>
      <c r="N92" s="77">
        <f>IF(TrRoad_act!N8=0,"",N24/TrRoad_act!N8*1000)</f>
        <v>35.828391385040554</v>
      </c>
      <c r="O92" s="77">
        <f>IF(TrRoad_act!O8=0,"",O24/TrRoad_act!O8*1000)</f>
        <v>34.366771425161303</v>
      </c>
      <c r="P92" s="77">
        <f>IF(TrRoad_act!P8=0,"",P24/TrRoad_act!P8*1000)</f>
        <v>33.488885082886995</v>
      </c>
      <c r="Q92" s="77">
        <f>IF(TrRoad_act!Q8=0,"",Q24/TrRoad_act!Q8*1000)</f>
        <v>34.148531455266976</v>
      </c>
    </row>
    <row r="93" spans="1:17" ht="11.45" customHeight="1" x14ac:dyDescent="0.25">
      <c r="A93" s="62" t="s">
        <v>57</v>
      </c>
      <c r="B93" s="77" t="str">
        <f>IF(TrRoad_act!B9=0,"",B26/TrRoad_act!B9*1000)</f>
        <v/>
      </c>
      <c r="C93" s="77" t="str">
        <f>IF(TrRoad_act!C9=0,"",C26/TrRoad_act!C9*1000)</f>
        <v/>
      </c>
      <c r="D93" s="77" t="str">
        <f>IF(TrRoad_act!D9=0,"",D26/TrRoad_act!D9*1000)</f>
        <v/>
      </c>
      <c r="E93" s="77" t="str">
        <f>IF(TrRoad_act!E9=0,"",E26/TrRoad_act!E9*1000)</f>
        <v/>
      </c>
      <c r="F93" s="77" t="str">
        <f>IF(TrRoad_act!F9=0,"",F26/TrRoad_act!F9*1000)</f>
        <v/>
      </c>
      <c r="G93" s="77" t="str">
        <f>IF(TrRoad_act!G9=0,"",G26/TrRoad_act!G9*1000)</f>
        <v/>
      </c>
      <c r="H93" s="77" t="str">
        <f>IF(TrRoad_act!H9=0,"",H26/TrRoad_act!H9*1000)</f>
        <v/>
      </c>
      <c r="I93" s="77" t="str">
        <f>IF(TrRoad_act!I9=0,"",I26/TrRoad_act!I9*1000)</f>
        <v/>
      </c>
      <c r="J93" s="77" t="str">
        <f>IF(TrRoad_act!J9=0,"",J26/TrRoad_act!J9*1000)</f>
        <v/>
      </c>
      <c r="K93" s="77" t="str">
        <f>IF(TrRoad_act!K9=0,"",K26/TrRoad_act!K9*1000)</f>
        <v/>
      </c>
      <c r="L93" s="77" t="str">
        <f>IF(TrRoad_act!L9=0,"",L26/TrRoad_act!L9*1000)</f>
        <v/>
      </c>
      <c r="M93" s="77" t="str">
        <f>IF(TrRoad_act!M9=0,"",M26/TrRoad_act!M9*1000)</f>
        <v/>
      </c>
      <c r="N93" s="77" t="str">
        <f>IF(TrRoad_act!N9=0,"",N26/TrRoad_act!N9*1000)</f>
        <v/>
      </c>
      <c r="O93" s="77" t="str">
        <f>IF(TrRoad_act!O9=0,"",O26/TrRoad_act!O9*1000)</f>
        <v/>
      </c>
      <c r="P93" s="77" t="str">
        <f>IF(TrRoad_act!P9=0,"",P26/TrRoad_act!P9*1000)</f>
        <v/>
      </c>
      <c r="Q93" s="77" t="str">
        <f>IF(TrRoad_act!Q9=0,"",Q26/TrRoad_act!Q9*1000)</f>
        <v/>
      </c>
    </row>
    <row r="94" spans="1:17" ht="11.45" customHeight="1" x14ac:dyDescent="0.25">
      <c r="A94" s="62" t="s">
        <v>56</v>
      </c>
      <c r="B94" s="77" t="str">
        <f>IF(TrRoad_act!B10=0,"",B27/TrRoad_act!B10*1000)</f>
        <v/>
      </c>
      <c r="C94" s="77" t="str">
        <f>IF(TrRoad_act!C10=0,"",C27/TrRoad_act!C10*1000)</f>
        <v/>
      </c>
      <c r="D94" s="77" t="str">
        <f>IF(TrRoad_act!D10=0,"",D27/TrRoad_act!D10*1000)</f>
        <v/>
      </c>
      <c r="E94" s="77" t="str">
        <f>IF(TrRoad_act!E10=0,"",E27/TrRoad_act!E10*1000)</f>
        <v/>
      </c>
      <c r="F94" s="77" t="str">
        <f>IF(TrRoad_act!F10=0,"",F27/TrRoad_act!F10*1000)</f>
        <v/>
      </c>
      <c r="G94" s="77" t="str">
        <f>IF(TrRoad_act!G10=0,"",G27/TrRoad_act!G10*1000)</f>
        <v/>
      </c>
      <c r="H94" s="77" t="str">
        <f>IF(TrRoad_act!H10=0,"",H27/TrRoad_act!H10*1000)</f>
        <v/>
      </c>
      <c r="I94" s="77" t="str">
        <f>IF(TrRoad_act!I10=0,"",I27/TrRoad_act!I10*1000)</f>
        <v/>
      </c>
      <c r="J94" s="77" t="str">
        <f>IF(TrRoad_act!J10=0,"",J27/TrRoad_act!J10*1000)</f>
        <v/>
      </c>
      <c r="K94" s="77" t="str">
        <f>IF(TrRoad_act!K10=0,"",K27/TrRoad_act!K10*1000)</f>
        <v/>
      </c>
      <c r="L94" s="77">
        <f>IF(TrRoad_act!L10=0,"",L27/TrRoad_act!L10*1000)</f>
        <v>39.703743752553933</v>
      </c>
      <c r="M94" s="77">
        <f>IF(TrRoad_act!M10=0,"",M27/TrRoad_act!M10*1000)</f>
        <v>40.749504979868405</v>
      </c>
      <c r="N94" s="77">
        <f>IF(TrRoad_act!N10=0,"",N27/TrRoad_act!N10*1000)</f>
        <v>41.452462062425525</v>
      </c>
      <c r="O94" s="77">
        <f>IF(TrRoad_act!O10=0,"",O27/TrRoad_act!O10*1000)</f>
        <v>40.817390878958044</v>
      </c>
      <c r="P94" s="77">
        <f>IF(TrRoad_act!P10=0,"",P27/TrRoad_act!P10*1000)</f>
        <v>40.026333836591547</v>
      </c>
      <c r="Q94" s="77">
        <f>IF(TrRoad_act!Q10=0,"",Q27/TrRoad_act!Q10*1000)</f>
        <v>38.370793739692985</v>
      </c>
    </row>
    <row r="95" spans="1:17" ht="11.45" customHeight="1" x14ac:dyDescent="0.25">
      <c r="A95" s="62" t="s">
        <v>60</v>
      </c>
      <c r="B95" s="77" t="str">
        <f>IF(TrRoad_act!B11=0,"",B29/TrRoad_act!B11*1000)</f>
        <v/>
      </c>
      <c r="C95" s="77" t="str">
        <f>IF(TrRoad_act!C11=0,"",C29/TrRoad_act!C11*1000)</f>
        <v/>
      </c>
      <c r="D95" s="77" t="str">
        <f>IF(TrRoad_act!D11=0,"",D29/TrRoad_act!D11*1000)</f>
        <v/>
      </c>
      <c r="E95" s="77" t="str">
        <f>IF(TrRoad_act!E11=0,"",E29/TrRoad_act!E11*1000)</f>
        <v/>
      </c>
      <c r="F95" s="77" t="str">
        <f>IF(TrRoad_act!F11=0,"",F29/TrRoad_act!F11*1000)</f>
        <v/>
      </c>
      <c r="G95" s="77" t="str">
        <f>IF(TrRoad_act!G11=0,"",G29/TrRoad_act!G11*1000)</f>
        <v/>
      </c>
      <c r="H95" s="77" t="str">
        <f>IF(TrRoad_act!H11=0,"",H29/TrRoad_act!H11*1000)</f>
        <v/>
      </c>
      <c r="I95" s="77" t="str">
        <f>IF(TrRoad_act!I11=0,"",I29/TrRoad_act!I11*1000)</f>
        <v/>
      </c>
      <c r="J95" s="77" t="str">
        <f>IF(TrRoad_act!J11=0,"",J29/TrRoad_act!J11*1000)</f>
        <v/>
      </c>
      <c r="K95" s="77" t="str">
        <f>IF(TrRoad_act!K11=0,"",K29/TrRoad_act!K11*1000)</f>
        <v/>
      </c>
      <c r="L95" s="77" t="str">
        <f>IF(TrRoad_act!L11=0,"",L29/TrRoad_act!L11*1000)</f>
        <v/>
      </c>
      <c r="M95" s="77" t="str">
        <f>IF(TrRoad_act!M11=0,"",M29/TrRoad_act!M11*1000)</f>
        <v/>
      </c>
      <c r="N95" s="77" t="str">
        <f>IF(TrRoad_act!N11=0,"",N29/TrRoad_act!N11*1000)</f>
        <v/>
      </c>
      <c r="O95" s="77" t="str">
        <f>IF(TrRoad_act!O11=0,"",O29/TrRoad_act!O11*1000)</f>
        <v/>
      </c>
      <c r="P95" s="77">
        <f>IF(TrRoad_act!P11=0,"",P29/TrRoad_act!P11*1000)</f>
        <v>19.442492100360138</v>
      </c>
      <c r="Q95" s="77">
        <f>IF(TrRoad_act!Q11=0,"",Q29/TrRoad_act!Q11*1000)</f>
        <v>21.817517940835476</v>
      </c>
    </row>
    <row r="96" spans="1:17" ht="11.45" customHeight="1" x14ac:dyDescent="0.25">
      <c r="A96" s="62" t="s">
        <v>55</v>
      </c>
      <c r="B96" s="77" t="str">
        <f>IF(TrRoad_act!B12=0,"",B32/TrRoad_act!B12*1000)</f>
        <v/>
      </c>
      <c r="C96" s="77" t="str">
        <f>IF(TrRoad_act!C12=0,"",C32/TrRoad_act!C12*1000)</f>
        <v/>
      </c>
      <c r="D96" s="77" t="str">
        <f>IF(TrRoad_act!D12=0,"",D32/TrRoad_act!D12*1000)</f>
        <v/>
      </c>
      <c r="E96" s="77" t="str">
        <f>IF(TrRoad_act!E12=0,"",E32/TrRoad_act!E12*1000)</f>
        <v/>
      </c>
      <c r="F96" s="77" t="str">
        <f>IF(TrRoad_act!F12=0,"",F32/TrRoad_act!F12*1000)</f>
        <v/>
      </c>
      <c r="G96" s="77" t="str">
        <f>IF(TrRoad_act!G12=0,"",G32/TrRoad_act!G12*1000)</f>
        <v/>
      </c>
      <c r="H96" s="77" t="str">
        <f>IF(TrRoad_act!H12=0,"",H32/TrRoad_act!H12*1000)</f>
        <v/>
      </c>
      <c r="I96" s="77" t="str">
        <f>IF(TrRoad_act!I12=0,"",I32/TrRoad_act!I12*1000)</f>
        <v/>
      </c>
      <c r="J96" s="77">
        <f>IF(TrRoad_act!J12=0,"",J32/TrRoad_act!J12*1000)</f>
        <v>18.594645423074944</v>
      </c>
      <c r="K96" s="77">
        <f>IF(TrRoad_act!K12=0,"",K32/TrRoad_act!K12*1000)</f>
        <v>17.483308739008965</v>
      </c>
      <c r="L96" s="77">
        <f>IF(TrRoad_act!L12=0,"",L32/TrRoad_act!L12*1000)</f>
        <v>17.902612921131713</v>
      </c>
      <c r="M96" s="77">
        <f>IF(TrRoad_act!M12=0,"",M32/TrRoad_act!M12*1000)</f>
        <v>17.685851348417554</v>
      </c>
      <c r="N96" s="77">
        <f>IF(TrRoad_act!N12=0,"",N32/TrRoad_act!N12*1000)</f>
        <v>17.669086263821413</v>
      </c>
      <c r="O96" s="77">
        <f>IF(TrRoad_act!O12=0,"",O32/TrRoad_act!O12*1000)</f>
        <v>17.321528481934152</v>
      </c>
      <c r="P96" s="77">
        <f>IF(TrRoad_act!P12=0,"",P32/TrRoad_act!P12*1000)</f>
        <v>17.071631261890005</v>
      </c>
      <c r="Q96" s="77">
        <f>IF(TrRoad_act!Q12=0,"",Q32/TrRoad_act!Q12*1000)</f>
        <v>17.73184285453824</v>
      </c>
    </row>
    <row r="97" spans="1:17" ht="11.45" customHeight="1" x14ac:dyDescent="0.25">
      <c r="A97" s="19" t="s">
        <v>28</v>
      </c>
      <c r="B97" s="76">
        <f>IF(TrRoad_act!B13=0,"",B33/TrRoad_act!B13*1000)</f>
        <v>37.774082300759503</v>
      </c>
      <c r="C97" s="76">
        <f>IF(TrRoad_act!C13=0,"",C33/TrRoad_act!C13*1000)</f>
        <v>39.222085765381287</v>
      </c>
      <c r="D97" s="76">
        <f>IF(TrRoad_act!D13=0,"",D33/TrRoad_act!D13*1000)</f>
        <v>41.109859592262502</v>
      </c>
      <c r="E97" s="76">
        <f>IF(TrRoad_act!E13=0,"",E33/TrRoad_act!E13*1000)</f>
        <v>42.767246472923816</v>
      </c>
      <c r="F97" s="76">
        <f>IF(TrRoad_act!F13=0,"",F33/TrRoad_act!F13*1000)</f>
        <v>40.115845627561569</v>
      </c>
      <c r="G97" s="76">
        <f>IF(TrRoad_act!G13=0,"",G33/TrRoad_act!G13*1000)</f>
        <v>37.667306124820051</v>
      </c>
      <c r="H97" s="76">
        <f>IF(TrRoad_act!H13=0,"",H33/TrRoad_act!H13*1000)</f>
        <v>35.628698094979036</v>
      </c>
      <c r="I97" s="76">
        <f>IF(TrRoad_act!I13=0,"",I33/TrRoad_act!I13*1000)</f>
        <v>32.137642066256561</v>
      </c>
      <c r="J97" s="76">
        <f>IF(TrRoad_act!J13=0,"",J33/TrRoad_act!J13*1000)</f>
        <v>32.928409203086936</v>
      </c>
      <c r="K97" s="76">
        <f>IF(TrRoad_act!K13=0,"",K33/TrRoad_act!K13*1000)</f>
        <v>36.063839726551656</v>
      </c>
      <c r="L97" s="76">
        <f>IF(TrRoad_act!L13=0,"",L33/TrRoad_act!L13*1000)</f>
        <v>36.181057024584703</v>
      </c>
      <c r="M97" s="76">
        <f>IF(TrRoad_act!M13=0,"",M33/TrRoad_act!M13*1000)</f>
        <v>35.293674026904682</v>
      </c>
      <c r="N97" s="76">
        <f>IF(TrRoad_act!N13=0,"",N33/TrRoad_act!N13*1000)</f>
        <v>34.337998178399545</v>
      </c>
      <c r="O97" s="76">
        <f>IF(TrRoad_act!O13=0,"",O33/TrRoad_act!O13*1000)</f>
        <v>33.452237484058223</v>
      </c>
      <c r="P97" s="76">
        <f>IF(TrRoad_act!P13=0,"",P33/TrRoad_act!P13*1000)</f>
        <v>35.488037511035856</v>
      </c>
      <c r="Q97" s="76">
        <f>IF(TrRoad_act!Q13=0,"",Q33/TrRoad_act!Q13*1000)</f>
        <v>28.610158450554017</v>
      </c>
    </row>
    <row r="98" spans="1:17" ht="11.45" customHeight="1" x14ac:dyDescent="0.25">
      <c r="A98" s="62" t="s">
        <v>59</v>
      </c>
      <c r="B98" s="75">
        <f>IF(TrRoad_act!B14=0,"",B34/TrRoad_act!B14*1000)</f>
        <v>32.893547600124748</v>
      </c>
      <c r="C98" s="75">
        <f>IF(TrRoad_act!C14=0,"",C34/TrRoad_act!C14*1000)</f>
        <v>33.05908393009377</v>
      </c>
      <c r="D98" s="75">
        <f>IF(TrRoad_act!D14=0,"",D34/TrRoad_act!D14*1000)</f>
        <v>33.225528515921923</v>
      </c>
      <c r="E98" s="75">
        <f>IF(TrRoad_act!E14=0,"",E34/TrRoad_act!E14*1000)</f>
        <v>33.370116301117683</v>
      </c>
      <c r="F98" s="75">
        <f>IF(TrRoad_act!F14=0,"",F34/TrRoad_act!F14*1000)</f>
        <v>33.287430169405809</v>
      </c>
      <c r="G98" s="75">
        <f>IF(TrRoad_act!G14=0,"",G34/TrRoad_act!G14*1000)</f>
        <v>33.183259950291266</v>
      </c>
      <c r="H98" s="75">
        <f>IF(TrRoad_act!H14=0,"",H34/TrRoad_act!H14*1000)</f>
        <v>33.132730502282868</v>
      </c>
      <c r="I98" s="75">
        <f>IF(TrRoad_act!I14=0,"",I34/TrRoad_act!I14*1000)</f>
        <v>32.872826429797243</v>
      </c>
      <c r="J98" s="75">
        <f>IF(TrRoad_act!J14=0,"",J34/TrRoad_act!J14*1000)</f>
        <v>32.999689032981365</v>
      </c>
      <c r="K98" s="75">
        <f>IF(TrRoad_act!K14=0,"",K34/TrRoad_act!K14*1000)</f>
        <v>33.314167403709909</v>
      </c>
      <c r="L98" s="75">
        <f>IF(TrRoad_act!L14=0,"",L34/TrRoad_act!L14*1000)</f>
        <v>33.444320331258488</v>
      </c>
      <c r="M98" s="75">
        <f>IF(TrRoad_act!M14=0,"",M34/TrRoad_act!M14*1000)</f>
        <v>33.455217616090785</v>
      </c>
      <c r="N98" s="75">
        <f>IF(TrRoad_act!N14=0,"",N34/TrRoad_act!N14*1000)</f>
        <v>33.457722801306062</v>
      </c>
      <c r="O98" s="75">
        <f>IF(TrRoad_act!O14=0,"",O34/TrRoad_act!O14*1000)</f>
        <v>33.461659935709122</v>
      </c>
      <c r="P98" s="75">
        <f>IF(TrRoad_act!P14=0,"",P34/TrRoad_act!P14*1000)</f>
        <v>33.719525747984548</v>
      </c>
      <c r="Q98" s="75">
        <f>IF(TrRoad_act!Q14=0,"",Q34/TrRoad_act!Q14*1000)</f>
        <v>32.056651082861286</v>
      </c>
    </row>
    <row r="99" spans="1:17" ht="11.45" customHeight="1" x14ac:dyDescent="0.25">
      <c r="A99" s="62" t="s">
        <v>58</v>
      </c>
      <c r="B99" s="75">
        <f>IF(TrRoad_act!B15=0,"",B36/TrRoad_act!B15*1000)</f>
        <v>38.482127732710147</v>
      </c>
      <c r="C99" s="75">
        <f>IF(TrRoad_act!C15=0,"",C36/TrRoad_act!C15*1000)</f>
        <v>40.046365500279059</v>
      </c>
      <c r="D99" s="75">
        <f>IF(TrRoad_act!D15=0,"",D36/TrRoad_act!D15*1000)</f>
        <v>42.050795898651913</v>
      </c>
      <c r="E99" s="75">
        <f>IF(TrRoad_act!E15=0,"",E36/TrRoad_act!E15*1000)</f>
        <v>43.706158542956075</v>
      </c>
      <c r="F99" s="75">
        <f>IF(TrRoad_act!F15=0,"",F36/TrRoad_act!F15*1000)</f>
        <v>40.674241385869465</v>
      </c>
      <c r="G99" s="75">
        <f>IF(TrRoad_act!G15=0,"",G36/TrRoad_act!G15*1000)</f>
        <v>37.936752741377788</v>
      </c>
      <c r="H99" s="75">
        <f>IF(TrRoad_act!H15=0,"",H36/TrRoad_act!H15*1000)</f>
        <v>35.772408977313169</v>
      </c>
      <c r="I99" s="75">
        <f>IF(TrRoad_act!I15=0,"",I36/TrRoad_act!I15*1000)</f>
        <v>32.112669607957983</v>
      </c>
      <c r="J99" s="75">
        <f>IF(TrRoad_act!J15=0,"",J36/TrRoad_act!J15*1000)</f>
        <v>32.926565035310894</v>
      </c>
      <c r="K99" s="75">
        <f>IF(TrRoad_act!K15=0,"",K36/TrRoad_act!K15*1000)</f>
        <v>36.119497585505052</v>
      </c>
      <c r="L99" s="75">
        <f>IF(TrRoad_act!L15=0,"",L36/TrRoad_act!L15*1000)</f>
        <v>36.815031838622268</v>
      </c>
      <c r="M99" s="75">
        <f>IF(TrRoad_act!M15=0,"",M36/TrRoad_act!M15*1000)</f>
        <v>35.921794298502192</v>
      </c>
      <c r="N99" s="75">
        <f>IF(TrRoad_act!N15=0,"",N36/TrRoad_act!N15*1000)</f>
        <v>34.930188591673883</v>
      </c>
      <c r="O99" s="75">
        <f>IF(TrRoad_act!O15=0,"",O36/TrRoad_act!O15*1000)</f>
        <v>34.000413687499432</v>
      </c>
      <c r="P99" s="75">
        <f>IF(TrRoad_act!P15=0,"",P36/TrRoad_act!P15*1000)</f>
        <v>36.075619006783135</v>
      </c>
      <c r="Q99" s="75">
        <f>IF(TrRoad_act!Q15=0,"",Q36/TrRoad_act!Q15*1000)</f>
        <v>29.034791882702304</v>
      </c>
    </row>
    <row r="100" spans="1:17" ht="11.45" customHeight="1" x14ac:dyDescent="0.25">
      <c r="A100" s="62" t="s">
        <v>57</v>
      </c>
      <c r="B100" s="75" t="str">
        <f>IF(TrRoad_act!B16=0,"",B38/TrRoad_act!B16*1000)</f>
        <v/>
      </c>
      <c r="C100" s="75" t="str">
        <f>IF(TrRoad_act!C16=0,"",C38/TrRoad_act!C16*1000)</f>
        <v/>
      </c>
      <c r="D100" s="75" t="str">
        <f>IF(TrRoad_act!D16=0,"",D38/TrRoad_act!D16*1000)</f>
        <v/>
      </c>
      <c r="E100" s="75" t="str">
        <f>IF(TrRoad_act!E16=0,"",E38/TrRoad_act!E16*1000)</f>
        <v/>
      </c>
      <c r="F100" s="75" t="str">
        <f>IF(TrRoad_act!F16=0,"",F38/TrRoad_act!F16*1000)</f>
        <v/>
      </c>
      <c r="G100" s="75" t="str">
        <f>IF(TrRoad_act!G16=0,"",G38/TrRoad_act!G16*1000)</f>
        <v/>
      </c>
      <c r="H100" s="75" t="str">
        <f>IF(TrRoad_act!H16=0,"",H38/TrRoad_act!H16*1000)</f>
        <v/>
      </c>
      <c r="I100" s="75" t="str">
        <f>IF(TrRoad_act!I16=0,"",I38/TrRoad_act!I16*1000)</f>
        <v/>
      </c>
      <c r="J100" s="75" t="str">
        <f>IF(TrRoad_act!J16=0,"",J38/TrRoad_act!J16*1000)</f>
        <v/>
      </c>
      <c r="K100" s="75" t="str">
        <f>IF(TrRoad_act!K16=0,"",K38/TrRoad_act!K16*1000)</f>
        <v/>
      </c>
      <c r="L100" s="75" t="str">
        <f>IF(TrRoad_act!L16=0,"",L38/TrRoad_act!L16*1000)</f>
        <v/>
      </c>
      <c r="M100" s="75" t="str">
        <f>IF(TrRoad_act!M16=0,"",M38/TrRoad_act!M16*1000)</f>
        <v/>
      </c>
      <c r="N100" s="75" t="str">
        <f>IF(TrRoad_act!N16=0,"",N38/TrRoad_act!N16*1000)</f>
        <v/>
      </c>
      <c r="O100" s="75" t="str">
        <f>IF(TrRoad_act!O16=0,"",O38/TrRoad_act!O16*1000)</f>
        <v/>
      </c>
      <c r="P100" s="75" t="str">
        <f>IF(TrRoad_act!P16=0,"",P38/TrRoad_act!P16*1000)</f>
        <v/>
      </c>
      <c r="Q100" s="75" t="str">
        <f>IF(TrRoad_act!Q16=0,"",Q38/TrRoad_act!Q16*1000)</f>
        <v/>
      </c>
    </row>
    <row r="101" spans="1:17" ht="11.45" customHeight="1" x14ac:dyDescent="0.25">
      <c r="A101" s="62" t="s">
        <v>56</v>
      </c>
      <c r="B101" s="75" t="str">
        <f>IF(TrRoad_act!B17=0,"",B39/TrRoad_act!B17*1000)</f>
        <v/>
      </c>
      <c r="C101" s="75" t="str">
        <f>IF(TrRoad_act!C17=0,"",C39/TrRoad_act!C17*1000)</f>
        <v/>
      </c>
      <c r="D101" s="75" t="str">
        <f>IF(TrRoad_act!D17=0,"",D39/TrRoad_act!D17*1000)</f>
        <v/>
      </c>
      <c r="E101" s="75" t="str">
        <f>IF(TrRoad_act!E17=0,"",E39/TrRoad_act!E17*1000)</f>
        <v/>
      </c>
      <c r="F101" s="75" t="str">
        <f>IF(TrRoad_act!F17=0,"",F39/TrRoad_act!F17*1000)</f>
        <v/>
      </c>
      <c r="G101" s="75" t="str">
        <f>IF(TrRoad_act!G17=0,"",G39/TrRoad_act!G17*1000)</f>
        <v/>
      </c>
      <c r="H101" s="75" t="str">
        <f>IF(TrRoad_act!H17=0,"",H39/TrRoad_act!H17*1000)</f>
        <v/>
      </c>
      <c r="I101" s="75" t="str">
        <f>IF(TrRoad_act!I17=0,"",I39/TrRoad_act!I17*1000)</f>
        <v/>
      </c>
      <c r="J101" s="75" t="str">
        <f>IF(TrRoad_act!J17=0,"",J39/TrRoad_act!J17*1000)</f>
        <v/>
      </c>
      <c r="K101" s="75" t="str">
        <f>IF(TrRoad_act!K17=0,"",K39/TrRoad_act!K17*1000)</f>
        <v/>
      </c>
      <c r="L101" s="75">
        <f>IF(TrRoad_act!L17=0,"",L39/TrRoad_act!L17*1000)</f>
        <v>31.308345880633603</v>
      </c>
      <c r="M101" s="75">
        <f>IF(TrRoad_act!M17=0,"",M39/TrRoad_act!M17*1000)</f>
        <v>30.332616164511517</v>
      </c>
      <c r="N101" s="75">
        <f>IF(TrRoad_act!N17=0,"",N39/TrRoad_act!N17*1000)</f>
        <v>27.794362972100295</v>
      </c>
      <c r="O101" s="75">
        <f>IF(TrRoad_act!O17=0,"",O39/TrRoad_act!O17*1000)</f>
        <v>26.927867554898999</v>
      </c>
      <c r="P101" s="75">
        <f>IF(TrRoad_act!P17=0,"",P39/TrRoad_act!P17*1000)</f>
        <v>30.072251969067864</v>
      </c>
      <c r="Q101" s="75">
        <f>IF(TrRoad_act!Q17=0,"",Q39/TrRoad_act!Q17*1000)</f>
        <v>24.91924717294409</v>
      </c>
    </row>
    <row r="102" spans="1:17" ht="11.45" customHeight="1" x14ac:dyDescent="0.25">
      <c r="A102" s="62" t="s">
        <v>55</v>
      </c>
      <c r="B102" s="75" t="str">
        <f>IF(TrRoad_act!B18=0,"",B41/TrRoad_act!B18*1000)</f>
        <v/>
      </c>
      <c r="C102" s="75" t="str">
        <f>IF(TrRoad_act!C18=0,"",C41/TrRoad_act!C18*1000)</f>
        <v/>
      </c>
      <c r="D102" s="75" t="str">
        <f>IF(TrRoad_act!D18=0,"",D41/TrRoad_act!D18*1000)</f>
        <v/>
      </c>
      <c r="E102" s="75" t="str">
        <f>IF(TrRoad_act!E18=0,"",E41/TrRoad_act!E18*1000)</f>
        <v/>
      </c>
      <c r="F102" s="75" t="str">
        <f>IF(TrRoad_act!F18=0,"",F41/TrRoad_act!F18*1000)</f>
        <v/>
      </c>
      <c r="G102" s="75" t="str">
        <f>IF(TrRoad_act!G18=0,"",G41/TrRoad_act!G18*1000)</f>
        <v/>
      </c>
      <c r="H102" s="75" t="str">
        <f>IF(TrRoad_act!H18=0,"",H41/TrRoad_act!H18*1000)</f>
        <v/>
      </c>
      <c r="I102" s="75" t="str">
        <f>IF(TrRoad_act!I18=0,"",I41/TrRoad_act!I18*1000)</f>
        <v/>
      </c>
      <c r="J102" s="75" t="str">
        <f>IF(TrRoad_act!J18=0,"",J41/TrRoad_act!J18*1000)</f>
        <v/>
      </c>
      <c r="K102" s="75" t="str">
        <f>IF(TrRoad_act!K18=0,"",K41/TrRoad_act!K18*1000)</f>
        <v/>
      </c>
      <c r="L102" s="75">
        <f>IF(TrRoad_act!L18=0,"",L41/TrRoad_act!L18*1000)</f>
        <v>21.248231940073524</v>
      </c>
      <c r="M102" s="75">
        <f>IF(TrRoad_act!M18=0,"",M41/TrRoad_act!M18*1000)</f>
        <v>20.788839071965299</v>
      </c>
      <c r="N102" s="75">
        <f>IF(TrRoad_act!N18=0,"",N41/TrRoad_act!N18*1000)</f>
        <v>20.292735318229756</v>
      </c>
      <c r="O102" s="75">
        <f>IF(TrRoad_act!O18=0,"",O41/TrRoad_act!O18*1000)</f>
        <v>19.830194358645873</v>
      </c>
      <c r="P102" s="75">
        <f>IF(TrRoad_act!P18=0,"",P41/TrRoad_act!P18*1000)</f>
        <v>21.116563247606184</v>
      </c>
      <c r="Q102" s="75">
        <f>IF(TrRoad_act!Q18=0,"",Q41/TrRoad_act!Q18*1000)</f>
        <v>17.060031278745512</v>
      </c>
    </row>
    <row r="103" spans="1:17" ht="11.45" customHeight="1" x14ac:dyDescent="0.25">
      <c r="A103" s="25" t="s">
        <v>36</v>
      </c>
      <c r="B103" s="79">
        <f>IF(TrRoad_act!B19=0,"",B42/TrRoad_act!B19*1000)</f>
        <v>73.678831395840461</v>
      </c>
      <c r="C103" s="79">
        <f>IF(TrRoad_act!C19=0,"",C42/TrRoad_act!C19*1000)</f>
        <v>109.30929451568305</v>
      </c>
      <c r="D103" s="79">
        <f>IF(TrRoad_act!D19=0,"",D42/TrRoad_act!D19*1000)</f>
        <v>117.10547884958218</v>
      </c>
      <c r="E103" s="79">
        <f>IF(TrRoad_act!E19=0,"",E42/TrRoad_act!E19*1000)</f>
        <v>71.443682020488254</v>
      </c>
      <c r="F103" s="79">
        <f>IF(TrRoad_act!F19=0,"",F42/TrRoad_act!F19*1000)</f>
        <v>76.826044993188319</v>
      </c>
      <c r="G103" s="79">
        <f>IF(TrRoad_act!G19=0,"",G42/TrRoad_act!G19*1000)</f>
        <v>67.455533353223842</v>
      </c>
      <c r="H103" s="79">
        <f>IF(TrRoad_act!H19=0,"",H42/TrRoad_act!H19*1000)</f>
        <v>64.270021166005677</v>
      </c>
      <c r="I103" s="79">
        <f>IF(TrRoad_act!I19=0,"",I42/TrRoad_act!I19*1000)</f>
        <v>67.702372799430634</v>
      </c>
      <c r="J103" s="79">
        <f>IF(TrRoad_act!J19=0,"",J42/TrRoad_act!J19*1000)</f>
        <v>64.867586478274092</v>
      </c>
      <c r="K103" s="79">
        <f>IF(TrRoad_act!K19=0,"",K42/TrRoad_act!K19*1000)</f>
        <v>65.271935899776864</v>
      </c>
      <c r="L103" s="79">
        <f>IF(TrRoad_act!L19=0,"",L42/TrRoad_act!L19*1000)</f>
        <v>76.507967014610458</v>
      </c>
      <c r="M103" s="79">
        <f>IF(TrRoad_act!M19=0,"",M42/TrRoad_act!M19*1000)</f>
        <v>74.832679817159615</v>
      </c>
      <c r="N103" s="79">
        <f>IF(TrRoad_act!N19=0,"",N42/TrRoad_act!N19*1000)</f>
        <v>72.901114645856481</v>
      </c>
      <c r="O103" s="79">
        <f>IF(TrRoad_act!O19=0,"",O42/TrRoad_act!O19*1000)</f>
        <v>63.047568041522439</v>
      </c>
      <c r="P103" s="79">
        <f>IF(TrRoad_act!P19=0,"",P42/TrRoad_act!P19*1000)</f>
        <v>61.489262926188587</v>
      </c>
      <c r="Q103" s="79">
        <f>IF(TrRoad_act!Q19=0,"",Q42/TrRoad_act!Q19*1000)</f>
        <v>54.073907678271347</v>
      </c>
    </row>
    <row r="104" spans="1:17" ht="11.45" customHeight="1" x14ac:dyDescent="0.25">
      <c r="A104" s="23" t="s">
        <v>27</v>
      </c>
      <c r="B104" s="78">
        <f>IF(TrRoad_act!B20=0,"",B43/TrRoad_act!B20*1000)</f>
        <v>286.12438425925501</v>
      </c>
      <c r="C104" s="78">
        <f>IF(TrRoad_act!C20=0,"",C43/TrRoad_act!C20*1000)</f>
        <v>289.75775927464338</v>
      </c>
      <c r="D104" s="78">
        <f>IF(TrRoad_act!D20=0,"",D43/TrRoad_act!D20*1000)</f>
        <v>290.31666398576891</v>
      </c>
      <c r="E104" s="78">
        <f>IF(TrRoad_act!E20=0,"",E43/TrRoad_act!E20*1000)</f>
        <v>287.39801136996527</v>
      </c>
      <c r="F104" s="78">
        <f>IF(TrRoad_act!F20=0,"",F43/TrRoad_act!F20*1000)</f>
        <v>287.73504954388784</v>
      </c>
      <c r="G104" s="78">
        <f>IF(TrRoad_act!G20=0,"",G43/TrRoad_act!G20*1000)</f>
        <v>283.23970258177934</v>
      </c>
      <c r="H104" s="78">
        <f>IF(TrRoad_act!H20=0,"",H43/TrRoad_act!H20*1000)</f>
        <v>281.3372144881975</v>
      </c>
      <c r="I104" s="78">
        <f>IF(TrRoad_act!I20=0,"",I43/TrRoad_act!I20*1000)</f>
        <v>274.23600298117384</v>
      </c>
      <c r="J104" s="78">
        <f>IF(TrRoad_act!J20=0,"",J43/TrRoad_act!J20*1000)</f>
        <v>268.96152892143169</v>
      </c>
      <c r="K104" s="78">
        <f>IF(TrRoad_act!K20=0,"",K43/TrRoad_act!K20*1000)</f>
        <v>262.68701928702455</v>
      </c>
      <c r="L104" s="78">
        <f>IF(TrRoad_act!L20=0,"",L43/TrRoad_act!L20*1000)</f>
        <v>256.7412528019517</v>
      </c>
      <c r="M104" s="78">
        <f>IF(TrRoad_act!M20=0,"",M43/TrRoad_act!M20*1000)</f>
        <v>253.64774673730821</v>
      </c>
      <c r="N104" s="78">
        <f>IF(TrRoad_act!N20=0,"",N43/TrRoad_act!N20*1000)</f>
        <v>249.12991363977437</v>
      </c>
      <c r="O104" s="78">
        <f>IF(TrRoad_act!O20=0,"",O43/TrRoad_act!O20*1000)</f>
        <v>243.72885590927248</v>
      </c>
      <c r="P104" s="78">
        <f>IF(TrRoad_act!P20=0,"",P43/TrRoad_act!P20*1000)</f>
        <v>239.45175672830146</v>
      </c>
      <c r="Q104" s="78">
        <f>IF(TrRoad_act!Q20=0,"",Q43/TrRoad_act!Q20*1000)</f>
        <v>234.72519728366066</v>
      </c>
    </row>
    <row r="105" spans="1:17" ht="11.45" customHeight="1" x14ac:dyDescent="0.25">
      <c r="A105" s="62" t="s">
        <v>59</v>
      </c>
      <c r="B105" s="77">
        <f>IF(TrRoad_act!B21=0,"",B44/TrRoad_act!B21*1000)</f>
        <v>365.28793087184204</v>
      </c>
      <c r="C105" s="77">
        <f>IF(TrRoad_act!C21=0,"",C44/TrRoad_act!C21*1000)</f>
        <v>373.28774349184994</v>
      </c>
      <c r="D105" s="77">
        <f>IF(TrRoad_act!D21=0,"",D44/TrRoad_act!D21*1000)</f>
        <v>372.4604541194895</v>
      </c>
      <c r="E105" s="77">
        <f>IF(TrRoad_act!E21=0,"",E44/TrRoad_act!E21*1000)</f>
        <v>368.45567921682925</v>
      </c>
      <c r="F105" s="77">
        <f>IF(TrRoad_act!F21=0,"",F44/TrRoad_act!F21*1000)</f>
        <v>372.05630579009397</v>
      </c>
      <c r="G105" s="77">
        <f>IF(TrRoad_act!G21=0,"",G44/TrRoad_act!G21*1000)</f>
        <v>363.75066313793621</v>
      </c>
      <c r="H105" s="77">
        <f>IF(TrRoad_act!H21=0,"",H44/TrRoad_act!H21*1000)</f>
        <v>363.81587999765947</v>
      </c>
      <c r="I105" s="77">
        <f>IF(TrRoad_act!I21=0,"",I44/TrRoad_act!I21*1000)</f>
        <v>352.8449398122483</v>
      </c>
      <c r="J105" s="77">
        <f>IF(TrRoad_act!J21=0,"",J44/TrRoad_act!J21*1000)</f>
        <v>339.08164246797168</v>
      </c>
      <c r="K105" s="77">
        <f>IF(TrRoad_act!K21=0,"",K44/TrRoad_act!K21*1000)</f>
        <v>325.86917936647041</v>
      </c>
      <c r="L105" s="77">
        <f>IF(TrRoad_act!L21=0,"",L44/TrRoad_act!L21*1000)</f>
        <v>315.54064645865151</v>
      </c>
      <c r="M105" s="77">
        <f>IF(TrRoad_act!M21=0,"",M44/TrRoad_act!M21*1000)</f>
        <v>312.96314672915065</v>
      </c>
      <c r="N105" s="77">
        <f>IF(TrRoad_act!N21=0,"",N44/TrRoad_act!N21*1000)</f>
        <v>305.46692660732901</v>
      </c>
      <c r="O105" s="77">
        <f>IF(TrRoad_act!O21=0,"",O44/TrRoad_act!O21*1000)</f>
        <v>297.18182029386764</v>
      </c>
      <c r="P105" s="77">
        <f>IF(TrRoad_act!P21=0,"",P44/TrRoad_act!P21*1000)</f>
        <v>291.39681544871746</v>
      </c>
      <c r="Q105" s="77">
        <f>IF(TrRoad_act!Q21=0,"",Q44/TrRoad_act!Q21*1000)</f>
        <v>284.43024228495324</v>
      </c>
    </row>
    <row r="106" spans="1:17" ht="11.45" customHeight="1" x14ac:dyDescent="0.25">
      <c r="A106" s="62" t="s">
        <v>58</v>
      </c>
      <c r="B106" s="77">
        <f>IF(TrRoad_act!B22=0,"",B46/TrRoad_act!B22*1000)</f>
        <v>266.57094935311869</v>
      </c>
      <c r="C106" s="77">
        <f>IF(TrRoad_act!C22=0,"",C46/TrRoad_act!C22*1000)</f>
        <v>267.2366042486567</v>
      </c>
      <c r="D106" s="77">
        <f>IF(TrRoad_act!D22=0,"",D46/TrRoad_act!D22*1000)</f>
        <v>268.45388715807587</v>
      </c>
      <c r="E106" s="77">
        <f>IF(TrRoad_act!E22=0,"",E46/TrRoad_act!E22*1000)</f>
        <v>266.38791665270082</v>
      </c>
      <c r="F106" s="77">
        <f>IF(TrRoad_act!F22=0,"",F46/TrRoad_act!F22*1000)</f>
        <v>264.22361770762183</v>
      </c>
      <c r="G106" s="77">
        <f>IF(TrRoad_act!G22=0,"",G46/TrRoad_act!G22*1000)</f>
        <v>261.7672288073249</v>
      </c>
      <c r="H106" s="77">
        <f>IF(TrRoad_act!H22=0,"",H46/TrRoad_act!H22*1000)</f>
        <v>258.81094561983048</v>
      </c>
      <c r="I106" s="77">
        <f>IF(TrRoad_act!I22=0,"",I46/TrRoad_act!I22*1000)</f>
        <v>255.38965277325281</v>
      </c>
      <c r="J106" s="77">
        <f>IF(TrRoad_act!J22=0,"",J46/TrRoad_act!J22*1000)</f>
        <v>252.31361857704849</v>
      </c>
      <c r="K106" s="77">
        <f>IF(TrRoad_act!K22=0,"",K46/TrRoad_act!K22*1000)</f>
        <v>248.63066291942837</v>
      </c>
      <c r="L106" s="77">
        <f>IF(TrRoad_act!L22=0,"",L46/TrRoad_act!L22*1000)</f>
        <v>244.84159601999335</v>
      </c>
      <c r="M106" s="77">
        <f>IF(TrRoad_act!M22=0,"",M46/TrRoad_act!M22*1000)</f>
        <v>241.58755220528079</v>
      </c>
      <c r="N106" s="77">
        <f>IF(TrRoad_act!N22=0,"",N46/TrRoad_act!N22*1000)</f>
        <v>238.7059728706042</v>
      </c>
      <c r="O106" s="77">
        <f>IF(TrRoad_act!O22=0,"",O46/TrRoad_act!O22*1000)</f>
        <v>235.58218206004344</v>
      </c>
      <c r="P106" s="77">
        <f>IF(TrRoad_act!P22=0,"",P46/TrRoad_act!P22*1000)</f>
        <v>232.14612474739931</v>
      </c>
      <c r="Q106" s="77">
        <f>IF(TrRoad_act!Q22=0,"",Q46/TrRoad_act!Q22*1000)</f>
        <v>228.18601752980541</v>
      </c>
    </row>
    <row r="107" spans="1:17" ht="11.45" customHeight="1" x14ac:dyDescent="0.25">
      <c r="A107" s="62" t="s">
        <v>57</v>
      </c>
      <c r="B107" s="77" t="str">
        <f>IF(TrRoad_act!B23=0,"",B48/TrRoad_act!B23*1000)</f>
        <v/>
      </c>
      <c r="C107" s="77" t="str">
        <f>IF(TrRoad_act!C23=0,"",C48/TrRoad_act!C23*1000)</f>
        <v/>
      </c>
      <c r="D107" s="77" t="str">
        <f>IF(TrRoad_act!D23=0,"",D48/TrRoad_act!D23*1000)</f>
        <v/>
      </c>
      <c r="E107" s="77" t="str">
        <f>IF(TrRoad_act!E23=0,"",E48/TrRoad_act!E23*1000)</f>
        <v/>
      </c>
      <c r="F107" s="77" t="str">
        <f>IF(TrRoad_act!F23=0,"",F48/TrRoad_act!F23*1000)</f>
        <v/>
      </c>
      <c r="G107" s="77" t="str">
        <f>IF(TrRoad_act!G23=0,"",G48/TrRoad_act!G23*1000)</f>
        <v/>
      </c>
      <c r="H107" s="77" t="str">
        <f>IF(TrRoad_act!H23=0,"",H48/TrRoad_act!H23*1000)</f>
        <v/>
      </c>
      <c r="I107" s="77" t="str">
        <f>IF(TrRoad_act!I23=0,"",I48/TrRoad_act!I23*1000)</f>
        <v/>
      </c>
      <c r="J107" s="77" t="str">
        <f>IF(TrRoad_act!J23=0,"",J48/TrRoad_act!J23*1000)</f>
        <v/>
      </c>
      <c r="K107" s="77" t="str">
        <f>IF(TrRoad_act!K23=0,"",K48/TrRoad_act!K23*1000)</f>
        <v/>
      </c>
      <c r="L107" s="77" t="str">
        <f>IF(TrRoad_act!L23=0,"",L48/TrRoad_act!L23*1000)</f>
        <v/>
      </c>
      <c r="M107" s="77" t="str">
        <f>IF(TrRoad_act!M23=0,"",M48/TrRoad_act!M23*1000)</f>
        <v/>
      </c>
      <c r="N107" s="77" t="str">
        <f>IF(TrRoad_act!N23=0,"",N48/TrRoad_act!N23*1000)</f>
        <v/>
      </c>
      <c r="O107" s="77" t="str">
        <f>IF(TrRoad_act!O23=0,"",O48/TrRoad_act!O23*1000)</f>
        <v/>
      </c>
      <c r="P107" s="77" t="str">
        <f>IF(TrRoad_act!P23=0,"",P48/TrRoad_act!P23*1000)</f>
        <v/>
      </c>
      <c r="Q107" s="77" t="str">
        <f>IF(TrRoad_act!Q23=0,"",Q48/TrRoad_act!Q23*1000)</f>
        <v/>
      </c>
    </row>
    <row r="108" spans="1:17" ht="11.45" customHeight="1" x14ac:dyDescent="0.25">
      <c r="A108" s="62" t="s">
        <v>56</v>
      </c>
      <c r="B108" s="77" t="str">
        <f>IF(TrRoad_act!B24=0,"",B49/TrRoad_act!B24*1000)</f>
        <v/>
      </c>
      <c r="C108" s="77" t="str">
        <f>IF(TrRoad_act!C24=0,"",C49/TrRoad_act!C24*1000)</f>
        <v/>
      </c>
      <c r="D108" s="77" t="str">
        <f>IF(TrRoad_act!D24=0,"",D49/TrRoad_act!D24*1000)</f>
        <v/>
      </c>
      <c r="E108" s="77" t="str">
        <f>IF(TrRoad_act!E24=0,"",E49/TrRoad_act!E24*1000)</f>
        <v/>
      </c>
      <c r="F108" s="77" t="str">
        <f>IF(TrRoad_act!F24=0,"",F49/TrRoad_act!F24*1000)</f>
        <v/>
      </c>
      <c r="G108" s="77" t="str">
        <f>IF(TrRoad_act!G24=0,"",G49/TrRoad_act!G24*1000)</f>
        <v/>
      </c>
      <c r="H108" s="77" t="str">
        <f>IF(TrRoad_act!H24=0,"",H49/TrRoad_act!H24*1000)</f>
        <v/>
      </c>
      <c r="I108" s="77" t="str">
        <f>IF(TrRoad_act!I24=0,"",I49/TrRoad_act!I24*1000)</f>
        <v/>
      </c>
      <c r="J108" s="77" t="str">
        <f>IF(TrRoad_act!J24=0,"",J49/TrRoad_act!J24*1000)</f>
        <v/>
      </c>
      <c r="K108" s="77" t="str">
        <f>IF(TrRoad_act!K24=0,"",K49/TrRoad_act!K24*1000)</f>
        <v/>
      </c>
      <c r="L108" s="77">
        <f>IF(TrRoad_act!L24=0,"",L49/TrRoad_act!L24*1000)</f>
        <v>291.97238500457991</v>
      </c>
      <c r="M108" s="77">
        <f>IF(TrRoad_act!M24=0,"",M49/TrRoad_act!M24*1000)</f>
        <v>303.2855429454433</v>
      </c>
      <c r="N108" s="77">
        <f>IF(TrRoad_act!N24=0,"",N49/TrRoad_act!N24*1000)</f>
        <v>304.10357972070119</v>
      </c>
      <c r="O108" s="77">
        <f>IF(TrRoad_act!O24=0,"",O49/TrRoad_act!O24*1000)</f>
        <v>305.75486859402798</v>
      </c>
      <c r="P108" s="77">
        <f>IF(TrRoad_act!P24=0,"",P49/TrRoad_act!P24*1000)</f>
        <v>322.93189682793087</v>
      </c>
      <c r="Q108" s="77">
        <f>IF(TrRoad_act!Q24=0,"",Q49/TrRoad_act!Q24*1000)</f>
        <v>315.69942212601234</v>
      </c>
    </row>
    <row r="109" spans="1:17" ht="11.45" customHeight="1" x14ac:dyDescent="0.25">
      <c r="A109" s="62" t="s">
        <v>55</v>
      </c>
      <c r="B109" s="77" t="str">
        <f>IF(TrRoad_act!B25=0,"",B51/TrRoad_act!B25*1000)</f>
        <v/>
      </c>
      <c r="C109" s="77" t="str">
        <f>IF(TrRoad_act!C25=0,"",C51/TrRoad_act!C25*1000)</f>
        <v/>
      </c>
      <c r="D109" s="77" t="str">
        <f>IF(TrRoad_act!D25=0,"",D51/TrRoad_act!D25*1000)</f>
        <v/>
      </c>
      <c r="E109" s="77" t="str">
        <f>IF(TrRoad_act!E25=0,"",E51/TrRoad_act!E25*1000)</f>
        <v/>
      </c>
      <c r="F109" s="77" t="str">
        <f>IF(TrRoad_act!F25=0,"",F51/TrRoad_act!F25*1000)</f>
        <v/>
      </c>
      <c r="G109" s="77" t="str">
        <f>IF(TrRoad_act!G25=0,"",G51/TrRoad_act!G25*1000)</f>
        <v/>
      </c>
      <c r="H109" s="77" t="str">
        <f>IF(TrRoad_act!H25=0,"",H51/TrRoad_act!H25*1000)</f>
        <v/>
      </c>
      <c r="I109" s="77">
        <f>IF(TrRoad_act!I25=0,"",I51/TrRoad_act!I25*1000)</f>
        <v>158.28923867359961</v>
      </c>
      <c r="J109" s="77">
        <f>IF(TrRoad_act!J25=0,"",J51/TrRoad_act!J25*1000)</f>
        <v>158.71256558028634</v>
      </c>
      <c r="K109" s="77">
        <f>IF(TrRoad_act!K25=0,"",K51/TrRoad_act!K25*1000)</f>
        <v>159.14026359274797</v>
      </c>
      <c r="L109" s="77">
        <f>IF(TrRoad_act!L25=0,"",L51/TrRoad_act!L25*1000)</f>
        <v>159.56826823685964</v>
      </c>
      <c r="M109" s="77">
        <f>IF(TrRoad_act!M25=0,"",M51/TrRoad_act!M25*1000)</f>
        <v>159.99509856001262</v>
      </c>
      <c r="N109" s="77">
        <f>IF(TrRoad_act!N25=0,"",N51/TrRoad_act!N25*1000)</f>
        <v>160.64593917587374</v>
      </c>
      <c r="O109" s="77">
        <f>IF(TrRoad_act!O25=0,"",O51/TrRoad_act!O25*1000)</f>
        <v>161.65267685586471</v>
      </c>
      <c r="P109" s="77">
        <f>IF(TrRoad_act!P25=0,"",P51/TrRoad_act!P25*1000)</f>
        <v>162.6517856040455</v>
      </c>
      <c r="Q109" s="77">
        <f>IF(TrRoad_act!Q25=0,"",Q51/TrRoad_act!Q25*1000)</f>
        <v>163.25922461798191</v>
      </c>
    </row>
    <row r="110" spans="1:17" ht="11.45" customHeight="1" x14ac:dyDescent="0.25">
      <c r="A110" s="19" t="s">
        <v>24</v>
      </c>
      <c r="B110" s="76">
        <f>IF(TrRoad_act!B26=0,"",B52/TrRoad_act!B26*1000)</f>
        <v>33.808192090823191</v>
      </c>
      <c r="C110" s="76">
        <f>IF(TrRoad_act!C26=0,"",C52/TrRoad_act!C26*1000)</f>
        <v>71.438389203944595</v>
      </c>
      <c r="D110" s="76">
        <f>IF(TrRoad_act!D26=0,"",D52/TrRoad_act!D26*1000)</f>
        <v>87.51987066709718</v>
      </c>
      <c r="E110" s="76">
        <f>IF(TrRoad_act!E26=0,"",E52/TrRoad_act!E26*1000)</f>
        <v>49.119216093443555</v>
      </c>
      <c r="F110" s="76">
        <f>IF(TrRoad_act!F26=0,"",F52/TrRoad_act!F26*1000)</f>
        <v>56.069608069043326</v>
      </c>
      <c r="G110" s="76">
        <f>IF(TrRoad_act!G26=0,"",G52/TrRoad_act!G26*1000)</f>
        <v>50.516414475531882</v>
      </c>
      <c r="H110" s="76">
        <f>IF(TrRoad_act!H26=0,"",H52/TrRoad_act!H26*1000)</f>
        <v>48.909011367618007</v>
      </c>
      <c r="I110" s="76">
        <f>IF(TrRoad_act!I26=0,"",I52/TrRoad_act!I26*1000)</f>
        <v>53.933476243558907</v>
      </c>
      <c r="J110" s="76">
        <f>IF(TrRoad_act!J26=0,"",J52/TrRoad_act!J26*1000)</f>
        <v>50.245065861933938</v>
      </c>
      <c r="K110" s="76">
        <f>IF(TrRoad_act!K26=0,"",K52/TrRoad_act!K26*1000)</f>
        <v>46.838101146306087</v>
      </c>
      <c r="L110" s="76">
        <f>IF(TrRoad_act!L26=0,"",L52/TrRoad_act!L26*1000)</f>
        <v>60.471653742705534</v>
      </c>
      <c r="M110" s="76">
        <f>IF(TrRoad_act!M26=0,"",M52/TrRoad_act!M26*1000)</f>
        <v>60.289646973631278</v>
      </c>
      <c r="N110" s="76">
        <f>IF(TrRoad_act!N26=0,"",N52/TrRoad_act!N26*1000)</f>
        <v>58.157173950750135</v>
      </c>
      <c r="O110" s="76">
        <f>IF(TrRoad_act!O26=0,"",O52/TrRoad_act!O26*1000)</f>
        <v>47.537649151435119</v>
      </c>
      <c r="P110" s="76">
        <f>IF(TrRoad_act!P26=0,"",P52/TrRoad_act!P26*1000)</f>
        <v>45.062591985384053</v>
      </c>
      <c r="Q110" s="76">
        <f>IF(TrRoad_act!Q26=0,"",Q52/TrRoad_act!Q26*1000)</f>
        <v>37.638699627300873</v>
      </c>
    </row>
    <row r="111" spans="1:17" ht="11.45" customHeight="1" x14ac:dyDescent="0.25">
      <c r="A111" s="17" t="s">
        <v>23</v>
      </c>
      <c r="B111" s="75">
        <f>IF(TrRoad_act!B27=0,"",B53/TrRoad_act!B27*1000)</f>
        <v>60.175401949753024</v>
      </c>
      <c r="C111" s="75">
        <f>IF(TrRoad_act!C27=0,"",C53/TrRoad_act!C27*1000)</f>
        <v>67.755268279715523</v>
      </c>
      <c r="D111" s="75">
        <f>IF(TrRoad_act!D27=0,"",D53/TrRoad_act!D27*1000)</f>
        <v>68.129988729450289</v>
      </c>
      <c r="E111" s="75">
        <f>IF(TrRoad_act!E27=0,"",E53/TrRoad_act!E27*1000)</f>
        <v>50.0858467716033</v>
      </c>
      <c r="F111" s="75">
        <f>IF(TrRoad_act!F27=0,"",F53/TrRoad_act!F27*1000)</f>
        <v>57.327010532446053</v>
      </c>
      <c r="G111" s="75">
        <f>IF(TrRoad_act!G27=0,"",G53/TrRoad_act!G27*1000)</f>
        <v>46.976751896357982</v>
      </c>
      <c r="H111" s="75">
        <f>IF(TrRoad_act!H27=0,"",H53/TrRoad_act!H27*1000)</f>
        <v>46.33949540927658</v>
      </c>
      <c r="I111" s="75">
        <f>IF(TrRoad_act!I27=0,"",I53/TrRoad_act!I27*1000)</f>
        <v>50.701265408246059</v>
      </c>
      <c r="J111" s="75">
        <f>IF(TrRoad_act!J27=0,"",J53/TrRoad_act!J27*1000)</f>
        <v>53.666709666836184</v>
      </c>
      <c r="K111" s="75">
        <f>IF(TrRoad_act!K27=0,"",K53/TrRoad_act!K27*1000)</f>
        <v>52.998632677176765</v>
      </c>
      <c r="L111" s="75">
        <f>IF(TrRoad_act!L27=0,"",L53/TrRoad_act!L27*1000)</f>
        <v>48.445678900879578</v>
      </c>
      <c r="M111" s="75">
        <f>IF(TrRoad_act!M27=0,"",M53/TrRoad_act!M27*1000)</f>
        <v>47.832258405298866</v>
      </c>
      <c r="N111" s="75">
        <f>IF(TrRoad_act!N27=0,"",N53/TrRoad_act!N27*1000)</f>
        <v>45.37770443773136</v>
      </c>
      <c r="O111" s="75">
        <f>IF(TrRoad_act!O27=0,"",O53/TrRoad_act!O27*1000)</f>
        <v>45.783207793811343</v>
      </c>
      <c r="P111" s="75">
        <f>IF(TrRoad_act!P27=0,"",P53/TrRoad_act!P27*1000)</f>
        <v>43.861507215102222</v>
      </c>
      <c r="Q111" s="75">
        <f>IF(TrRoad_act!Q27=0,"",Q53/TrRoad_act!Q27*1000)</f>
        <v>43.338192093879329</v>
      </c>
    </row>
    <row r="112" spans="1:17" ht="11.45" customHeight="1" x14ac:dyDescent="0.25">
      <c r="A112" s="15" t="s">
        <v>22</v>
      </c>
      <c r="B112" s="74">
        <f>IF(TrRoad_act!B28=0,"",B55/TrRoad_act!B28*1000)</f>
        <v>2.7178429289959491</v>
      </c>
      <c r="C112" s="74">
        <f>IF(TrRoad_act!C28=0,"",C55/TrRoad_act!C28*1000)</f>
        <v>74.567138098060767</v>
      </c>
      <c r="D112" s="74">
        <f>IF(TrRoad_act!D28=0,"",D55/TrRoad_act!D28*1000)</f>
        <v>109.20568043035745</v>
      </c>
      <c r="E112" s="74">
        <f>IF(TrRoad_act!E28=0,"",E55/TrRoad_act!E28*1000)</f>
        <v>46.928948823130831</v>
      </c>
      <c r="F112" s="74">
        <f>IF(TrRoad_act!F28=0,"",F55/TrRoad_act!F28*1000)</f>
        <v>53.739252496593465</v>
      </c>
      <c r="G112" s="74">
        <f>IF(TrRoad_act!G28=0,"",G55/TrRoad_act!G28*1000)</f>
        <v>58.458119767018957</v>
      </c>
      <c r="H112" s="74">
        <f>IF(TrRoad_act!H28=0,"",H55/TrRoad_act!H28*1000)</f>
        <v>54.622210158076392</v>
      </c>
      <c r="I112" s="74">
        <f>IF(TrRoad_act!I28=0,"",I55/TrRoad_act!I28*1000)</f>
        <v>60.25157144886321</v>
      </c>
      <c r="J112" s="74">
        <f>IF(TrRoad_act!J28=0,"",J55/TrRoad_act!J28*1000)</f>
        <v>43.57339871168837</v>
      </c>
      <c r="K112" s="74">
        <f>IF(TrRoad_act!K28=0,"",K55/TrRoad_act!K28*1000)</f>
        <v>35.949052278351274</v>
      </c>
      <c r="L112" s="74">
        <f>IF(TrRoad_act!L28=0,"",L55/TrRoad_act!L28*1000)</f>
        <v>81.796426928653588</v>
      </c>
      <c r="M112" s="74">
        <f>IF(TrRoad_act!M28=0,"",M55/TrRoad_act!M28*1000)</f>
        <v>81.417948993940016</v>
      </c>
      <c r="N112" s="74">
        <f>IF(TrRoad_act!N28=0,"",N55/TrRoad_act!N28*1000)</f>
        <v>80.044181276966782</v>
      </c>
      <c r="O112" s="74">
        <f>IF(TrRoad_act!O28=0,"",O55/TrRoad_act!O28*1000)</f>
        <v>50.087599931874728</v>
      </c>
      <c r="P112" s="74">
        <f>IF(TrRoad_act!P28=0,"",P55/TrRoad_act!P28*1000)</f>
        <v>46.743501917795406</v>
      </c>
      <c r="Q112" s="74">
        <f>IF(TrRoad_act!Q28=0,"",Q55/TrRoad_act!Q28*1000)</f>
        <v>31.018581566169747</v>
      </c>
    </row>
    <row r="114" spans="1:17" ht="11.45" customHeight="1" x14ac:dyDescent="0.25">
      <c r="A114" s="27" t="s">
        <v>72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</row>
    <row r="115" spans="1:17" ht="11.45" customHeight="1" x14ac:dyDescent="0.25">
      <c r="A115" s="25" t="s">
        <v>39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1:17" ht="11.45" customHeight="1" x14ac:dyDescent="0.25">
      <c r="A116" s="23" t="s">
        <v>30</v>
      </c>
      <c r="B116" s="78">
        <f>IF(B19=0,"",1000000*B19/TrRoad_act!B86)</f>
        <v>64.592490005391795</v>
      </c>
      <c r="C116" s="78">
        <f>IF(C19=0,"",1000000*C19/TrRoad_act!C86)</f>
        <v>64.475163761676157</v>
      </c>
      <c r="D116" s="78">
        <f>IF(D19=0,"",1000000*D19/TrRoad_act!D86)</f>
        <v>63.718883648559562</v>
      </c>
      <c r="E116" s="78">
        <f>IF(E19=0,"",1000000*E19/TrRoad_act!E86)</f>
        <v>62.690892832370622</v>
      </c>
      <c r="F116" s="78">
        <f>IF(F19=0,"",1000000*F19/TrRoad_act!F86)</f>
        <v>61.897895903734138</v>
      </c>
      <c r="G116" s="78">
        <f>IF(G19=0,"",1000000*G19/TrRoad_act!G86)</f>
        <v>58.00490447915346</v>
      </c>
      <c r="H116" s="78">
        <f>IF(H19=0,"",1000000*H19/TrRoad_act!H86)</f>
        <v>59.845176868700591</v>
      </c>
      <c r="I116" s="78">
        <f>IF(I19=0,"",1000000*I19/TrRoad_act!I86)</f>
        <v>59.07507319804801</v>
      </c>
      <c r="J116" s="78">
        <f>IF(J19=0,"",1000000*J19/TrRoad_act!J86)</f>
        <v>57.951236308218647</v>
      </c>
      <c r="K116" s="78">
        <f>IF(K19=0,"",1000000*K19/TrRoad_act!K86)</f>
        <v>57.099193244069724</v>
      </c>
      <c r="L116" s="78">
        <f>IF(L19=0,"",1000000*L19/TrRoad_act!L86)</f>
        <v>56.3632609949941</v>
      </c>
      <c r="M116" s="78">
        <f>IF(M19=0,"",1000000*M19/TrRoad_act!M86)</f>
        <v>52.122012203005568</v>
      </c>
      <c r="N116" s="78">
        <f>IF(N19=0,"",1000000*N19/TrRoad_act!N86)</f>
        <v>49.374562065919399</v>
      </c>
      <c r="O116" s="78">
        <f>IF(O19=0,"",1000000*O19/TrRoad_act!O86)</f>
        <v>48.598394277802328</v>
      </c>
      <c r="P116" s="78">
        <f>IF(P19=0,"",1000000*P19/TrRoad_act!P86)</f>
        <v>47.745906564257069</v>
      </c>
      <c r="Q116" s="78">
        <f>IF(Q19=0,"",1000000*Q19/TrRoad_act!Q86)</f>
        <v>48.520500377964588</v>
      </c>
    </row>
    <row r="117" spans="1:17" ht="11.45" customHeight="1" x14ac:dyDescent="0.25">
      <c r="A117" s="19" t="s">
        <v>29</v>
      </c>
      <c r="B117" s="76">
        <f>IF(B21=0,"",1000000*B21/TrRoad_act!B87)</f>
        <v>702.62542534692113</v>
      </c>
      <c r="C117" s="76">
        <f>IF(C21=0,"",1000000*C21/TrRoad_act!C87)</f>
        <v>885.16931465103164</v>
      </c>
      <c r="D117" s="76">
        <f>IF(D21=0,"",1000000*D21/TrRoad_act!D87)</f>
        <v>852.1434880409862</v>
      </c>
      <c r="E117" s="76">
        <f>IF(E21=0,"",1000000*E21/TrRoad_act!E87)</f>
        <v>782.13842937490278</v>
      </c>
      <c r="F117" s="76">
        <f>IF(F21=0,"",1000000*F21/TrRoad_act!F87)</f>
        <v>729.85759137693606</v>
      </c>
      <c r="G117" s="76">
        <f>IF(G21=0,"",1000000*G21/TrRoad_act!G87)</f>
        <v>745.93348169993351</v>
      </c>
      <c r="H117" s="76">
        <f>IF(H21=0,"",1000000*H21/TrRoad_act!H87)</f>
        <v>825.95606236151184</v>
      </c>
      <c r="I117" s="76">
        <f>IF(I21=0,"",1000000*I21/TrRoad_act!I87)</f>
        <v>881.12866253611969</v>
      </c>
      <c r="J117" s="76">
        <f>IF(J21=0,"",1000000*J21/TrRoad_act!J87)</f>
        <v>850.36148612213981</v>
      </c>
      <c r="K117" s="76">
        <f>IF(K21=0,"",1000000*K21/TrRoad_act!K87)</f>
        <v>793.50928502922943</v>
      </c>
      <c r="L117" s="76">
        <f>IF(L21=0,"",1000000*L21/TrRoad_act!L87)</f>
        <v>771.0629496689528</v>
      </c>
      <c r="M117" s="76">
        <f>IF(M21=0,"",1000000*M21/TrRoad_act!M87)</f>
        <v>742.20175521201838</v>
      </c>
      <c r="N117" s="76">
        <f>IF(N21=0,"",1000000*N21/TrRoad_act!N87)</f>
        <v>723.7541265614002</v>
      </c>
      <c r="O117" s="76">
        <f>IF(O21=0,"",1000000*O21/TrRoad_act!O87)</f>
        <v>689.67555951356383</v>
      </c>
      <c r="P117" s="76">
        <f>IF(P21=0,"",1000000*P21/TrRoad_act!P87)</f>
        <v>678.94322750112724</v>
      </c>
      <c r="Q117" s="76">
        <f>IF(Q21=0,"",1000000*Q21/TrRoad_act!Q87)</f>
        <v>690.18888376104667</v>
      </c>
    </row>
    <row r="118" spans="1:17" ht="11.45" customHeight="1" x14ac:dyDescent="0.25">
      <c r="A118" s="62" t="s">
        <v>59</v>
      </c>
      <c r="B118" s="77">
        <f>IF(B22=0,"",1000000*B22/TrRoad_act!B88)</f>
        <v>710.00668342974689</v>
      </c>
      <c r="C118" s="77">
        <f>IF(C22=0,"",1000000*C22/TrRoad_act!C88)</f>
        <v>898.61472490859148</v>
      </c>
      <c r="D118" s="77">
        <f>IF(D22=0,"",1000000*D22/TrRoad_act!D88)</f>
        <v>845.41755809324559</v>
      </c>
      <c r="E118" s="77">
        <f>IF(E22=0,"",1000000*E22/TrRoad_act!E88)</f>
        <v>759.66249857938999</v>
      </c>
      <c r="F118" s="77">
        <f>IF(F22=0,"",1000000*F22/TrRoad_act!F88)</f>
        <v>686.71108604283381</v>
      </c>
      <c r="G118" s="77">
        <f>IF(G22=0,"",1000000*G22/TrRoad_act!G88)</f>
        <v>691.96355376831013</v>
      </c>
      <c r="H118" s="77">
        <f>IF(H22=0,"",1000000*H22/TrRoad_act!H88)</f>
        <v>750.22306961578397</v>
      </c>
      <c r="I118" s="77">
        <f>IF(I22=0,"",1000000*I22/TrRoad_act!I88)</f>
        <v>805.2130546511562</v>
      </c>
      <c r="J118" s="77">
        <f>IF(J22=0,"",1000000*J22/TrRoad_act!J88)</f>
        <v>772.60705416393512</v>
      </c>
      <c r="K118" s="77">
        <f>IF(K22=0,"",1000000*K22/TrRoad_act!K88)</f>
        <v>702.16403255501757</v>
      </c>
      <c r="L118" s="77">
        <f>IF(L22=0,"",1000000*L22/TrRoad_act!L88)</f>
        <v>665.49357626954372</v>
      </c>
      <c r="M118" s="77">
        <f>IF(M22=0,"",1000000*M22/TrRoad_act!M88)</f>
        <v>616.74904989854997</v>
      </c>
      <c r="N118" s="77">
        <f>IF(N22=0,"",1000000*N22/TrRoad_act!N88)</f>
        <v>583.38186729910217</v>
      </c>
      <c r="O118" s="77">
        <f>IF(O22=0,"",1000000*O22/TrRoad_act!O88)</f>
        <v>544.2464666622584</v>
      </c>
      <c r="P118" s="77">
        <f>IF(P22=0,"",1000000*P22/TrRoad_act!P88)</f>
        <v>549.74139644121442</v>
      </c>
      <c r="Q118" s="77">
        <f>IF(Q22=0,"",1000000*Q22/TrRoad_act!Q88)</f>
        <v>535.18040902173198</v>
      </c>
    </row>
    <row r="119" spans="1:17" ht="11.45" customHeight="1" x14ac:dyDescent="0.25">
      <c r="A119" s="62" t="s">
        <v>58</v>
      </c>
      <c r="B119" s="77">
        <f>IF(B24=0,"",1000000*B24/TrRoad_act!B89)</f>
        <v>615.78380216822893</v>
      </c>
      <c r="C119" s="77">
        <f>IF(C24=0,"",1000000*C24/TrRoad_act!C89)</f>
        <v>771.88043044875303</v>
      </c>
      <c r="D119" s="77">
        <f>IF(D24=0,"",1000000*D24/TrRoad_act!D89)</f>
        <v>904.52019252437901</v>
      </c>
      <c r="E119" s="77">
        <f>IF(E24=0,"",1000000*E24/TrRoad_act!E89)</f>
        <v>941.99061007943726</v>
      </c>
      <c r="F119" s="77">
        <f>IF(F24=0,"",1000000*F24/TrRoad_act!F89)</f>
        <v>990.02457876465814</v>
      </c>
      <c r="G119" s="77">
        <f>IF(G24=0,"",1000000*G24/TrRoad_act!G89)</f>
        <v>1030.0974804160569</v>
      </c>
      <c r="H119" s="77">
        <f>IF(H24=0,"",1000000*H24/TrRoad_act!H89)</f>
        <v>1157.9592025865595</v>
      </c>
      <c r="I119" s="77">
        <f>IF(I24=0,"",1000000*I24/TrRoad_act!I89)</f>
        <v>1147.4212767694344</v>
      </c>
      <c r="J119" s="77">
        <f>IF(J24=0,"",1000000*J24/TrRoad_act!J89)</f>
        <v>1107.0205812676484</v>
      </c>
      <c r="K119" s="77">
        <f>IF(K24=0,"",1000000*K24/TrRoad_act!K89)</f>
        <v>1090.3124470056375</v>
      </c>
      <c r="L119" s="77">
        <f>IF(L24=0,"",1000000*L24/TrRoad_act!L89)</f>
        <v>1091.0636776794388</v>
      </c>
      <c r="M119" s="77">
        <f>IF(M24=0,"",1000000*M24/TrRoad_act!M89)</f>
        <v>1084.4566951723339</v>
      </c>
      <c r="N119" s="77">
        <f>IF(N24=0,"",1000000*N24/TrRoad_act!N89)</f>
        <v>1060.8712062382397</v>
      </c>
      <c r="O119" s="77">
        <f>IF(O24=0,"",1000000*O24/TrRoad_act!O89)</f>
        <v>998.22002962625686</v>
      </c>
      <c r="P119" s="77">
        <f>IF(P24=0,"",1000000*P24/TrRoad_act!P89)</f>
        <v>928.5838914956305</v>
      </c>
      <c r="Q119" s="77">
        <f>IF(Q24=0,"",1000000*Q24/TrRoad_act!Q89)</f>
        <v>969.83387585765763</v>
      </c>
    </row>
    <row r="120" spans="1:17" ht="11.45" customHeight="1" x14ac:dyDescent="0.25">
      <c r="A120" s="62" t="s">
        <v>57</v>
      </c>
      <c r="B120" s="77" t="str">
        <f>IF(B26=0,"",1000000*B26/TrRoad_act!B90)</f>
        <v/>
      </c>
      <c r="C120" s="77" t="str">
        <f>IF(C26=0,"",1000000*C26/TrRoad_act!C90)</f>
        <v/>
      </c>
      <c r="D120" s="77" t="str">
        <f>IF(D26=0,"",1000000*D26/TrRoad_act!D90)</f>
        <v/>
      </c>
      <c r="E120" s="77" t="str">
        <f>IF(E26=0,"",1000000*E26/TrRoad_act!E90)</f>
        <v/>
      </c>
      <c r="F120" s="77" t="str">
        <f>IF(F26=0,"",1000000*F26/TrRoad_act!F90)</f>
        <v/>
      </c>
      <c r="G120" s="77" t="str">
        <f>IF(G26=0,"",1000000*G26/TrRoad_act!G90)</f>
        <v/>
      </c>
      <c r="H120" s="77" t="str">
        <f>IF(H26=0,"",1000000*H26/TrRoad_act!H90)</f>
        <v/>
      </c>
      <c r="I120" s="77" t="str">
        <f>IF(I26=0,"",1000000*I26/TrRoad_act!I90)</f>
        <v/>
      </c>
      <c r="J120" s="77" t="str">
        <f>IF(J26=0,"",1000000*J26/TrRoad_act!J90)</f>
        <v/>
      </c>
      <c r="K120" s="77" t="str">
        <f>IF(K26=0,"",1000000*K26/TrRoad_act!K90)</f>
        <v/>
      </c>
      <c r="L120" s="77" t="str">
        <f>IF(L26=0,"",1000000*L26/TrRoad_act!L90)</f>
        <v/>
      </c>
      <c r="M120" s="77" t="str">
        <f>IF(M26=0,"",1000000*M26/TrRoad_act!M90)</f>
        <v/>
      </c>
      <c r="N120" s="77" t="str">
        <f>IF(N26=0,"",1000000*N26/TrRoad_act!N90)</f>
        <v/>
      </c>
      <c r="O120" s="77" t="str">
        <f>IF(O26=0,"",1000000*O26/TrRoad_act!O90)</f>
        <v/>
      </c>
      <c r="P120" s="77" t="str">
        <f>IF(P26=0,"",1000000*P26/TrRoad_act!P90)</f>
        <v/>
      </c>
      <c r="Q120" s="77" t="str">
        <f>IF(Q26=0,"",1000000*Q26/TrRoad_act!Q90)</f>
        <v/>
      </c>
    </row>
    <row r="121" spans="1:17" ht="11.45" customHeight="1" x14ac:dyDescent="0.25">
      <c r="A121" s="62" t="s">
        <v>56</v>
      </c>
      <c r="B121" s="77" t="str">
        <f>IF(B27=0,"",1000000*B27/TrRoad_act!B91)</f>
        <v/>
      </c>
      <c r="C121" s="77" t="str">
        <f>IF(C27=0,"",1000000*C27/TrRoad_act!C91)</f>
        <v/>
      </c>
      <c r="D121" s="77" t="str">
        <f>IF(D27=0,"",1000000*D27/TrRoad_act!D91)</f>
        <v/>
      </c>
      <c r="E121" s="77" t="str">
        <f>IF(E27=0,"",1000000*E27/TrRoad_act!E91)</f>
        <v/>
      </c>
      <c r="F121" s="77" t="str">
        <f>IF(F27=0,"",1000000*F27/TrRoad_act!F91)</f>
        <v/>
      </c>
      <c r="G121" s="77" t="str">
        <f>IF(G27=0,"",1000000*G27/TrRoad_act!G91)</f>
        <v/>
      </c>
      <c r="H121" s="77" t="str">
        <f>IF(H27=0,"",1000000*H27/TrRoad_act!H91)</f>
        <v/>
      </c>
      <c r="I121" s="77" t="str">
        <f>IF(I27=0,"",1000000*I27/TrRoad_act!I91)</f>
        <v/>
      </c>
      <c r="J121" s="77" t="str">
        <f>IF(J27=0,"",1000000*J27/TrRoad_act!J91)</f>
        <v/>
      </c>
      <c r="K121" s="77" t="str">
        <f>IF(K27=0,"",1000000*K27/TrRoad_act!K91)</f>
        <v/>
      </c>
      <c r="L121" s="77">
        <f>IF(L27=0,"",1000000*L27/TrRoad_act!L91)</f>
        <v>1336.2824610889686</v>
      </c>
      <c r="M121" s="77">
        <f>IF(M27=0,"",1000000*M27/TrRoad_act!M91)</f>
        <v>1328.8671778517412</v>
      </c>
      <c r="N121" s="77">
        <f>IF(N27=0,"",1000000*N27/TrRoad_act!N91)</f>
        <v>1314.5862593468039</v>
      </c>
      <c r="O121" s="77">
        <f>IF(O27=0,"",1000000*O27/TrRoad_act!O91)</f>
        <v>1263.1703729555441</v>
      </c>
      <c r="P121" s="77">
        <f>IF(P27=0,"",1000000*P27/TrRoad_act!P91)</f>
        <v>1231.7162191400191</v>
      </c>
      <c r="Q121" s="77">
        <f>IF(Q27=0,"",1000000*Q27/TrRoad_act!Q91)</f>
        <v>1164.6776571262669</v>
      </c>
    </row>
    <row r="122" spans="1:17" ht="11.45" customHeight="1" x14ac:dyDescent="0.25">
      <c r="A122" s="62" t="s">
        <v>60</v>
      </c>
      <c r="B122" s="77" t="str">
        <f>IF(B29=0,"",1000000*B29/TrRoad_act!B92)</f>
        <v/>
      </c>
      <c r="C122" s="77" t="str">
        <f>IF(C29=0,"",1000000*C29/TrRoad_act!C92)</f>
        <v/>
      </c>
      <c r="D122" s="77" t="str">
        <f>IF(D29=0,"",1000000*D29/TrRoad_act!D92)</f>
        <v/>
      </c>
      <c r="E122" s="77" t="str">
        <f>IF(E29=0,"",1000000*E29/TrRoad_act!E92)</f>
        <v/>
      </c>
      <c r="F122" s="77" t="str">
        <f>IF(F29=0,"",1000000*F29/TrRoad_act!F92)</f>
        <v/>
      </c>
      <c r="G122" s="77" t="str">
        <f>IF(G29=0,"",1000000*G29/TrRoad_act!G92)</f>
        <v/>
      </c>
      <c r="H122" s="77" t="str">
        <f>IF(H29=0,"",1000000*H29/TrRoad_act!H92)</f>
        <v/>
      </c>
      <c r="I122" s="77" t="str">
        <f>IF(I29=0,"",1000000*I29/TrRoad_act!I92)</f>
        <v/>
      </c>
      <c r="J122" s="77" t="str">
        <f>IF(J29=0,"",1000000*J29/TrRoad_act!J92)</f>
        <v/>
      </c>
      <c r="K122" s="77" t="str">
        <f>IF(K29=0,"",1000000*K29/TrRoad_act!K92)</f>
        <v/>
      </c>
      <c r="L122" s="77" t="str">
        <f>IF(L29=0,"",1000000*L29/TrRoad_act!L92)</f>
        <v/>
      </c>
      <c r="M122" s="77" t="str">
        <f>IF(M29=0,"",1000000*M29/TrRoad_act!M92)</f>
        <v/>
      </c>
      <c r="N122" s="77" t="str">
        <f>IF(N29=0,"",1000000*N29/TrRoad_act!N92)</f>
        <v/>
      </c>
      <c r="O122" s="77" t="str">
        <f>IF(O29=0,"",1000000*O29/TrRoad_act!O92)</f>
        <v/>
      </c>
      <c r="P122" s="77">
        <f>IF(P29=0,"",1000000*P29/TrRoad_act!P92)</f>
        <v>289.51353061078152</v>
      </c>
      <c r="Q122" s="77">
        <f>IF(Q29=0,"",1000000*Q29/TrRoad_act!Q92)</f>
        <v>344.06378030734464</v>
      </c>
    </row>
    <row r="123" spans="1:17" ht="11.45" customHeight="1" x14ac:dyDescent="0.25">
      <c r="A123" s="62" t="s">
        <v>55</v>
      </c>
      <c r="B123" s="77" t="str">
        <f>IF(B32=0,"",1000000*B32/TrRoad_act!B93)</f>
        <v/>
      </c>
      <c r="C123" s="77" t="str">
        <f>IF(C32=0,"",1000000*C32/TrRoad_act!C93)</f>
        <v/>
      </c>
      <c r="D123" s="77" t="str">
        <f>IF(D32=0,"",1000000*D32/TrRoad_act!D93)</f>
        <v/>
      </c>
      <c r="E123" s="77" t="str">
        <f>IF(E32=0,"",1000000*E32/TrRoad_act!E93)</f>
        <v/>
      </c>
      <c r="F123" s="77" t="str">
        <f>IF(F32=0,"",1000000*F32/TrRoad_act!F93)</f>
        <v/>
      </c>
      <c r="G123" s="77" t="str">
        <f>IF(G32=0,"",1000000*G32/TrRoad_act!G93)</f>
        <v/>
      </c>
      <c r="H123" s="77" t="str">
        <f>IF(H32=0,"",1000000*H32/TrRoad_act!H93)</f>
        <v/>
      </c>
      <c r="I123" s="77" t="str">
        <f>IF(I32=0,"",1000000*I32/TrRoad_act!I93)</f>
        <v/>
      </c>
      <c r="J123" s="77">
        <f>IF(J32=0,"",1000000*J32/TrRoad_act!J93)</f>
        <v>412.63418505603642</v>
      </c>
      <c r="K123" s="77">
        <f>IF(K32=0,"",1000000*K32/TrRoad_act!K93)</f>
        <v>415.49850299215404</v>
      </c>
      <c r="L123" s="77">
        <f>IF(L32=0,"",1000000*L32/TrRoad_act!L93)</f>
        <v>417.68328650863612</v>
      </c>
      <c r="M123" s="77">
        <f>IF(M32=0,"",1000000*M32/TrRoad_act!M93)</f>
        <v>421.02364841202524</v>
      </c>
      <c r="N123" s="77">
        <f>IF(N32=0,"",1000000*N32/TrRoad_act!N93)</f>
        <v>424.09755021385064</v>
      </c>
      <c r="O123" s="77">
        <f>IF(O32=0,"",1000000*O32/TrRoad_act!O93)</f>
        <v>426.68846285238487</v>
      </c>
      <c r="P123" s="77">
        <f>IF(P32=0,"",1000000*P32/TrRoad_act!P93)</f>
        <v>429.33600505285619</v>
      </c>
      <c r="Q123" s="77">
        <f>IF(Q32=0,"",1000000*Q32/TrRoad_act!Q93)</f>
        <v>430.84428886766506</v>
      </c>
    </row>
    <row r="124" spans="1:17" ht="11.45" customHeight="1" x14ac:dyDescent="0.25">
      <c r="A124" s="19" t="s">
        <v>28</v>
      </c>
      <c r="B124" s="76">
        <f>IF(B33=0,"",1000000*B33/TrRoad_act!B94)</f>
        <v>16396.40806255116</v>
      </c>
      <c r="C124" s="76">
        <f>IF(C33=0,"",1000000*C33/TrRoad_act!C94)</f>
        <v>16752.091820306032</v>
      </c>
      <c r="D124" s="76">
        <f>IF(D33=0,"",1000000*D33/TrRoad_act!D94)</f>
        <v>17268.067937618824</v>
      </c>
      <c r="E124" s="76">
        <f>IF(E33=0,"",1000000*E33/TrRoad_act!E94)</f>
        <v>17848.176807468386</v>
      </c>
      <c r="F124" s="76">
        <f>IF(F33=0,"",1000000*F33/TrRoad_act!F94)</f>
        <v>18297.805810908834</v>
      </c>
      <c r="G124" s="76">
        <f>IF(G33=0,"",1000000*G33/TrRoad_act!G94)</f>
        <v>18871.869292568023</v>
      </c>
      <c r="H124" s="76">
        <f>IF(H33=0,"",1000000*H33/TrRoad_act!H94)</f>
        <v>18659.567208077551</v>
      </c>
      <c r="I124" s="76">
        <f>IF(I33=0,"",1000000*I33/TrRoad_act!I94)</f>
        <v>18426.315658892443</v>
      </c>
      <c r="J124" s="76">
        <f>IF(J33=0,"",1000000*J33/TrRoad_act!J94)</f>
        <v>18192.204453867624</v>
      </c>
      <c r="K124" s="76">
        <f>IF(K33=0,"",1000000*K33/TrRoad_act!K94)</f>
        <v>17997.865245970297</v>
      </c>
      <c r="L124" s="76">
        <f>IF(L33=0,"",1000000*L33/TrRoad_act!L94)</f>
        <v>17418.630817021509</v>
      </c>
      <c r="M124" s="76">
        <f>IF(M33=0,"",1000000*M33/TrRoad_act!M94)</f>
        <v>17091.302533575676</v>
      </c>
      <c r="N124" s="76">
        <f>IF(N33=0,"",1000000*N33/TrRoad_act!N94)</f>
        <v>17258.541369103099</v>
      </c>
      <c r="O124" s="76">
        <f>IF(O33=0,"",1000000*O33/TrRoad_act!O94)</f>
        <v>17438.313411511601</v>
      </c>
      <c r="P124" s="76">
        <f>IF(P33=0,"",1000000*P33/TrRoad_act!P94)</f>
        <v>17816.219711398277</v>
      </c>
      <c r="Q124" s="76">
        <f>IF(Q33=0,"",1000000*Q33/TrRoad_act!Q94)</f>
        <v>18204.128897092152</v>
      </c>
    </row>
    <row r="125" spans="1:17" ht="11.45" customHeight="1" x14ac:dyDescent="0.25">
      <c r="A125" s="62" t="s">
        <v>59</v>
      </c>
      <c r="B125" s="75">
        <f>IF(B34=0,"",1000000*B34/TrRoad_act!B95)</f>
        <v>4243.2800952492144</v>
      </c>
      <c r="C125" s="75">
        <f>IF(C34=0,"",1000000*C34/TrRoad_act!C95)</f>
        <v>4248.6658504874822</v>
      </c>
      <c r="D125" s="75">
        <f>IF(D34=0,"",1000000*D34/TrRoad_act!D95)</f>
        <v>4256.7913550392086</v>
      </c>
      <c r="E125" s="75">
        <f>IF(E34=0,"",1000000*E34/TrRoad_act!E95)</f>
        <v>4271.7099623788854</v>
      </c>
      <c r="F125" s="75">
        <f>IF(F34=0,"",1000000*F34/TrRoad_act!F95)</f>
        <v>4284.6807342507918</v>
      </c>
      <c r="G125" s="75">
        <f>IF(G34=0,"",1000000*G34/TrRoad_act!G95)</f>
        <v>4477.3708280728242</v>
      </c>
      <c r="H125" s="75">
        <f>IF(H34=0,"",1000000*H34/TrRoad_act!H95)</f>
        <v>4554.6338202022089</v>
      </c>
      <c r="I125" s="75">
        <f>IF(I34=0,"",1000000*I34/TrRoad_act!I95)</f>
        <v>4524.2089955616511</v>
      </c>
      <c r="J125" s="75">
        <f>IF(J34=0,"",1000000*J34/TrRoad_act!J95)</f>
        <v>4343.6021623110273</v>
      </c>
      <c r="K125" s="75">
        <f>IF(K34=0,"",1000000*K34/TrRoad_act!K95)</f>
        <v>4170.9179964247387</v>
      </c>
      <c r="L125" s="75">
        <f>IF(L34=0,"",1000000*L34/TrRoad_act!L95)</f>
        <v>4017.2292625339428</v>
      </c>
      <c r="M125" s="75">
        <f>IF(M34=0,"",1000000*M34/TrRoad_act!M95)</f>
        <v>3866.8204019463146</v>
      </c>
      <c r="N125" s="75">
        <f>IF(N34=0,"",1000000*N34/TrRoad_act!N95)</f>
        <v>3837.3285969681688</v>
      </c>
      <c r="O125" s="75">
        <f>IF(O34=0,"",1000000*O34/TrRoad_act!O95)</f>
        <v>3809.9883224583014</v>
      </c>
      <c r="P125" s="75">
        <f>IF(P34=0,"",1000000*P34/TrRoad_act!P95)</f>
        <v>3986.9869006490103</v>
      </c>
      <c r="Q125" s="75">
        <f>IF(Q34=0,"",1000000*Q34/TrRoad_act!Q95)</f>
        <v>4174.0378070466768</v>
      </c>
    </row>
    <row r="126" spans="1:17" ht="11.45" customHeight="1" x14ac:dyDescent="0.25">
      <c r="A126" s="62" t="s">
        <v>58</v>
      </c>
      <c r="B126" s="75">
        <f>IF(B36=0,"",1000000*B36/TrRoad_act!B96)</f>
        <v>25427.342912821852</v>
      </c>
      <c r="C126" s="75">
        <f>IF(C36=0,"",1000000*C36/TrRoad_act!C96)</f>
        <v>24815.248904468212</v>
      </c>
      <c r="D126" s="75">
        <f>IF(D36=0,"",1000000*D36/TrRoad_act!D96)</f>
        <v>24260.547231859928</v>
      </c>
      <c r="E126" s="75">
        <f>IF(E36=0,"",1000000*E36/TrRoad_act!E96)</f>
        <v>23560.526047916472</v>
      </c>
      <c r="F126" s="75">
        <f>IF(F36=0,"",1000000*F36/TrRoad_act!F96)</f>
        <v>23424.990105926288</v>
      </c>
      <c r="G126" s="75">
        <f>IF(G36=0,"",1000000*G36/TrRoad_act!G96)</f>
        <v>22709.281149574803</v>
      </c>
      <c r="H126" s="75">
        <f>IF(H36=0,"",1000000*H36/TrRoad_act!H96)</f>
        <v>22350.789454766946</v>
      </c>
      <c r="I126" s="75">
        <f>IF(I36=0,"",1000000*I36/TrRoad_act!I96)</f>
        <v>20630.644730323802</v>
      </c>
      <c r="J126" s="75">
        <f>IF(J36=0,"",1000000*J36/TrRoad_act!J96)</f>
        <v>19831.711526167775</v>
      </c>
      <c r="K126" s="75">
        <f>IF(K36=0,"",1000000*K36/TrRoad_act!K96)</f>
        <v>19185.260100776188</v>
      </c>
      <c r="L126" s="75">
        <f>IF(L36=0,"",1000000*L36/TrRoad_act!L96)</f>
        <v>18436.005320286175</v>
      </c>
      <c r="M126" s="75">
        <f>IF(M36=0,"",1000000*M36/TrRoad_act!M96)</f>
        <v>18019.777312749869</v>
      </c>
      <c r="N126" s="75">
        <f>IF(N36=0,"",1000000*N36/TrRoad_act!N96)</f>
        <v>18137.291079576778</v>
      </c>
      <c r="O126" s="75">
        <f>IF(O36=0,"",1000000*O36/TrRoad_act!O96)</f>
        <v>18266.883737118278</v>
      </c>
      <c r="P126" s="75">
        <f>IF(P36=0,"",1000000*P36/TrRoad_act!P96)</f>
        <v>18613.124790320038</v>
      </c>
      <c r="Q126" s="75">
        <f>IF(Q36=0,"",1000000*Q36/TrRoad_act!Q96)</f>
        <v>18952.574457340583</v>
      </c>
    </row>
    <row r="127" spans="1:17" ht="11.45" customHeight="1" x14ac:dyDescent="0.25">
      <c r="A127" s="62" t="s">
        <v>57</v>
      </c>
      <c r="B127" s="75" t="str">
        <f>IF(B38=0,"",1000000*B38/TrRoad_act!B97)</f>
        <v/>
      </c>
      <c r="C127" s="75" t="str">
        <f>IF(C38=0,"",1000000*C38/TrRoad_act!C97)</f>
        <v/>
      </c>
      <c r="D127" s="75" t="str">
        <f>IF(D38=0,"",1000000*D38/TrRoad_act!D97)</f>
        <v/>
      </c>
      <c r="E127" s="75" t="str">
        <f>IF(E38=0,"",1000000*E38/TrRoad_act!E97)</f>
        <v/>
      </c>
      <c r="F127" s="75" t="str">
        <f>IF(F38=0,"",1000000*F38/TrRoad_act!F97)</f>
        <v/>
      </c>
      <c r="G127" s="75" t="str">
        <f>IF(G38=0,"",1000000*G38/TrRoad_act!G97)</f>
        <v/>
      </c>
      <c r="H127" s="75" t="str">
        <f>IF(H38=0,"",1000000*H38/TrRoad_act!H97)</f>
        <v/>
      </c>
      <c r="I127" s="75" t="str">
        <f>IF(I38=0,"",1000000*I38/TrRoad_act!I97)</f>
        <v/>
      </c>
      <c r="J127" s="75" t="str">
        <f>IF(J38=0,"",1000000*J38/TrRoad_act!J97)</f>
        <v/>
      </c>
      <c r="K127" s="75" t="str">
        <f>IF(K38=0,"",1000000*K38/TrRoad_act!K97)</f>
        <v/>
      </c>
      <c r="L127" s="75" t="str">
        <f>IF(L38=0,"",1000000*L38/TrRoad_act!L97)</f>
        <v/>
      </c>
      <c r="M127" s="75" t="str">
        <f>IF(M38=0,"",1000000*M38/TrRoad_act!M97)</f>
        <v/>
      </c>
      <c r="N127" s="75" t="str">
        <f>IF(N38=0,"",1000000*N38/TrRoad_act!N97)</f>
        <v/>
      </c>
      <c r="O127" s="75" t="str">
        <f>IF(O38=0,"",1000000*O38/TrRoad_act!O97)</f>
        <v/>
      </c>
      <c r="P127" s="75" t="str">
        <f>IF(P38=0,"",1000000*P38/TrRoad_act!P97)</f>
        <v/>
      </c>
      <c r="Q127" s="75" t="str">
        <f>IF(Q38=0,"",1000000*Q38/TrRoad_act!Q97)</f>
        <v/>
      </c>
    </row>
    <row r="128" spans="1:17" ht="11.45" customHeight="1" x14ac:dyDescent="0.25">
      <c r="A128" s="62" t="s">
        <v>56</v>
      </c>
      <c r="B128" s="75" t="str">
        <f>IF(B39=0,"",1000000*B39/TrRoad_act!B98)</f>
        <v/>
      </c>
      <c r="C128" s="75" t="str">
        <f>IF(C39=0,"",1000000*C39/TrRoad_act!C98)</f>
        <v/>
      </c>
      <c r="D128" s="75" t="str">
        <f>IF(D39=0,"",1000000*D39/TrRoad_act!D98)</f>
        <v/>
      </c>
      <c r="E128" s="75" t="str">
        <f>IF(E39=0,"",1000000*E39/TrRoad_act!E98)</f>
        <v/>
      </c>
      <c r="F128" s="75" t="str">
        <f>IF(F39=0,"",1000000*F39/TrRoad_act!F98)</f>
        <v/>
      </c>
      <c r="G128" s="75" t="str">
        <f>IF(G39=0,"",1000000*G39/TrRoad_act!G98)</f>
        <v/>
      </c>
      <c r="H128" s="75" t="str">
        <f>IF(H39=0,"",1000000*H39/TrRoad_act!H98)</f>
        <v/>
      </c>
      <c r="I128" s="75" t="str">
        <f>IF(I39=0,"",1000000*I39/TrRoad_act!I98)</f>
        <v/>
      </c>
      <c r="J128" s="75" t="str">
        <f>IF(J39=0,"",1000000*J39/TrRoad_act!J98)</f>
        <v/>
      </c>
      <c r="K128" s="75" t="str">
        <f>IF(K39=0,"",1000000*K39/TrRoad_act!K98)</f>
        <v/>
      </c>
      <c r="L128" s="75">
        <f>IF(L39=0,"",1000000*L39/TrRoad_act!L98)</f>
        <v>17770.447190560753</v>
      </c>
      <c r="M128" s="75">
        <f>IF(M39=0,"",1000000*M39/TrRoad_act!M98)</f>
        <v>17276.995489750749</v>
      </c>
      <c r="N128" s="75">
        <f>IF(N39=0,"",1000000*N39/TrRoad_act!N98)</f>
        <v>16416.473965000725</v>
      </c>
      <c r="O128" s="75">
        <f>IF(O39=0,"",1000000*O39/TrRoad_act!O98)</f>
        <v>16482.897814951182</v>
      </c>
      <c r="P128" s="75">
        <f>IF(P39=0,"",1000000*P39/TrRoad_act!P98)</f>
        <v>17727.54222341286</v>
      </c>
      <c r="Q128" s="75">
        <f>IF(Q39=0,"",1000000*Q39/TrRoad_act!Q98)</f>
        <v>18655.141800462538</v>
      </c>
    </row>
    <row r="129" spans="1:17" ht="11.45" customHeight="1" x14ac:dyDescent="0.25">
      <c r="A129" s="62" t="s">
        <v>55</v>
      </c>
      <c r="B129" s="75" t="str">
        <f>IF(B41=0,"",1000000*B41/TrRoad_act!B99)</f>
        <v/>
      </c>
      <c r="C129" s="75" t="str">
        <f>IF(C41=0,"",1000000*C41/TrRoad_act!C99)</f>
        <v/>
      </c>
      <c r="D129" s="75" t="str">
        <f>IF(D41=0,"",1000000*D41/TrRoad_act!D99)</f>
        <v/>
      </c>
      <c r="E129" s="75" t="str">
        <f>IF(E41=0,"",1000000*E41/TrRoad_act!E99)</f>
        <v/>
      </c>
      <c r="F129" s="75" t="str">
        <f>IF(F41=0,"",1000000*F41/TrRoad_act!F99)</f>
        <v/>
      </c>
      <c r="G129" s="75" t="str">
        <f>IF(G41=0,"",1000000*G41/TrRoad_act!G99)</f>
        <v/>
      </c>
      <c r="H129" s="75" t="str">
        <f>IF(H41=0,"",1000000*H41/TrRoad_act!H99)</f>
        <v/>
      </c>
      <c r="I129" s="75" t="str">
        <f>IF(I41=0,"",1000000*I41/TrRoad_act!I99)</f>
        <v/>
      </c>
      <c r="J129" s="75" t="str">
        <f>IF(J41=0,"",1000000*J41/TrRoad_act!J99)</f>
        <v/>
      </c>
      <c r="K129" s="75" t="str">
        <f>IF(K41=0,"",1000000*K41/TrRoad_act!K99)</f>
        <v/>
      </c>
      <c r="L129" s="75">
        <f>IF(L41=0,"",1000000*L41/TrRoad_act!L99)</f>
        <v>14265.844156415607</v>
      </c>
      <c r="M129" s="75">
        <f>IF(M41=0,"",1000000*M41/TrRoad_act!M99)</f>
        <v>14315.717976355263</v>
      </c>
      <c r="N129" s="75">
        <f>IF(N41=0,"",1000000*N41/TrRoad_act!N99)</f>
        <v>14358.103390324479</v>
      </c>
      <c r="O129" s="75">
        <f>IF(O41=0,"",1000000*O41/TrRoad_act!O99)</f>
        <v>14400.961149710734</v>
      </c>
      <c r="P129" s="75">
        <f>IF(P41=0,"",1000000*P41/TrRoad_act!P99)</f>
        <v>14452.584591426377</v>
      </c>
      <c r="Q129" s="75">
        <f>IF(Q41=0,"",1000000*Q41/TrRoad_act!Q99)</f>
        <v>14504.695905569177</v>
      </c>
    </row>
    <row r="130" spans="1:17" ht="11.45" customHeight="1" x14ac:dyDescent="0.25">
      <c r="A130" s="25" t="s">
        <v>18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1:17" ht="11.45" customHeight="1" x14ac:dyDescent="0.25">
      <c r="A131" s="23" t="s">
        <v>27</v>
      </c>
      <c r="B131" s="78">
        <f>IF(B43=0,"",1000000*B43/TrRoad_act!B101)</f>
        <v>1323.8520610702797</v>
      </c>
      <c r="C131" s="78">
        <f>IF(C43=0,"",1000000*C43/TrRoad_act!C101)</f>
        <v>1393.5885503250761</v>
      </c>
      <c r="D131" s="78">
        <f>IF(D43=0,"",1000000*D43/TrRoad_act!D101)</f>
        <v>1421.5946313218783</v>
      </c>
      <c r="E131" s="78">
        <f>IF(E43=0,"",1000000*E43/TrRoad_act!E101)</f>
        <v>1378.1491319161007</v>
      </c>
      <c r="F131" s="78">
        <f>IF(F43=0,"",1000000*F43/TrRoad_act!F101)</f>
        <v>1375.4476090522248</v>
      </c>
      <c r="G131" s="78">
        <f>IF(G43=0,"",1000000*G43/TrRoad_act!G101)</f>
        <v>1315.2277115676857</v>
      </c>
      <c r="H131" s="78">
        <f>IF(H43=0,"",1000000*H43/TrRoad_act!H101)</f>
        <v>1297.1316579488584</v>
      </c>
      <c r="I131" s="78">
        <f>IF(I43=0,"",1000000*I43/TrRoad_act!I101)</f>
        <v>1227.4202722345724</v>
      </c>
      <c r="J131" s="78">
        <f>IF(J43=0,"",1000000*J43/TrRoad_act!J101)</f>
        <v>1164.0314198110914</v>
      </c>
      <c r="K131" s="78">
        <f>IF(K43=0,"",1000000*K43/TrRoad_act!K101)</f>
        <v>1101.678638233316</v>
      </c>
      <c r="L131" s="78">
        <f>IF(L43=0,"",1000000*L43/TrRoad_act!L101)</f>
        <v>1053.5152838343752</v>
      </c>
      <c r="M131" s="78">
        <f>IF(M43=0,"",1000000*M43/TrRoad_act!M101)</f>
        <v>1037.4484503205488</v>
      </c>
      <c r="N131" s="78">
        <f>IF(N43=0,"",1000000*N43/TrRoad_act!N101)</f>
        <v>1007.4410609098849</v>
      </c>
      <c r="O131" s="78">
        <f>IF(O43=0,"",1000000*O43/TrRoad_act!O101)</f>
        <v>979.79657834416082</v>
      </c>
      <c r="P131" s="78">
        <f>IF(P43=0,"",1000000*P43/TrRoad_act!P101)</f>
        <v>953.7005448037246</v>
      </c>
      <c r="Q131" s="78">
        <f>IF(Q43=0,"",1000000*Q43/TrRoad_act!Q101)</f>
        <v>917.82157148437443</v>
      </c>
    </row>
    <row r="132" spans="1:17" ht="11.45" customHeight="1" x14ac:dyDescent="0.25">
      <c r="A132" s="62" t="s">
        <v>59</v>
      </c>
      <c r="B132" s="77">
        <f>IF(B44=0,"",1000000*B44/TrRoad_act!B102)</f>
        <v>1278.733694774679</v>
      </c>
      <c r="C132" s="77">
        <f>IF(C44=0,"",1000000*C44/TrRoad_act!C102)</f>
        <v>1444.2241089148154</v>
      </c>
      <c r="D132" s="77">
        <f>IF(D44=0,"",1000000*D44/TrRoad_act!D102)</f>
        <v>1440.6335895680697</v>
      </c>
      <c r="E132" s="77">
        <f>IF(E44=0,"",1000000*E44/TrRoad_act!E102)</f>
        <v>1376.4915575174641</v>
      </c>
      <c r="F132" s="77">
        <f>IF(F44=0,"",1000000*F44/TrRoad_act!F102)</f>
        <v>1466.3381484629558</v>
      </c>
      <c r="G132" s="77">
        <f>IF(G44=0,"",1000000*G44/TrRoad_act!G102)</f>
        <v>1339.9270988840767</v>
      </c>
      <c r="H132" s="77">
        <f>IF(H44=0,"",1000000*H44/TrRoad_act!H102)</f>
        <v>1376.8554744571823</v>
      </c>
      <c r="I132" s="77">
        <f>IF(I44=0,"",1000000*I44/TrRoad_act!I102)</f>
        <v>1216.529403730895</v>
      </c>
      <c r="J132" s="77">
        <f>IF(J44=0,"",1000000*J44/TrRoad_act!J102)</f>
        <v>1067.5382521786303</v>
      </c>
      <c r="K132" s="77">
        <f>IF(K44=0,"",1000000*K44/TrRoad_act!K102)</f>
        <v>935.23426262197586</v>
      </c>
      <c r="L132" s="77">
        <f>IF(L44=0,"",1000000*L44/TrRoad_act!L102)</f>
        <v>844.60656722019496</v>
      </c>
      <c r="M132" s="77">
        <f>IF(M44=0,"",1000000*M44/TrRoad_act!M102)</f>
        <v>864.97068961171044</v>
      </c>
      <c r="N132" s="77">
        <f>IF(N44=0,"",1000000*N44/TrRoad_act!N102)</f>
        <v>815.76682206555631</v>
      </c>
      <c r="O132" s="77">
        <f>IF(O44=0,"",1000000*O44/TrRoad_act!O102)</f>
        <v>754.4629807261033</v>
      </c>
      <c r="P132" s="77">
        <f>IF(P44=0,"",1000000*P44/TrRoad_act!P102)</f>
        <v>724.06745443880106</v>
      </c>
      <c r="Q132" s="77">
        <f>IF(Q44=0,"",1000000*Q44/TrRoad_act!Q102)</f>
        <v>684.71679649461635</v>
      </c>
    </row>
    <row r="133" spans="1:17" ht="11.45" customHeight="1" x14ac:dyDescent="0.25">
      <c r="A133" s="62" t="s">
        <v>58</v>
      </c>
      <c r="B133" s="77">
        <f>IF(B46=0,"",1000000*B46/TrRoad_act!B103)</f>
        <v>1339.8531962838433</v>
      </c>
      <c r="C133" s="77">
        <f>IF(C46=0,"",1000000*C46/TrRoad_act!C103)</f>
        <v>1375.4269303126177</v>
      </c>
      <c r="D133" s="77">
        <f>IF(D46=0,"",1000000*D46/TrRoad_act!D103)</f>
        <v>1414.6907674433874</v>
      </c>
      <c r="E133" s="77">
        <f>IF(E46=0,"",1000000*E46/TrRoad_act!E103)</f>
        <v>1378.7443661058367</v>
      </c>
      <c r="F133" s="77">
        <f>IF(F46=0,"",1000000*F46/TrRoad_act!F103)</f>
        <v>1342.7689018504273</v>
      </c>
      <c r="G133" s="77">
        <f>IF(G46=0,"",1000000*G46/TrRoad_act!G103)</f>
        <v>1306.3036054326533</v>
      </c>
      <c r="H133" s="77">
        <f>IF(H46=0,"",1000000*H46/TrRoad_act!H103)</f>
        <v>1268.92304958675</v>
      </c>
      <c r="I133" s="77">
        <f>IF(I46=0,"",1000000*I46/TrRoad_act!I103)</f>
        <v>1231.1248712710319</v>
      </c>
      <c r="J133" s="77">
        <f>IF(J46=0,"",1000000*J46/TrRoad_act!J103)</f>
        <v>1198.6547157680416</v>
      </c>
      <c r="K133" s="77">
        <f>IF(K46=0,"",1000000*K46/TrRoad_act!K103)</f>
        <v>1162.0376429859407</v>
      </c>
      <c r="L133" s="77">
        <f>IF(L46=0,"",1000000*L46/TrRoad_act!L103)</f>
        <v>1126.3055132704972</v>
      </c>
      <c r="M133" s="77">
        <f>IF(M46=0,"",1000000*M46/TrRoad_act!M103)</f>
        <v>1095.1693537203341</v>
      </c>
      <c r="N133" s="77">
        <f>IF(N46=0,"",1000000*N46/TrRoad_act!N103)</f>
        <v>1066.9457913513593</v>
      </c>
      <c r="O133" s="77">
        <f>IF(O46=0,"",1000000*O46/TrRoad_act!O103)</f>
        <v>1039.6012679246592</v>
      </c>
      <c r="P133" s="77">
        <f>IF(P46=0,"",1000000*P46/TrRoad_act!P103)</f>
        <v>1010.2621802835342</v>
      </c>
      <c r="Q133" s="77">
        <f>IF(Q46=0,"",1000000*Q46/TrRoad_act!Q103)</f>
        <v>971.95089373179417</v>
      </c>
    </row>
    <row r="134" spans="1:17" ht="11.45" customHeight="1" x14ac:dyDescent="0.25">
      <c r="A134" s="62" t="s">
        <v>57</v>
      </c>
      <c r="B134" s="77" t="str">
        <f>IF(B48=0,"",1000000*B48/TrRoad_act!B104)</f>
        <v/>
      </c>
      <c r="C134" s="77" t="str">
        <f>IF(C48=0,"",1000000*C48/TrRoad_act!C104)</f>
        <v/>
      </c>
      <c r="D134" s="77" t="str">
        <f>IF(D48=0,"",1000000*D48/TrRoad_act!D104)</f>
        <v/>
      </c>
      <c r="E134" s="77" t="str">
        <f>IF(E48=0,"",1000000*E48/TrRoad_act!E104)</f>
        <v/>
      </c>
      <c r="F134" s="77" t="str">
        <f>IF(F48=0,"",1000000*F48/TrRoad_act!F104)</f>
        <v/>
      </c>
      <c r="G134" s="77" t="str">
        <f>IF(G48=0,"",1000000*G48/TrRoad_act!G104)</f>
        <v/>
      </c>
      <c r="H134" s="77" t="str">
        <f>IF(H48=0,"",1000000*H48/TrRoad_act!H104)</f>
        <v/>
      </c>
      <c r="I134" s="77" t="str">
        <f>IF(I48=0,"",1000000*I48/TrRoad_act!I104)</f>
        <v/>
      </c>
      <c r="J134" s="77" t="str">
        <f>IF(J48=0,"",1000000*J48/TrRoad_act!J104)</f>
        <v/>
      </c>
      <c r="K134" s="77" t="str">
        <f>IF(K48=0,"",1000000*K48/TrRoad_act!K104)</f>
        <v/>
      </c>
      <c r="L134" s="77" t="str">
        <f>IF(L48=0,"",1000000*L48/TrRoad_act!L104)</f>
        <v/>
      </c>
      <c r="M134" s="77" t="str">
        <f>IF(M48=0,"",1000000*M48/TrRoad_act!M104)</f>
        <v/>
      </c>
      <c r="N134" s="77" t="str">
        <f>IF(N48=0,"",1000000*N48/TrRoad_act!N104)</f>
        <v/>
      </c>
      <c r="O134" s="77" t="str">
        <f>IF(O48=0,"",1000000*O48/TrRoad_act!O104)</f>
        <v/>
      </c>
      <c r="P134" s="77" t="str">
        <f>IF(P48=0,"",1000000*P48/TrRoad_act!P104)</f>
        <v/>
      </c>
      <c r="Q134" s="77" t="str">
        <f>IF(Q48=0,"",1000000*Q48/TrRoad_act!Q104)</f>
        <v/>
      </c>
    </row>
    <row r="135" spans="1:17" ht="11.45" customHeight="1" x14ac:dyDescent="0.25">
      <c r="A135" s="62" t="s">
        <v>56</v>
      </c>
      <c r="B135" s="77" t="str">
        <f>IF(B49=0,"",1000000*B49/TrRoad_act!B105)</f>
        <v/>
      </c>
      <c r="C135" s="77" t="str">
        <f>IF(C49=0,"",1000000*C49/TrRoad_act!C105)</f>
        <v/>
      </c>
      <c r="D135" s="77" t="str">
        <f>IF(D49=0,"",1000000*D49/TrRoad_act!D105)</f>
        <v/>
      </c>
      <c r="E135" s="77" t="str">
        <f>IF(E49=0,"",1000000*E49/TrRoad_act!E105)</f>
        <v/>
      </c>
      <c r="F135" s="77" t="str">
        <f>IF(F49=0,"",1000000*F49/TrRoad_act!F105)</f>
        <v/>
      </c>
      <c r="G135" s="77" t="str">
        <f>IF(G49=0,"",1000000*G49/TrRoad_act!G105)</f>
        <v/>
      </c>
      <c r="H135" s="77" t="str">
        <f>IF(H49=0,"",1000000*H49/TrRoad_act!H105)</f>
        <v/>
      </c>
      <c r="I135" s="77" t="str">
        <f>IF(I49=0,"",1000000*I49/TrRoad_act!I105)</f>
        <v/>
      </c>
      <c r="J135" s="77" t="str">
        <f>IF(J49=0,"",1000000*J49/TrRoad_act!J105)</f>
        <v/>
      </c>
      <c r="K135" s="77" t="str">
        <f>IF(K49=0,"",1000000*K49/TrRoad_act!K105)</f>
        <v/>
      </c>
      <c r="L135" s="77">
        <f>IF(L49=0,"",1000000*L49/TrRoad_act!L105)</f>
        <v>735.07897966339306</v>
      </c>
      <c r="M135" s="77">
        <f>IF(M49=0,"",1000000*M49/TrRoad_act!M105)</f>
        <v>758.52779634933097</v>
      </c>
      <c r="N135" s="77">
        <f>IF(N49=0,"",1000000*N49/TrRoad_act!N105)</f>
        <v>755.97164785510518</v>
      </c>
      <c r="O135" s="77">
        <f>IF(O49=0,"",1000000*O49/TrRoad_act!O105)</f>
        <v>756.47484792721309</v>
      </c>
      <c r="P135" s="77">
        <f>IF(P49=0,"",1000000*P49/TrRoad_act!P105)</f>
        <v>794.27738253403993</v>
      </c>
      <c r="Q135" s="77">
        <f>IF(Q49=0,"",1000000*Q49/TrRoad_act!Q105)</f>
        <v>772.2654763928989</v>
      </c>
    </row>
    <row r="136" spans="1:17" ht="11.45" customHeight="1" x14ac:dyDescent="0.25">
      <c r="A136" s="62" t="s">
        <v>55</v>
      </c>
      <c r="B136" s="77" t="str">
        <f>IF(B51=0,"",1000000*B51/TrRoad_act!B106)</f>
        <v/>
      </c>
      <c r="C136" s="77" t="str">
        <f>IF(C51=0,"",1000000*C51/TrRoad_act!C106)</f>
        <v/>
      </c>
      <c r="D136" s="77" t="str">
        <f>IF(D51=0,"",1000000*D51/TrRoad_act!D106)</f>
        <v/>
      </c>
      <c r="E136" s="77" t="str">
        <f>IF(E51=0,"",1000000*E51/TrRoad_act!E106)</f>
        <v/>
      </c>
      <c r="F136" s="77" t="str">
        <f>IF(F51=0,"",1000000*F51/TrRoad_act!F106)</f>
        <v/>
      </c>
      <c r="G136" s="77" t="str">
        <f>IF(G51=0,"",1000000*G51/TrRoad_act!G106)</f>
        <v/>
      </c>
      <c r="H136" s="77" t="str">
        <f>IF(H51=0,"",1000000*H51/TrRoad_act!H106)</f>
        <v/>
      </c>
      <c r="I136" s="77">
        <f>IF(I51=0,"",1000000*I51/TrRoad_act!I106)</f>
        <v>355.70206400516531</v>
      </c>
      <c r="J136" s="77">
        <f>IF(J51=0,"",1000000*J51/TrRoad_act!J106)</f>
        <v>356.90157868993532</v>
      </c>
      <c r="K136" s="77">
        <f>IF(K51=0,"",1000000*K51/TrRoad_act!K106)</f>
        <v>358.14158304072686</v>
      </c>
      <c r="L136" s="77">
        <f>IF(L51=0,"",1000000*L51/TrRoad_act!L106)</f>
        <v>359.37636961086554</v>
      </c>
      <c r="M136" s="77">
        <f>IF(M51=0,"",1000000*M51/TrRoad_act!M106)</f>
        <v>360.5892079476954</v>
      </c>
      <c r="N136" s="77">
        <f>IF(N51=0,"",1000000*N51/TrRoad_act!N106)</f>
        <v>362.2993806114809</v>
      </c>
      <c r="O136" s="77">
        <f>IF(O51=0,"",1000000*O51/TrRoad_act!O106)</f>
        <v>364.79195351913188</v>
      </c>
      <c r="P136" s="77">
        <f>IF(P51=0,"",1000000*P51/TrRoad_act!P106)</f>
        <v>367.29021743308289</v>
      </c>
      <c r="Q136" s="77">
        <f>IF(Q51=0,"",1000000*Q51/TrRoad_act!Q106)</f>
        <v>368.89886212284136</v>
      </c>
    </row>
    <row r="137" spans="1:17" ht="11.45" customHeight="1" x14ac:dyDescent="0.25">
      <c r="A137" s="19" t="s">
        <v>24</v>
      </c>
      <c r="B137" s="76">
        <f>IF(B52=0,"",1000000*B52/TrRoad_act!B107)</f>
        <v>6329.7260917421409</v>
      </c>
      <c r="C137" s="76">
        <f>IF(C52=0,"",1000000*C52/TrRoad_act!C107)</f>
        <v>15945.558357229973</v>
      </c>
      <c r="D137" s="76">
        <f>IF(D52=0,"",1000000*D52/TrRoad_act!D107)</f>
        <v>17276.741840808798</v>
      </c>
      <c r="E137" s="76">
        <f>IF(E52=0,"",1000000*E52/TrRoad_act!E107)</f>
        <v>9761.0692613997508</v>
      </c>
      <c r="F137" s="76">
        <f>IF(F52=0,"",1000000*F52/TrRoad_act!F107)</f>
        <v>11039.583494326245</v>
      </c>
      <c r="G137" s="76">
        <f>IF(G52=0,"",1000000*G52/TrRoad_act!G107)</f>
        <v>11234.630776845077</v>
      </c>
      <c r="H137" s="76">
        <f>IF(H52=0,"",1000000*H52/TrRoad_act!H107)</f>
        <v>10713.951241891127</v>
      </c>
      <c r="I137" s="76">
        <f>IF(I52=0,"",1000000*I52/TrRoad_act!I107)</f>
        <v>11537.707269887313</v>
      </c>
      <c r="J137" s="76">
        <f>IF(J52=0,"",1000000*J52/TrRoad_act!J107)</f>
        <v>9699.1167994251591</v>
      </c>
      <c r="K137" s="76">
        <f>IF(K52=0,"",1000000*K52/TrRoad_act!K107)</f>
        <v>7862.6069245459576</v>
      </c>
      <c r="L137" s="76">
        <f>IF(L52=0,"",1000000*L52/TrRoad_act!L107)</f>
        <v>11406.926442693461</v>
      </c>
      <c r="M137" s="76">
        <f>IF(M52=0,"",1000000*M52/TrRoad_act!M107)</f>
        <v>12049.396780558205</v>
      </c>
      <c r="N137" s="76">
        <f>IF(N52=0,"",1000000*N52/TrRoad_act!N107)</f>
        <v>11180.098238748469</v>
      </c>
      <c r="O137" s="76">
        <f>IF(O52=0,"",1000000*O52/TrRoad_act!O107)</f>
        <v>10497.061592621983</v>
      </c>
      <c r="P137" s="76">
        <f>IF(P52=0,"",1000000*P52/TrRoad_act!P107)</f>
        <v>9329.9041329498395</v>
      </c>
      <c r="Q137" s="76">
        <f>IF(Q52=0,"",1000000*Q52/TrRoad_act!Q107)</f>
        <v>8049.0846655911591</v>
      </c>
    </row>
    <row r="138" spans="1:17" ht="11.45" customHeight="1" x14ac:dyDescent="0.25">
      <c r="A138" s="17" t="s">
        <v>23</v>
      </c>
      <c r="B138" s="75">
        <f>IF(B53=0,"",1000000*B53/TrRoad_act!B108)</f>
        <v>6573.7834062755401</v>
      </c>
      <c r="C138" s="75">
        <f>IF(C53=0,"",1000000*C53/TrRoad_act!C108)</f>
        <v>7735.3931286008547</v>
      </c>
      <c r="D138" s="75">
        <f>IF(D53=0,"",1000000*D53/TrRoad_act!D108)</f>
        <v>7702.5298830624806</v>
      </c>
      <c r="E138" s="75">
        <f>IF(E53=0,"",1000000*E53/TrRoad_act!E108)</f>
        <v>7278.4622555953638</v>
      </c>
      <c r="F138" s="75">
        <f>IF(F53=0,"",1000000*F53/TrRoad_act!F108)</f>
        <v>7789.0532788155242</v>
      </c>
      <c r="G138" s="75">
        <f>IF(G53=0,"",1000000*G53/TrRoad_act!G108)</f>
        <v>7674.3375864649915</v>
      </c>
      <c r="H138" s="75">
        <f>IF(H53=0,"",1000000*H53/TrRoad_act!H108)</f>
        <v>7427.9816470888018</v>
      </c>
      <c r="I138" s="75">
        <f>IF(I53=0,"",1000000*I53/TrRoad_act!I108)</f>
        <v>7641.5876928842727</v>
      </c>
      <c r="J138" s="75">
        <f>IF(J53=0,"",1000000*J53/TrRoad_act!J108)</f>
        <v>7252.6860511687719</v>
      </c>
      <c r="K138" s="75">
        <f>IF(K53=0,"",1000000*K53/TrRoad_act!K108)</f>
        <v>5996.2616834416704</v>
      </c>
      <c r="L138" s="75">
        <f>IF(L53=0,"",1000000*L53/TrRoad_act!L108)</f>
        <v>6195.7617538395698</v>
      </c>
      <c r="M138" s="75">
        <f>IF(M53=0,"",1000000*M53/TrRoad_act!M108)</f>
        <v>6412.9653328756785</v>
      </c>
      <c r="N138" s="75">
        <f>IF(N53=0,"",1000000*N53/TrRoad_act!N108)</f>
        <v>5857.1964317026523</v>
      </c>
      <c r="O138" s="75">
        <f>IF(O53=0,"",1000000*O53/TrRoad_act!O108)</f>
        <v>6479.4465187936621</v>
      </c>
      <c r="P138" s="75">
        <f>IF(P53=0,"",1000000*P53/TrRoad_act!P108)</f>
        <v>5710.1108911440851</v>
      </c>
      <c r="Q138" s="75">
        <f>IF(Q53=0,"",1000000*Q53/TrRoad_act!Q108)</f>
        <v>5435.1057234259461</v>
      </c>
    </row>
    <row r="139" spans="1:17" ht="11.45" customHeight="1" x14ac:dyDescent="0.25">
      <c r="A139" s="15" t="s">
        <v>22</v>
      </c>
      <c r="B139" s="74">
        <f>IF(B55=0,"",1000000*B55/TrRoad_act!B109)</f>
        <v>3214.2946731300976</v>
      </c>
      <c r="C139" s="74">
        <f>IF(C55=0,"",1000000*C55/TrRoad_act!C109)</f>
        <v>88221.970966327135</v>
      </c>
      <c r="D139" s="74">
        <f>IF(D55=0,"",1000000*D55/TrRoad_act!D109)</f>
        <v>130181.96874218722</v>
      </c>
      <c r="E139" s="74">
        <f>IF(E55=0,"",1000000*E55/TrRoad_act!E109)</f>
        <v>55732.246239721222</v>
      </c>
      <c r="F139" s="74">
        <f>IF(F55=0,"",1000000*F55/TrRoad_act!F109)</f>
        <v>63104.668265356035</v>
      </c>
      <c r="G139" s="74">
        <f>IF(G55=0,"",1000000*G55/TrRoad_act!G109)</f>
        <v>68688.224841247706</v>
      </c>
      <c r="H139" s="74">
        <f>IF(H55=0,"",1000000*H55/TrRoad_act!H109)</f>
        <v>64719.151828451017</v>
      </c>
      <c r="I139" s="74">
        <f>IF(I55=0,"",1000000*I55/TrRoad_act!I109)</f>
        <v>71511.460417881171</v>
      </c>
      <c r="J139" s="74">
        <f>IF(J55=0,"",1000000*J55/TrRoad_act!J109)</f>
        <v>51064.092428235963</v>
      </c>
      <c r="K139" s="74">
        <f>IF(K55=0,"",1000000*K55/TrRoad_act!K109)</f>
        <v>41617.351653477373</v>
      </c>
      <c r="L139" s="74">
        <f>IF(L55=0,"",1000000*L55/TrRoad_act!L109)</f>
        <v>97774.188309406716</v>
      </c>
      <c r="M139" s="74">
        <f>IF(M55=0,"",1000000*M55/TrRoad_act!M109)</f>
        <v>96982.553386791871</v>
      </c>
      <c r="N139" s="74">
        <f>IF(N55=0,"",1000000*N55/TrRoad_act!N109)</f>
        <v>95035.168059726464</v>
      </c>
      <c r="O139" s="74">
        <f>IF(O55=0,"",1000000*O55/TrRoad_act!O109)</f>
        <v>59560.312194758815</v>
      </c>
      <c r="P139" s="74">
        <f>IF(P55=0,"",1000000*P55/TrRoad_act!P109)</f>
        <v>55693.31602663071</v>
      </c>
      <c r="Q139" s="74">
        <f>IF(Q55=0,"",1000000*Q55/TrRoad_act!Q109)</f>
        <v>36669.965725373026</v>
      </c>
    </row>
    <row r="141" spans="1:17" ht="11.45" customHeight="1" x14ac:dyDescent="0.25">
      <c r="A141" s="27" t="s">
        <v>41</v>
      </c>
      <c r="B141" s="57">
        <f t="shared" ref="B141:Q141" si="11">IF(B17=0,0,B17/B$17)</f>
        <v>1</v>
      </c>
      <c r="C141" s="57">
        <f t="shared" si="11"/>
        <v>1</v>
      </c>
      <c r="D141" s="57">
        <f t="shared" si="11"/>
        <v>1</v>
      </c>
      <c r="E141" s="57">
        <f t="shared" si="11"/>
        <v>1</v>
      </c>
      <c r="F141" s="57">
        <f t="shared" si="11"/>
        <v>1</v>
      </c>
      <c r="G141" s="57">
        <f t="shared" si="11"/>
        <v>1</v>
      </c>
      <c r="H141" s="57">
        <f t="shared" si="11"/>
        <v>1</v>
      </c>
      <c r="I141" s="57">
        <f t="shared" si="11"/>
        <v>1</v>
      </c>
      <c r="J141" s="57">
        <f t="shared" si="11"/>
        <v>1</v>
      </c>
      <c r="K141" s="57">
        <f t="shared" si="11"/>
        <v>1</v>
      </c>
      <c r="L141" s="57">
        <f t="shared" si="11"/>
        <v>1</v>
      </c>
      <c r="M141" s="57">
        <f t="shared" si="11"/>
        <v>1</v>
      </c>
      <c r="N141" s="57">
        <f t="shared" si="11"/>
        <v>1</v>
      </c>
      <c r="O141" s="57">
        <f t="shared" si="11"/>
        <v>1</v>
      </c>
      <c r="P141" s="57">
        <f t="shared" si="11"/>
        <v>1</v>
      </c>
      <c r="Q141" s="57">
        <f t="shared" si="11"/>
        <v>1</v>
      </c>
    </row>
    <row r="142" spans="1:17" ht="11.45" customHeight="1" x14ac:dyDescent="0.25">
      <c r="A142" s="25" t="s">
        <v>39</v>
      </c>
      <c r="B142" s="56">
        <f t="shared" ref="B142:Q142" si="12">IF(B18=0,0,B18/B$17)</f>
        <v>0.77110559353205166</v>
      </c>
      <c r="C142" s="56">
        <f t="shared" si="12"/>
        <v>0.74355221457652365</v>
      </c>
      <c r="D142" s="56">
        <f t="shared" si="12"/>
        <v>0.68865259899205411</v>
      </c>
      <c r="E142" s="56">
        <f t="shared" si="12"/>
        <v>0.7109508516731281</v>
      </c>
      <c r="F142" s="56">
        <f t="shared" si="12"/>
        <v>0.69779124883109567</v>
      </c>
      <c r="G142" s="56">
        <f t="shared" si="12"/>
        <v>0.7080658612571803</v>
      </c>
      <c r="H142" s="56">
        <f t="shared" si="12"/>
        <v>0.72442603785609849</v>
      </c>
      <c r="I142" s="56">
        <f t="shared" si="12"/>
        <v>0.72122493629517226</v>
      </c>
      <c r="J142" s="56">
        <f t="shared" si="12"/>
        <v>0.74093294703675983</v>
      </c>
      <c r="K142" s="56">
        <f t="shared" si="12"/>
        <v>0.77495652289293204</v>
      </c>
      <c r="L142" s="56">
        <f t="shared" si="12"/>
        <v>0.73508087232478292</v>
      </c>
      <c r="M142" s="56">
        <f t="shared" si="12"/>
        <v>0.71360974426812573</v>
      </c>
      <c r="N142" s="56">
        <f t="shared" si="12"/>
        <v>0.71989153402428552</v>
      </c>
      <c r="O142" s="56">
        <f t="shared" si="12"/>
        <v>0.73710839163580244</v>
      </c>
      <c r="P142" s="56">
        <f t="shared" si="12"/>
        <v>0.74924947266910646</v>
      </c>
      <c r="Q142" s="56">
        <f t="shared" si="12"/>
        <v>0.76971004452523784</v>
      </c>
    </row>
    <row r="143" spans="1:17" ht="11.45" customHeight="1" x14ac:dyDescent="0.25">
      <c r="A143" s="55" t="s">
        <v>30</v>
      </c>
      <c r="B143" s="54">
        <f t="shared" ref="B143:Q143" si="13">IF(B19=0,0,B19/B$17)</f>
        <v>8.5669096876207209E-4</v>
      </c>
      <c r="C143" s="54">
        <f t="shared" si="13"/>
        <v>7.1257070076809778E-4</v>
      </c>
      <c r="D143" s="54">
        <f t="shared" si="13"/>
        <v>7.3182911843201347E-4</v>
      </c>
      <c r="E143" s="54">
        <f t="shared" si="13"/>
        <v>8.2388077844331917E-4</v>
      </c>
      <c r="F143" s="54">
        <f t="shared" si="13"/>
        <v>8.8649097686159398E-4</v>
      </c>
      <c r="G143" s="54">
        <f t="shared" si="13"/>
        <v>8.920935659715634E-4</v>
      </c>
      <c r="H143" s="54">
        <f t="shared" si="13"/>
        <v>1.0519347065139424E-3</v>
      </c>
      <c r="I143" s="54">
        <f t="shared" si="13"/>
        <v>1.1482056724973907E-3</v>
      </c>
      <c r="J143" s="54">
        <f t="shared" si="13"/>
        <v>1.3731761036296763E-3</v>
      </c>
      <c r="K143" s="54">
        <f t="shared" si="13"/>
        <v>1.6130433352097519E-3</v>
      </c>
      <c r="L143" s="54">
        <f t="shared" si="13"/>
        <v>1.6264485620759155E-3</v>
      </c>
      <c r="M143" s="54">
        <f t="shared" si="13"/>
        <v>1.726010228413501E-3</v>
      </c>
      <c r="N143" s="54">
        <f t="shared" si="13"/>
        <v>2.4382118490598342E-3</v>
      </c>
      <c r="O143" s="54">
        <f t="shared" si="13"/>
        <v>2.6858335897704485E-3</v>
      </c>
      <c r="P143" s="54">
        <f t="shared" si="13"/>
        <v>2.8538039502049159E-3</v>
      </c>
      <c r="Q143" s="54">
        <f t="shared" si="13"/>
        <v>3.0387284492742182E-3</v>
      </c>
    </row>
    <row r="144" spans="1:17" ht="11.45" customHeight="1" x14ac:dyDescent="0.25">
      <c r="A144" s="51" t="s">
        <v>29</v>
      </c>
      <c r="B144" s="50">
        <f t="shared" ref="B144:Q144" si="14">IF(B21=0,0,B21/B$17)</f>
        <v>0.57358845196379826</v>
      </c>
      <c r="C144" s="50">
        <f t="shared" si="14"/>
        <v>0.58595916969912776</v>
      </c>
      <c r="D144" s="50">
        <f t="shared" si="14"/>
        <v>0.53721822664284269</v>
      </c>
      <c r="E144" s="50">
        <f t="shared" si="14"/>
        <v>0.55074206825318461</v>
      </c>
      <c r="F144" s="50">
        <f t="shared" si="14"/>
        <v>0.54102343516572815</v>
      </c>
      <c r="G144" s="50">
        <f t="shared" si="14"/>
        <v>0.55343103159191764</v>
      </c>
      <c r="H144" s="50">
        <f t="shared" si="14"/>
        <v>0.5801094173566409</v>
      </c>
      <c r="I144" s="50">
        <f t="shared" si="14"/>
        <v>0.60694006727802008</v>
      </c>
      <c r="J144" s="50">
        <f t="shared" si="14"/>
        <v>0.6309480655053038</v>
      </c>
      <c r="K144" s="50">
        <f t="shared" si="14"/>
        <v>0.65755107676775182</v>
      </c>
      <c r="L144" s="50">
        <f t="shared" si="14"/>
        <v>0.62422560501204993</v>
      </c>
      <c r="M144" s="50">
        <f t="shared" si="14"/>
        <v>0.60764504320106938</v>
      </c>
      <c r="N144" s="50">
        <f t="shared" si="14"/>
        <v>0.61007813827102575</v>
      </c>
      <c r="O144" s="50">
        <f t="shared" si="14"/>
        <v>0.61907212074713702</v>
      </c>
      <c r="P144" s="50">
        <f t="shared" si="14"/>
        <v>0.62641335807766885</v>
      </c>
      <c r="Q144" s="50">
        <f t="shared" si="14"/>
        <v>0.64276557712962845</v>
      </c>
    </row>
    <row r="145" spans="1:17" ht="11.45" customHeight="1" x14ac:dyDescent="0.25">
      <c r="A145" s="53" t="s">
        <v>59</v>
      </c>
      <c r="B145" s="52">
        <f t="shared" ref="B145:Q145" si="15">IF(B22=0,0,B22/B$17)</f>
        <v>0.53420817113992736</v>
      </c>
      <c r="C145" s="52">
        <f t="shared" si="15"/>
        <v>0.53175022635556091</v>
      </c>
      <c r="D145" s="52">
        <f t="shared" si="15"/>
        <v>0.47232464029746107</v>
      </c>
      <c r="E145" s="52">
        <f t="shared" si="15"/>
        <v>0.46897559758238994</v>
      </c>
      <c r="F145" s="52">
        <f t="shared" si="15"/>
        <v>0.43662888667450417</v>
      </c>
      <c r="G145" s="52">
        <f t="shared" si="15"/>
        <v>0.43144648369438876</v>
      </c>
      <c r="H145" s="52">
        <f t="shared" si="15"/>
        <v>0.42904848925176825</v>
      </c>
      <c r="I145" s="52">
        <f t="shared" si="15"/>
        <v>0.43160450417735347</v>
      </c>
      <c r="J145" s="52">
        <f t="shared" si="15"/>
        <v>0.43996628055100034</v>
      </c>
      <c r="K145" s="52">
        <f t="shared" si="15"/>
        <v>0.44492310259419393</v>
      </c>
      <c r="L145" s="52">
        <f t="shared" si="15"/>
        <v>0.40511037532371019</v>
      </c>
      <c r="M145" s="52">
        <f t="shared" si="15"/>
        <v>0.3694285352427481</v>
      </c>
      <c r="N145" s="52">
        <f t="shared" si="15"/>
        <v>0.346540332381431</v>
      </c>
      <c r="O145" s="52">
        <f t="shared" si="15"/>
        <v>0.33139176714514545</v>
      </c>
      <c r="P145" s="52">
        <f t="shared" si="15"/>
        <v>0.33324633494697758</v>
      </c>
      <c r="Q145" s="52">
        <f t="shared" si="15"/>
        <v>0.31972543092982375</v>
      </c>
    </row>
    <row r="146" spans="1:17" ht="11.45" customHeight="1" x14ac:dyDescent="0.25">
      <c r="A146" s="53" t="s">
        <v>58</v>
      </c>
      <c r="B146" s="52">
        <f t="shared" ref="B146:Q146" si="16">IF(B24=0,0,B24/B$17)</f>
        <v>3.9380280823870809E-2</v>
      </c>
      <c r="C146" s="52">
        <f t="shared" si="16"/>
        <v>5.4208943343566823E-2</v>
      </c>
      <c r="D146" s="52">
        <f t="shared" si="16"/>
        <v>6.4893586345381726E-2</v>
      </c>
      <c r="E146" s="52">
        <f t="shared" si="16"/>
        <v>8.176647067079465E-2</v>
      </c>
      <c r="F146" s="52">
        <f t="shared" si="16"/>
        <v>0.10439454849122397</v>
      </c>
      <c r="G146" s="52">
        <f t="shared" si="16"/>
        <v>0.12198454789752894</v>
      </c>
      <c r="H146" s="52">
        <f t="shared" si="16"/>
        <v>0.15106092810487259</v>
      </c>
      <c r="I146" s="52">
        <f t="shared" si="16"/>
        <v>0.17533556310066661</v>
      </c>
      <c r="J146" s="52">
        <f t="shared" si="16"/>
        <v>0.1909812301069238</v>
      </c>
      <c r="K146" s="52">
        <f t="shared" si="16"/>
        <v>0.21262734311075485</v>
      </c>
      <c r="L146" s="52">
        <f t="shared" si="16"/>
        <v>0.2191100912742682</v>
      </c>
      <c r="M146" s="52">
        <f t="shared" si="16"/>
        <v>0.23816841048904577</v>
      </c>
      <c r="N146" s="52">
        <f t="shared" si="16"/>
        <v>0.26315580003863293</v>
      </c>
      <c r="O146" s="52">
        <f t="shared" si="16"/>
        <v>0.28703788923258666</v>
      </c>
      <c r="P146" s="52">
        <f t="shared" si="16"/>
        <v>0.29210355946529515</v>
      </c>
      <c r="Q146" s="52">
        <f t="shared" si="16"/>
        <v>0.32174444819613984</v>
      </c>
    </row>
    <row r="147" spans="1:17" ht="11.45" customHeight="1" x14ac:dyDescent="0.25">
      <c r="A147" s="53" t="s">
        <v>57</v>
      </c>
      <c r="B147" s="52">
        <f t="shared" ref="B147:Q147" si="17">IF(B26=0,0,B26/B$17)</f>
        <v>0</v>
      </c>
      <c r="C147" s="52">
        <f t="shared" si="17"/>
        <v>0</v>
      </c>
      <c r="D147" s="52">
        <f t="shared" si="17"/>
        <v>0</v>
      </c>
      <c r="E147" s="52">
        <f t="shared" si="17"/>
        <v>0</v>
      </c>
      <c r="F147" s="52">
        <f t="shared" si="17"/>
        <v>0</v>
      </c>
      <c r="G147" s="52">
        <f t="shared" si="17"/>
        <v>0</v>
      </c>
      <c r="H147" s="52">
        <f t="shared" si="17"/>
        <v>0</v>
      </c>
      <c r="I147" s="52">
        <f t="shared" si="17"/>
        <v>0</v>
      </c>
      <c r="J147" s="52">
        <f t="shared" si="17"/>
        <v>0</v>
      </c>
      <c r="K147" s="52">
        <f t="shared" si="17"/>
        <v>0</v>
      </c>
      <c r="L147" s="52">
        <f t="shared" si="17"/>
        <v>0</v>
      </c>
      <c r="M147" s="52">
        <f t="shared" si="17"/>
        <v>0</v>
      </c>
      <c r="N147" s="52">
        <f t="shared" si="17"/>
        <v>0</v>
      </c>
      <c r="O147" s="52">
        <f t="shared" si="17"/>
        <v>0</v>
      </c>
      <c r="P147" s="52">
        <f t="shared" si="17"/>
        <v>0</v>
      </c>
      <c r="Q147" s="52">
        <f t="shared" si="17"/>
        <v>0</v>
      </c>
    </row>
    <row r="148" spans="1:17" ht="11.45" customHeight="1" x14ac:dyDescent="0.25">
      <c r="A148" s="53" t="s">
        <v>56</v>
      </c>
      <c r="B148" s="52">
        <f t="shared" ref="B148:Q148" si="18">IF(B27=0,0,B27/B$17)</f>
        <v>0</v>
      </c>
      <c r="C148" s="52">
        <f t="shared" si="18"/>
        <v>0</v>
      </c>
      <c r="D148" s="52">
        <f t="shared" si="18"/>
        <v>0</v>
      </c>
      <c r="E148" s="52">
        <f t="shared" si="18"/>
        <v>0</v>
      </c>
      <c r="F148" s="52">
        <f t="shared" si="18"/>
        <v>0</v>
      </c>
      <c r="G148" s="52">
        <f t="shared" si="18"/>
        <v>0</v>
      </c>
      <c r="H148" s="52">
        <f t="shared" si="18"/>
        <v>0</v>
      </c>
      <c r="I148" s="52">
        <f t="shared" si="18"/>
        <v>0</v>
      </c>
      <c r="J148" s="52">
        <f t="shared" si="18"/>
        <v>0</v>
      </c>
      <c r="K148" s="52">
        <f t="shared" si="18"/>
        <v>0</v>
      </c>
      <c r="L148" s="52">
        <f t="shared" si="18"/>
        <v>3.9147700637606073E-6</v>
      </c>
      <c r="M148" s="52">
        <f t="shared" si="18"/>
        <v>1.3267701890039495E-5</v>
      </c>
      <c r="N148" s="52">
        <f t="shared" si="18"/>
        <v>2.5765757006764722E-5</v>
      </c>
      <c r="O148" s="52">
        <f t="shared" si="18"/>
        <v>2.1105420456857287E-4</v>
      </c>
      <c r="P148" s="52">
        <f t="shared" si="18"/>
        <v>4.0552179895501998E-4</v>
      </c>
      <c r="Q148" s="52">
        <f t="shared" si="18"/>
        <v>6.1398780082528779E-4</v>
      </c>
    </row>
    <row r="149" spans="1:17" ht="11.45" customHeight="1" x14ac:dyDescent="0.25">
      <c r="A149" s="53" t="s">
        <v>60</v>
      </c>
      <c r="B149" s="52">
        <f t="shared" ref="B149:Q149" si="19">IF(B29=0,0,B29/B$17)</f>
        <v>0</v>
      </c>
      <c r="C149" s="52">
        <f t="shared" si="19"/>
        <v>0</v>
      </c>
      <c r="D149" s="52">
        <f t="shared" si="19"/>
        <v>0</v>
      </c>
      <c r="E149" s="52">
        <f t="shared" si="19"/>
        <v>0</v>
      </c>
      <c r="F149" s="52">
        <f t="shared" si="19"/>
        <v>0</v>
      </c>
      <c r="G149" s="52">
        <f t="shared" si="19"/>
        <v>0</v>
      </c>
      <c r="H149" s="52">
        <f t="shared" si="19"/>
        <v>0</v>
      </c>
      <c r="I149" s="52">
        <f t="shared" si="19"/>
        <v>0</v>
      </c>
      <c r="J149" s="52">
        <f t="shared" si="19"/>
        <v>0</v>
      </c>
      <c r="K149" s="52">
        <f t="shared" si="19"/>
        <v>0</v>
      </c>
      <c r="L149" s="52">
        <f t="shared" si="19"/>
        <v>0</v>
      </c>
      <c r="M149" s="52">
        <f t="shared" si="19"/>
        <v>0</v>
      </c>
      <c r="N149" s="52">
        <f t="shared" si="19"/>
        <v>0</v>
      </c>
      <c r="O149" s="52">
        <f t="shared" si="19"/>
        <v>0</v>
      </c>
      <c r="P149" s="52">
        <f t="shared" si="19"/>
        <v>1.0636281849502104E-5</v>
      </c>
      <c r="Q149" s="52">
        <f t="shared" si="19"/>
        <v>1.9890397909979195E-5</v>
      </c>
    </row>
    <row r="150" spans="1:17" ht="11.45" customHeight="1" x14ac:dyDescent="0.25">
      <c r="A150" s="53" t="s">
        <v>55</v>
      </c>
      <c r="B150" s="52">
        <f t="shared" ref="B150:Q150" si="20">IF(B32=0,0,B32/B$17)</f>
        <v>0</v>
      </c>
      <c r="C150" s="52">
        <f t="shared" si="20"/>
        <v>0</v>
      </c>
      <c r="D150" s="52">
        <f t="shared" si="20"/>
        <v>0</v>
      </c>
      <c r="E150" s="52">
        <f t="shared" si="20"/>
        <v>0</v>
      </c>
      <c r="F150" s="52">
        <f t="shared" si="20"/>
        <v>0</v>
      </c>
      <c r="G150" s="52">
        <f t="shared" si="20"/>
        <v>0</v>
      </c>
      <c r="H150" s="52">
        <f t="shared" si="20"/>
        <v>0</v>
      </c>
      <c r="I150" s="52">
        <f t="shared" si="20"/>
        <v>0</v>
      </c>
      <c r="J150" s="52">
        <f t="shared" si="20"/>
        <v>5.5484737970261276E-7</v>
      </c>
      <c r="K150" s="52">
        <f t="shared" si="20"/>
        <v>6.3106280300093686E-7</v>
      </c>
      <c r="L150" s="52">
        <f t="shared" si="20"/>
        <v>1.223644007738187E-6</v>
      </c>
      <c r="M150" s="52">
        <f t="shared" si="20"/>
        <v>3.4829767385506879E-5</v>
      </c>
      <c r="N150" s="52">
        <f t="shared" si="20"/>
        <v>3.5624009395507399E-4</v>
      </c>
      <c r="O150" s="52">
        <f t="shared" si="20"/>
        <v>4.3141016483633118E-4</v>
      </c>
      <c r="P150" s="52">
        <f t="shared" si="20"/>
        <v>6.473055845916735E-4</v>
      </c>
      <c r="Q150" s="52">
        <f t="shared" si="20"/>
        <v>6.6181980492962666E-4</v>
      </c>
    </row>
    <row r="151" spans="1:17" ht="11.45" customHeight="1" x14ac:dyDescent="0.25">
      <c r="A151" s="51" t="s">
        <v>28</v>
      </c>
      <c r="B151" s="50">
        <f t="shared" ref="B151:Q151" si="21">IF(B33=0,0,B33/B$17)</f>
        <v>0.19666045059949139</v>
      </c>
      <c r="C151" s="50">
        <f t="shared" si="21"/>
        <v>0.15688047417662784</v>
      </c>
      <c r="D151" s="50">
        <f t="shared" si="21"/>
        <v>0.15070254323077931</v>
      </c>
      <c r="E151" s="50">
        <f t="shared" si="21"/>
        <v>0.15938490264150015</v>
      </c>
      <c r="F151" s="50">
        <f t="shared" si="21"/>
        <v>0.15588132268850588</v>
      </c>
      <c r="G151" s="50">
        <f t="shared" si="21"/>
        <v>0.15374273609929101</v>
      </c>
      <c r="H151" s="50">
        <f t="shared" si="21"/>
        <v>0.14326468579294374</v>
      </c>
      <c r="I151" s="50">
        <f t="shared" si="21"/>
        <v>0.11313666334465472</v>
      </c>
      <c r="J151" s="50">
        <f t="shared" si="21"/>
        <v>0.10861170542782626</v>
      </c>
      <c r="K151" s="50">
        <f t="shared" si="21"/>
        <v>0.11579240278997052</v>
      </c>
      <c r="L151" s="50">
        <f t="shared" si="21"/>
        <v>0.1092288187506571</v>
      </c>
      <c r="M151" s="50">
        <f t="shared" si="21"/>
        <v>0.1042386908386428</v>
      </c>
      <c r="N151" s="50">
        <f t="shared" si="21"/>
        <v>0.10737518390419987</v>
      </c>
      <c r="O151" s="50">
        <f t="shared" si="21"/>
        <v>0.11535043729889506</v>
      </c>
      <c r="P151" s="50">
        <f t="shared" si="21"/>
        <v>0.11998231064123266</v>
      </c>
      <c r="Q151" s="50">
        <f t="shared" si="21"/>
        <v>0.12390573894633514</v>
      </c>
    </row>
    <row r="152" spans="1:17" ht="11.45" customHeight="1" x14ac:dyDescent="0.25">
      <c r="A152" s="53" t="s">
        <v>59</v>
      </c>
      <c r="B152" s="52">
        <f t="shared" ref="B152:Q152" si="22">IF(B34=0,0,B34/B$17)</f>
        <v>2.1696689081810494E-2</v>
      </c>
      <c r="C152" s="52">
        <f t="shared" si="22"/>
        <v>1.5598951276090763E-2</v>
      </c>
      <c r="D152" s="52">
        <f t="shared" si="22"/>
        <v>1.2986102903470558E-2</v>
      </c>
      <c r="E152" s="52">
        <f t="shared" si="22"/>
        <v>1.1297029394002447E-2</v>
      </c>
      <c r="F152" s="52">
        <f t="shared" si="22"/>
        <v>9.7778531364654669E-3</v>
      </c>
      <c r="G152" s="52">
        <f t="shared" si="22"/>
        <v>7.6773084279711488E-3</v>
      </c>
      <c r="H152" s="52">
        <f t="shared" si="22"/>
        <v>7.2532901601112714E-3</v>
      </c>
      <c r="I152" s="52">
        <f t="shared" si="22"/>
        <v>3.8017582992899528E-3</v>
      </c>
      <c r="J152" s="52">
        <f t="shared" si="22"/>
        <v>2.7450877600307083E-3</v>
      </c>
      <c r="K152" s="52">
        <f t="shared" si="22"/>
        <v>2.1221670987748042E-3</v>
      </c>
      <c r="L152" s="52">
        <f t="shared" si="22"/>
        <v>1.5829124401133912E-3</v>
      </c>
      <c r="M152" s="52">
        <f t="shared" si="22"/>
        <v>1.3788280190404794E-3</v>
      </c>
      <c r="N152" s="52">
        <f t="shared" si="22"/>
        <v>1.2893357193231791E-3</v>
      </c>
      <c r="O152" s="52">
        <f t="shared" si="22"/>
        <v>1.2568453428903428E-3</v>
      </c>
      <c r="P152" s="52">
        <f t="shared" si="22"/>
        <v>1.2675787514643004E-3</v>
      </c>
      <c r="Q152" s="52">
        <f t="shared" si="22"/>
        <v>1.2467269182756693E-3</v>
      </c>
    </row>
    <row r="153" spans="1:17" ht="11.45" customHeight="1" x14ac:dyDescent="0.25">
      <c r="A153" s="53" t="s">
        <v>58</v>
      </c>
      <c r="B153" s="52">
        <f t="shared" ref="B153:Q153" si="23">IF(B36=0,0,B36/B$17)</f>
        <v>0.17496376151768087</v>
      </c>
      <c r="C153" s="52">
        <f t="shared" si="23"/>
        <v>0.14128152290053708</v>
      </c>
      <c r="D153" s="52">
        <f t="shared" si="23"/>
        <v>0.13771644032730876</v>
      </c>
      <c r="E153" s="52">
        <f t="shared" si="23"/>
        <v>0.1480878732474977</v>
      </c>
      <c r="F153" s="52">
        <f t="shared" si="23"/>
        <v>0.14610346955204043</v>
      </c>
      <c r="G153" s="52">
        <f t="shared" si="23"/>
        <v>0.14606542767131989</v>
      </c>
      <c r="H153" s="52">
        <f t="shared" si="23"/>
        <v>0.13601139563283246</v>
      </c>
      <c r="I153" s="52">
        <f t="shared" si="23"/>
        <v>0.10933490504536476</v>
      </c>
      <c r="J153" s="52">
        <f t="shared" si="23"/>
        <v>0.10586661766779555</v>
      </c>
      <c r="K153" s="52">
        <f t="shared" si="23"/>
        <v>0.11367023569119572</v>
      </c>
      <c r="L153" s="52">
        <f t="shared" si="23"/>
        <v>0.10521163452388449</v>
      </c>
      <c r="M153" s="52">
        <f t="shared" si="23"/>
        <v>0.10021177276769551</v>
      </c>
      <c r="N153" s="52">
        <f t="shared" si="23"/>
        <v>0.10316800386848843</v>
      </c>
      <c r="O153" s="52">
        <f t="shared" si="23"/>
        <v>0.11086631445867361</v>
      </c>
      <c r="P153" s="52">
        <f t="shared" si="23"/>
        <v>0.11477615043987213</v>
      </c>
      <c r="Q153" s="52">
        <f t="shared" si="23"/>
        <v>0.11749565794516115</v>
      </c>
    </row>
    <row r="154" spans="1:17" ht="11.45" customHeight="1" x14ac:dyDescent="0.25">
      <c r="A154" s="53" t="s">
        <v>57</v>
      </c>
      <c r="B154" s="52">
        <f t="shared" ref="B154:Q154" si="24">IF(B38=0,0,B38/B$17)</f>
        <v>0</v>
      </c>
      <c r="C154" s="52">
        <f t="shared" si="24"/>
        <v>0</v>
      </c>
      <c r="D154" s="52">
        <f t="shared" si="24"/>
        <v>0</v>
      </c>
      <c r="E154" s="52">
        <f t="shared" si="24"/>
        <v>0</v>
      </c>
      <c r="F154" s="52">
        <f t="shared" si="24"/>
        <v>0</v>
      </c>
      <c r="G154" s="52">
        <f t="shared" si="24"/>
        <v>0</v>
      </c>
      <c r="H154" s="52">
        <f t="shared" si="24"/>
        <v>0</v>
      </c>
      <c r="I154" s="52">
        <f t="shared" si="24"/>
        <v>0</v>
      </c>
      <c r="J154" s="52">
        <f t="shared" si="24"/>
        <v>0</v>
      </c>
      <c r="K154" s="52">
        <f t="shared" si="24"/>
        <v>0</v>
      </c>
      <c r="L154" s="52">
        <f t="shared" si="24"/>
        <v>0</v>
      </c>
      <c r="M154" s="52">
        <f t="shared" si="24"/>
        <v>0</v>
      </c>
      <c r="N154" s="52">
        <f t="shared" si="24"/>
        <v>0</v>
      </c>
      <c r="O154" s="52">
        <f t="shared" si="24"/>
        <v>0</v>
      </c>
      <c r="P154" s="52">
        <f t="shared" si="24"/>
        <v>0</v>
      </c>
      <c r="Q154" s="52">
        <f t="shared" si="24"/>
        <v>0</v>
      </c>
    </row>
    <row r="155" spans="1:17" ht="11.45" customHeight="1" x14ac:dyDescent="0.25">
      <c r="A155" s="53" t="s">
        <v>56</v>
      </c>
      <c r="B155" s="52">
        <f t="shared" ref="B155:Q155" si="25">IF(B39=0,0,B39/B$17)</f>
        <v>0</v>
      </c>
      <c r="C155" s="52">
        <f t="shared" si="25"/>
        <v>0</v>
      </c>
      <c r="D155" s="52">
        <f t="shared" si="25"/>
        <v>0</v>
      </c>
      <c r="E155" s="52">
        <f t="shared" si="25"/>
        <v>0</v>
      </c>
      <c r="F155" s="52">
        <f t="shared" si="25"/>
        <v>0</v>
      </c>
      <c r="G155" s="52">
        <f t="shared" si="25"/>
        <v>0</v>
      </c>
      <c r="H155" s="52">
        <f t="shared" si="25"/>
        <v>0</v>
      </c>
      <c r="I155" s="52">
        <f t="shared" si="25"/>
        <v>0</v>
      </c>
      <c r="J155" s="52">
        <f t="shared" si="25"/>
        <v>0</v>
      </c>
      <c r="K155" s="52">
        <f t="shared" si="25"/>
        <v>0</v>
      </c>
      <c r="L155" s="52">
        <f t="shared" si="25"/>
        <v>5.2060261738789896E-5</v>
      </c>
      <c r="M155" s="52">
        <f t="shared" si="25"/>
        <v>3.2035216417445158E-4</v>
      </c>
      <c r="N155" s="52">
        <f t="shared" si="25"/>
        <v>6.6650538505376152E-4</v>
      </c>
      <c r="O155" s="52">
        <f t="shared" si="25"/>
        <v>9.6508071822312778E-4</v>
      </c>
      <c r="P155" s="52">
        <f t="shared" si="25"/>
        <v>1.7534532527529072E-3</v>
      </c>
      <c r="Q155" s="52">
        <f t="shared" si="25"/>
        <v>3.1069849462743242E-3</v>
      </c>
    </row>
    <row r="156" spans="1:17" ht="11.45" customHeight="1" x14ac:dyDescent="0.25">
      <c r="A156" s="53" t="s">
        <v>55</v>
      </c>
      <c r="B156" s="52">
        <f t="shared" ref="B156:Q156" si="26">IF(B41=0,0,B41/B$17)</f>
        <v>0</v>
      </c>
      <c r="C156" s="52">
        <f t="shared" si="26"/>
        <v>0</v>
      </c>
      <c r="D156" s="52">
        <f t="shared" si="26"/>
        <v>0</v>
      </c>
      <c r="E156" s="52">
        <f t="shared" si="26"/>
        <v>0</v>
      </c>
      <c r="F156" s="52">
        <f t="shared" si="26"/>
        <v>0</v>
      </c>
      <c r="G156" s="52">
        <f t="shared" si="26"/>
        <v>0</v>
      </c>
      <c r="H156" s="52">
        <f t="shared" si="26"/>
        <v>0</v>
      </c>
      <c r="I156" s="52">
        <f t="shared" si="26"/>
        <v>0</v>
      </c>
      <c r="J156" s="52">
        <f t="shared" si="26"/>
        <v>0</v>
      </c>
      <c r="K156" s="52">
        <f t="shared" si="26"/>
        <v>0</v>
      </c>
      <c r="L156" s="52">
        <f t="shared" si="26"/>
        <v>2.3822115249204257E-3</v>
      </c>
      <c r="M156" s="52">
        <f t="shared" si="26"/>
        <v>2.3277378877323649E-3</v>
      </c>
      <c r="N156" s="52">
        <f t="shared" si="26"/>
        <v>2.2513389313344929E-3</v>
      </c>
      <c r="O156" s="52">
        <f t="shared" si="26"/>
        <v>2.262196779107968E-3</v>
      </c>
      <c r="P156" s="52">
        <f t="shared" si="26"/>
        <v>2.1851281971433192E-3</v>
      </c>
      <c r="Q156" s="52">
        <f t="shared" si="26"/>
        <v>2.0563691366240126E-3</v>
      </c>
    </row>
    <row r="157" spans="1:17" ht="11.45" customHeight="1" x14ac:dyDescent="0.25">
      <c r="A157" s="25" t="s">
        <v>18</v>
      </c>
      <c r="B157" s="56">
        <f t="shared" ref="B157:Q157" si="27">IF(B42=0,0,B42/B$17)</f>
        <v>0.22889440646794842</v>
      </c>
      <c r="C157" s="56">
        <f t="shared" si="27"/>
        <v>0.2564477854234764</v>
      </c>
      <c r="D157" s="56">
        <f t="shared" si="27"/>
        <v>0.31134740100794595</v>
      </c>
      <c r="E157" s="56">
        <f t="shared" si="27"/>
        <v>0.28904914832687201</v>
      </c>
      <c r="F157" s="56">
        <f t="shared" si="27"/>
        <v>0.30220875116890439</v>
      </c>
      <c r="G157" s="56">
        <f t="shared" si="27"/>
        <v>0.29193413874281965</v>
      </c>
      <c r="H157" s="56">
        <f t="shared" si="27"/>
        <v>0.27557396214390151</v>
      </c>
      <c r="I157" s="56">
        <f t="shared" si="27"/>
        <v>0.2787750637048278</v>
      </c>
      <c r="J157" s="56">
        <f t="shared" si="27"/>
        <v>0.25906705296324012</v>
      </c>
      <c r="K157" s="56">
        <f t="shared" si="27"/>
        <v>0.2250434771070679</v>
      </c>
      <c r="L157" s="56">
        <f t="shared" si="27"/>
        <v>0.26491912767521708</v>
      </c>
      <c r="M157" s="56">
        <f t="shared" si="27"/>
        <v>0.28639025573187438</v>
      </c>
      <c r="N157" s="56">
        <f t="shared" si="27"/>
        <v>0.28010846597571454</v>
      </c>
      <c r="O157" s="56">
        <f t="shared" si="27"/>
        <v>0.26289160836419762</v>
      </c>
      <c r="P157" s="56">
        <f t="shared" si="27"/>
        <v>0.25075052733089359</v>
      </c>
      <c r="Q157" s="56">
        <f t="shared" si="27"/>
        <v>0.23028995547476219</v>
      </c>
    </row>
    <row r="158" spans="1:17" ht="11.45" customHeight="1" x14ac:dyDescent="0.25">
      <c r="A158" s="55" t="s">
        <v>27</v>
      </c>
      <c r="B158" s="54">
        <f t="shared" ref="B158:Q158" si="28">IF(B43=0,0,B43/B$17)</f>
        <v>0.14046088469284043</v>
      </c>
      <c r="C158" s="54">
        <f t="shared" si="28"/>
        <v>0.11792078286910214</v>
      </c>
      <c r="D158" s="54">
        <f t="shared" si="28"/>
        <v>0.11260545068111523</v>
      </c>
      <c r="E158" s="54">
        <f t="shared" si="28"/>
        <v>0.1089399837761523</v>
      </c>
      <c r="F158" s="54">
        <f t="shared" si="28"/>
        <v>0.10141048932092092</v>
      </c>
      <c r="G158" s="54">
        <f t="shared" si="28"/>
        <v>8.9222092626074861E-2</v>
      </c>
      <c r="H158" s="54">
        <f t="shared" si="28"/>
        <v>7.9723776356508846E-2</v>
      </c>
      <c r="I158" s="54">
        <f t="shared" si="28"/>
        <v>7.0575532414949863E-2</v>
      </c>
      <c r="J158" s="54">
        <f t="shared" si="28"/>
        <v>7.1815035314030662E-2</v>
      </c>
      <c r="K158" s="54">
        <f t="shared" si="28"/>
        <v>7.7347158229910631E-2</v>
      </c>
      <c r="L158" s="54">
        <f t="shared" si="28"/>
        <v>7.2636315580014044E-2</v>
      </c>
      <c r="M158" s="54">
        <f t="shared" si="28"/>
        <v>7.3011381065028746E-2</v>
      </c>
      <c r="N158" s="54">
        <f t="shared" si="28"/>
        <v>7.3902671975746084E-2</v>
      </c>
      <c r="O158" s="54">
        <f t="shared" si="28"/>
        <v>8.0342496478470832E-2</v>
      </c>
      <c r="P158" s="54">
        <f t="shared" si="28"/>
        <v>8.2515987077447339E-2</v>
      </c>
      <c r="Q158" s="54">
        <f t="shared" si="28"/>
        <v>8.3361455254611666E-2</v>
      </c>
    </row>
    <row r="159" spans="1:17" ht="11.45" customHeight="1" x14ac:dyDescent="0.25">
      <c r="A159" s="53" t="s">
        <v>59</v>
      </c>
      <c r="B159" s="52">
        <f t="shared" ref="B159:Q159" si="29">IF(B44=0,0,B44/B$17)</f>
        <v>3.5519516404938362E-2</v>
      </c>
      <c r="C159" s="52">
        <f t="shared" si="29"/>
        <v>3.2260740490001952E-2</v>
      </c>
      <c r="D159" s="52">
        <f t="shared" si="29"/>
        <v>3.0367719333390986E-2</v>
      </c>
      <c r="E159" s="52">
        <f t="shared" si="29"/>
        <v>2.8749362444786059E-2</v>
      </c>
      <c r="F159" s="52">
        <f t="shared" si="29"/>
        <v>2.8590873711901235E-2</v>
      </c>
      <c r="G159" s="52">
        <f t="shared" si="29"/>
        <v>2.4125399692412983E-2</v>
      </c>
      <c r="H159" s="52">
        <f t="shared" si="29"/>
        <v>2.2116779390720327E-2</v>
      </c>
      <c r="I159" s="52">
        <f t="shared" si="29"/>
        <v>1.7562519619827709E-2</v>
      </c>
      <c r="J159" s="52">
        <f t="shared" si="29"/>
        <v>1.7373399794956692E-2</v>
      </c>
      <c r="K159" s="52">
        <f t="shared" si="29"/>
        <v>1.7464335296831484E-2</v>
      </c>
      <c r="L159" s="52">
        <f t="shared" si="29"/>
        <v>1.5018112734039232E-2</v>
      </c>
      <c r="M159" s="52">
        <f t="shared" si="29"/>
        <v>1.5187123836840672E-2</v>
      </c>
      <c r="N159" s="52">
        <f t="shared" si="29"/>
        <v>1.4109103447670321E-2</v>
      </c>
      <c r="O159" s="52">
        <f t="shared" si="29"/>
        <v>1.2906387963647117E-2</v>
      </c>
      <c r="P159" s="52">
        <f t="shared" si="29"/>
        <v>1.2301997042943406E-2</v>
      </c>
      <c r="Q159" s="52">
        <f t="shared" si="29"/>
        <v>1.1630986670510129E-2</v>
      </c>
    </row>
    <row r="160" spans="1:17" ht="11.45" customHeight="1" x14ac:dyDescent="0.25">
      <c r="A160" s="53" t="s">
        <v>58</v>
      </c>
      <c r="B160" s="52">
        <f t="shared" ref="B160:Q160" si="30">IF(B46=0,0,B46/B$17)</f>
        <v>0.10494136828790207</v>
      </c>
      <c r="C160" s="52">
        <f t="shared" si="30"/>
        <v>8.5660042379100174E-2</v>
      </c>
      <c r="D160" s="52">
        <f t="shared" si="30"/>
        <v>8.2237731347724233E-2</v>
      </c>
      <c r="E160" s="52">
        <f t="shared" si="30"/>
        <v>8.019062133136623E-2</v>
      </c>
      <c r="F160" s="52">
        <f t="shared" si="30"/>
        <v>7.2819615609019686E-2</v>
      </c>
      <c r="G160" s="52">
        <f t="shared" si="30"/>
        <v>6.5096692933661882E-2</v>
      </c>
      <c r="H160" s="52">
        <f t="shared" si="30"/>
        <v>5.7606996965788526E-2</v>
      </c>
      <c r="I160" s="52">
        <f t="shared" si="30"/>
        <v>5.3012077265880926E-2</v>
      </c>
      <c r="J160" s="52">
        <f t="shared" si="30"/>
        <v>5.4440675705694858E-2</v>
      </c>
      <c r="K160" s="52">
        <f t="shared" si="30"/>
        <v>5.9881735035868258E-2</v>
      </c>
      <c r="L160" s="52">
        <f t="shared" si="30"/>
        <v>5.7603152360665322E-2</v>
      </c>
      <c r="M160" s="52">
        <f t="shared" si="30"/>
        <v>5.7782116354635746E-2</v>
      </c>
      <c r="N160" s="52">
        <f t="shared" si="30"/>
        <v>5.9748654331111595E-2</v>
      </c>
      <c r="O160" s="52">
        <f t="shared" si="30"/>
        <v>6.7380607941155551E-2</v>
      </c>
      <c r="P160" s="52">
        <f t="shared" si="30"/>
        <v>7.0138262196636325E-2</v>
      </c>
      <c r="Q160" s="52">
        <f t="shared" si="30"/>
        <v>7.1629865780034316E-2</v>
      </c>
    </row>
    <row r="161" spans="1:17" ht="11.45" customHeight="1" x14ac:dyDescent="0.25">
      <c r="A161" s="53" t="s">
        <v>57</v>
      </c>
      <c r="B161" s="52">
        <f t="shared" ref="B161:Q161" si="31">IF(B48=0,0,B48/B$17)</f>
        <v>0</v>
      </c>
      <c r="C161" s="52">
        <f t="shared" si="31"/>
        <v>0</v>
      </c>
      <c r="D161" s="52">
        <f t="shared" si="31"/>
        <v>0</v>
      </c>
      <c r="E161" s="52">
        <f t="shared" si="31"/>
        <v>0</v>
      </c>
      <c r="F161" s="52">
        <f t="shared" si="31"/>
        <v>0</v>
      </c>
      <c r="G161" s="52">
        <f t="shared" si="31"/>
        <v>0</v>
      </c>
      <c r="H161" s="52">
        <f t="shared" si="31"/>
        <v>0</v>
      </c>
      <c r="I161" s="52">
        <f t="shared" si="31"/>
        <v>0</v>
      </c>
      <c r="J161" s="52">
        <f t="shared" si="31"/>
        <v>0</v>
      </c>
      <c r="K161" s="52">
        <f t="shared" si="31"/>
        <v>0</v>
      </c>
      <c r="L161" s="52">
        <f t="shared" si="31"/>
        <v>0</v>
      </c>
      <c r="M161" s="52">
        <f t="shared" si="31"/>
        <v>0</v>
      </c>
      <c r="N161" s="52">
        <f t="shared" si="31"/>
        <v>0</v>
      </c>
      <c r="O161" s="52">
        <f t="shared" si="31"/>
        <v>0</v>
      </c>
      <c r="P161" s="52">
        <f t="shared" si="31"/>
        <v>0</v>
      </c>
      <c r="Q161" s="52">
        <f t="shared" si="31"/>
        <v>0</v>
      </c>
    </row>
    <row r="162" spans="1:17" ht="11.45" customHeight="1" x14ac:dyDescent="0.25">
      <c r="A162" s="53" t="s">
        <v>56</v>
      </c>
      <c r="B162" s="52">
        <f t="shared" ref="B162:Q162" si="32">IF(B49=0,0,B49/B$17)</f>
        <v>0</v>
      </c>
      <c r="C162" s="52">
        <f t="shared" si="32"/>
        <v>0</v>
      </c>
      <c r="D162" s="52">
        <f t="shared" si="32"/>
        <v>0</v>
      </c>
      <c r="E162" s="52">
        <f t="shared" si="32"/>
        <v>0</v>
      </c>
      <c r="F162" s="52">
        <f t="shared" si="32"/>
        <v>0</v>
      </c>
      <c r="G162" s="52">
        <f t="shared" si="32"/>
        <v>0</v>
      </c>
      <c r="H162" s="52">
        <f t="shared" si="32"/>
        <v>0</v>
      </c>
      <c r="I162" s="52">
        <f t="shared" si="32"/>
        <v>0</v>
      </c>
      <c r="J162" s="52">
        <f t="shared" si="32"/>
        <v>0</v>
      </c>
      <c r="K162" s="52">
        <f t="shared" si="32"/>
        <v>0</v>
      </c>
      <c r="L162" s="52">
        <f t="shared" si="32"/>
        <v>1.3997657113089416E-5</v>
      </c>
      <c r="M162" s="52">
        <f t="shared" si="32"/>
        <v>4.1112244442943577E-5</v>
      </c>
      <c r="N162" s="52">
        <f t="shared" si="32"/>
        <v>4.3392547460140373E-5</v>
      </c>
      <c r="O162" s="52">
        <f t="shared" si="32"/>
        <v>5.1853962094487926E-5</v>
      </c>
      <c r="P162" s="52">
        <f t="shared" si="32"/>
        <v>6.8462011411286666E-5</v>
      </c>
      <c r="Q162" s="52">
        <f t="shared" si="32"/>
        <v>9.2478568220345374E-5</v>
      </c>
    </row>
    <row r="163" spans="1:17" ht="11.45" customHeight="1" x14ac:dyDescent="0.25">
      <c r="A163" s="53" t="s">
        <v>55</v>
      </c>
      <c r="B163" s="52">
        <f t="shared" ref="B163:Q163" si="33">IF(B51=0,0,B51/B$17)</f>
        <v>0</v>
      </c>
      <c r="C163" s="52">
        <f t="shared" si="33"/>
        <v>0</v>
      </c>
      <c r="D163" s="52">
        <f t="shared" si="33"/>
        <v>0</v>
      </c>
      <c r="E163" s="52">
        <f t="shared" si="33"/>
        <v>0</v>
      </c>
      <c r="F163" s="52">
        <f t="shared" si="33"/>
        <v>0</v>
      </c>
      <c r="G163" s="52">
        <f t="shared" si="33"/>
        <v>0</v>
      </c>
      <c r="H163" s="52">
        <f t="shared" si="33"/>
        <v>0</v>
      </c>
      <c r="I163" s="52">
        <f t="shared" si="33"/>
        <v>9.3552924122986236E-7</v>
      </c>
      <c r="J163" s="52">
        <f t="shared" si="33"/>
        <v>9.5981337911178743E-7</v>
      </c>
      <c r="K163" s="52">
        <f t="shared" si="33"/>
        <v>1.0878972108794417E-6</v>
      </c>
      <c r="L163" s="52">
        <f t="shared" si="33"/>
        <v>1.0528281963897714E-6</v>
      </c>
      <c r="M163" s="52">
        <f t="shared" si="33"/>
        <v>1.0286291093977716E-6</v>
      </c>
      <c r="N163" s="52">
        <f t="shared" si="33"/>
        <v>1.521649504032951E-6</v>
      </c>
      <c r="O163" s="52">
        <f t="shared" si="33"/>
        <v>3.6466115736779507E-6</v>
      </c>
      <c r="P163" s="52">
        <f t="shared" si="33"/>
        <v>7.2658264563239098E-6</v>
      </c>
      <c r="Q163" s="52">
        <f t="shared" si="33"/>
        <v>8.1242358468785433E-6</v>
      </c>
    </row>
    <row r="164" spans="1:17" ht="11.45" customHeight="1" x14ac:dyDescent="0.25">
      <c r="A164" s="51" t="s">
        <v>24</v>
      </c>
      <c r="B164" s="50">
        <f t="shared" ref="B164:Q164" si="34">IF(B52=0,0,B52/B$17)</f>
        <v>8.8433521775107993E-2</v>
      </c>
      <c r="C164" s="50">
        <f t="shared" si="34"/>
        <v>0.13852700255437428</v>
      </c>
      <c r="D164" s="50">
        <f t="shared" si="34"/>
        <v>0.19874195032683076</v>
      </c>
      <c r="E164" s="50">
        <f t="shared" si="34"/>
        <v>0.18010916455071971</v>
      </c>
      <c r="F164" s="50">
        <f t="shared" si="34"/>
        <v>0.20079826184798347</v>
      </c>
      <c r="G164" s="50">
        <f t="shared" si="34"/>
        <v>0.20271204611674476</v>
      </c>
      <c r="H164" s="50">
        <f t="shared" si="34"/>
        <v>0.19585018578739263</v>
      </c>
      <c r="I164" s="50">
        <f t="shared" si="34"/>
        <v>0.20819953128987789</v>
      </c>
      <c r="J164" s="50">
        <f t="shared" si="34"/>
        <v>0.18725201764920943</v>
      </c>
      <c r="K164" s="50">
        <f t="shared" si="34"/>
        <v>0.14769631887715728</v>
      </c>
      <c r="L164" s="50">
        <f t="shared" si="34"/>
        <v>0.19228281209520307</v>
      </c>
      <c r="M164" s="50">
        <f t="shared" si="34"/>
        <v>0.2133788746668456</v>
      </c>
      <c r="N164" s="50">
        <f t="shared" si="34"/>
        <v>0.20620579399996841</v>
      </c>
      <c r="O164" s="50">
        <f t="shared" si="34"/>
        <v>0.18254911188572676</v>
      </c>
      <c r="P164" s="50">
        <f t="shared" si="34"/>
        <v>0.16823454025344628</v>
      </c>
      <c r="Q164" s="50">
        <f t="shared" si="34"/>
        <v>0.1469285002201505</v>
      </c>
    </row>
    <row r="165" spans="1:17" ht="11.45" customHeight="1" x14ac:dyDescent="0.25">
      <c r="A165" s="49" t="s">
        <v>23</v>
      </c>
      <c r="B165" s="48">
        <f t="shared" ref="B165:Q165" si="35">IF(B53=0,0,B53/B$17)</f>
        <v>8.5171128362495782E-2</v>
      </c>
      <c r="C165" s="48">
        <f t="shared" si="35"/>
        <v>6.0346240930173101E-2</v>
      </c>
      <c r="D165" s="48">
        <f t="shared" si="35"/>
        <v>8.1679290264925611E-2</v>
      </c>
      <c r="E165" s="48">
        <f t="shared" si="35"/>
        <v>0.12741952320194633</v>
      </c>
      <c r="F165" s="48">
        <f t="shared" si="35"/>
        <v>0.13334930909609355</v>
      </c>
      <c r="G165" s="48">
        <f t="shared" si="35"/>
        <v>0.1303917635288486</v>
      </c>
      <c r="H165" s="48">
        <f t="shared" si="35"/>
        <v>0.12799500889746893</v>
      </c>
      <c r="I165" s="48">
        <f t="shared" si="35"/>
        <v>0.12948188397848362</v>
      </c>
      <c r="J165" s="48">
        <f t="shared" si="35"/>
        <v>0.13220222769659692</v>
      </c>
      <c r="K165" s="48">
        <f t="shared" si="35"/>
        <v>0.10673609456797707</v>
      </c>
      <c r="L165" s="48">
        <f t="shared" si="35"/>
        <v>9.8496887527557031E-2</v>
      </c>
      <c r="M165" s="48">
        <f t="shared" si="35"/>
        <v>0.10649761447135452</v>
      </c>
      <c r="N165" s="48">
        <f t="shared" si="35"/>
        <v>0.10158200213234907</v>
      </c>
      <c r="O165" s="48">
        <f t="shared" si="35"/>
        <v>0.10415214287799662</v>
      </c>
      <c r="P165" s="48">
        <f t="shared" si="35"/>
        <v>9.5506694332472775E-2</v>
      </c>
      <c r="Q165" s="48">
        <f t="shared" si="35"/>
        <v>9.090985842707687E-2</v>
      </c>
    </row>
    <row r="166" spans="1:17" ht="11.45" customHeight="1" x14ac:dyDescent="0.25">
      <c r="A166" s="47" t="s">
        <v>22</v>
      </c>
      <c r="B166" s="46">
        <f t="shared" ref="B166:Q166" si="36">IF(B55=0,0,B55/B$17)</f>
        <v>3.2623934126122193E-3</v>
      </c>
      <c r="C166" s="46">
        <f t="shared" si="36"/>
        <v>7.8180761624201178E-2</v>
      </c>
      <c r="D166" s="46">
        <f t="shared" si="36"/>
        <v>0.11706266006190513</v>
      </c>
      <c r="E166" s="46">
        <f t="shared" si="36"/>
        <v>5.2689641348773388E-2</v>
      </c>
      <c r="F166" s="46">
        <f t="shared" si="36"/>
        <v>6.744895275188989E-2</v>
      </c>
      <c r="G166" s="46">
        <f t="shared" si="36"/>
        <v>7.2320282587896162E-2</v>
      </c>
      <c r="H166" s="46">
        <f t="shared" si="36"/>
        <v>6.7855176889923735E-2</v>
      </c>
      <c r="I166" s="46">
        <f t="shared" si="36"/>
        <v>7.8717647311394301E-2</v>
      </c>
      <c r="J166" s="46">
        <f t="shared" si="36"/>
        <v>5.5049789952612525E-2</v>
      </c>
      <c r="K166" s="46">
        <f t="shared" si="36"/>
        <v>4.0960224309180192E-2</v>
      </c>
      <c r="L166" s="46">
        <f t="shared" si="36"/>
        <v>9.3785924567646034E-2</v>
      </c>
      <c r="M166" s="46">
        <f t="shared" si="36"/>
        <v>0.10688126019549109</v>
      </c>
      <c r="N166" s="46">
        <f t="shared" si="36"/>
        <v>0.10462379186761936</v>
      </c>
      <c r="O166" s="46">
        <f t="shared" si="36"/>
        <v>7.8396969007730133E-2</v>
      </c>
      <c r="P166" s="46">
        <f t="shared" si="36"/>
        <v>7.2727845920973491E-2</v>
      </c>
      <c r="Q166" s="46">
        <f t="shared" si="36"/>
        <v>5.6018641793073649E-2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Q160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04">
        <f>B5+B9+B10+B15</f>
        <v>1507.1021884520774</v>
      </c>
      <c r="C4" s="104">
        <f t="shared" ref="C4:Q4" si="0">C5+C9+C10+C15</f>
        <v>1837.1015792845201</v>
      </c>
      <c r="D4" s="104">
        <f t="shared" si="0"/>
        <v>1905.922896259608</v>
      </c>
      <c r="E4" s="104">
        <f t="shared" si="0"/>
        <v>1849.0136621805361</v>
      </c>
      <c r="F4" s="104">
        <f t="shared" si="0"/>
        <v>1910.4906344347439</v>
      </c>
      <c r="G4" s="104">
        <f t="shared" si="0"/>
        <v>2002.3611172990891</v>
      </c>
      <c r="H4" s="104">
        <f t="shared" si="0"/>
        <v>2156.6625375330004</v>
      </c>
      <c r="I4" s="104">
        <f t="shared" si="0"/>
        <v>2289.7703632855323</v>
      </c>
      <c r="J4" s="104">
        <f t="shared" si="0"/>
        <v>2238.2649349583039</v>
      </c>
      <c r="K4" s="104">
        <f t="shared" si="0"/>
        <v>1980.9856117726204</v>
      </c>
      <c r="L4" s="104">
        <f t="shared" si="0"/>
        <v>2054.8156990020116</v>
      </c>
      <c r="M4" s="104">
        <f t="shared" si="0"/>
        <v>2103.9996755788629</v>
      </c>
      <c r="N4" s="104">
        <f t="shared" si="0"/>
        <v>2146.3841311517676</v>
      </c>
      <c r="O4" s="104">
        <f t="shared" si="0"/>
        <v>2107.6712839357001</v>
      </c>
      <c r="P4" s="104">
        <f t="shared" si="0"/>
        <v>2121.7335083250173</v>
      </c>
      <c r="Q4" s="104">
        <f t="shared" si="0"/>
        <v>2187.4137567870293</v>
      </c>
    </row>
    <row r="5" spans="1:17" ht="11.45" customHeight="1" x14ac:dyDescent="0.25">
      <c r="A5" s="95" t="s">
        <v>91</v>
      </c>
      <c r="B5" s="75">
        <f>SUM(B6:B8)</f>
        <v>1507.1021884520774</v>
      </c>
      <c r="C5" s="75">
        <f t="shared" ref="C5:Q5" si="1">SUM(C6:C8)</f>
        <v>1837.1015792845201</v>
      </c>
      <c r="D5" s="75">
        <f t="shared" si="1"/>
        <v>1905.922896259608</v>
      </c>
      <c r="E5" s="75">
        <f t="shared" si="1"/>
        <v>1849.0136621805361</v>
      </c>
      <c r="F5" s="75">
        <f t="shared" si="1"/>
        <v>1910.4906344347439</v>
      </c>
      <c r="G5" s="75">
        <f t="shared" si="1"/>
        <v>2002.3611172990891</v>
      </c>
      <c r="H5" s="75">
        <f t="shared" si="1"/>
        <v>2156.6625375330004</v>
      </c>
      <c r="I5" s="75">
        <f t="shared" si="1"/>
        <v>2289.7703632855323</v>
      </c>
      <c r="J5" s="75">
        <f t="shared" si="1"/>
        <v>2238.2649349583039</v>
      </c>
      <c r="K5" s="75">
        <f t="shared" si="1"/>
        <v>1980.9856117726204</v>
      </c>
      <c r="L5" s="75">
        <f t="shared" si="1"/>
        <v>2054.7034982816049</v>
      </c>
      <c r="M5" s="75">
        <f t="shared" si="1"/>
        <v>2103.3825836080237</v>
      </c>
      <c r="N5" s="75">
        <f t="shared" si="1"/>
        <v>2145.1498939994772</v>
      </c>
      <c r="O5" s="75">
        <f t="shared" si="1"/>
        <v>2105.6515540264663</v>
      </c>
      <c r="P5" s="75">
        <f t="shared" si="1"/>
        <v>2118.030941590313</v>
      </c>
      <c r="Q5" s="75">
        <f t="shared" si="1"/>
        <v>2180.9063484578392</v>
      </c>
    </row>
    <row r="6" spans="1:17" ht="11.45" customHeight="1" x14ac:dyDescent="0.25">
      <c r="A6" s="17" t="s">
        <v>90</v>
      </c>
      <c r="B6" s="75">
        <v>0</v>
      </c>
      <c r="C6" s="75">
        <v>0</v>
      </c>
      <c r="D6" s="75">
        <v>0</v>
      </c>
      <c r="E6" s="75">
        <v>0</v>
      </c>
      <c r="F6" s="75">
        <v>0</v>
      </c>
      <c r="G6" s="75">
        <v>0</v>
      </c>
      <c r="H6" s="75">
        <v>0</v>
      </c>
      <c r="I6" s="75">
        <v>0</v>
      </c>
      <c r="J6" s="75">
        <v>0</v>
      </c>
      <c r="K6" s="75">
        <v>0</v>
      </c>
      <c r="L6" s="75">
        <v>0</v>
      </c>
      <c r="M6" s="75">
        <v>0</v>
      </c>
      <c r="N6" s="75">
        <v>0</v>
      </c>
      <c r="O6" s="75">
        <v>0</v>
      </c>
      <c r="P6" s="75">
        <v>0</v>
      </c>
      <c r="Q6" s="75">
        <v>0</v>
      </c>
    </row>
    <row r="7" spans="1:17" ht="11.45" customHeight="1" x14ac:dyDescent="0.25">
      <c r="A7" s="17" t="s">
        <v>89</v>
      </c>
      <c r="B7" s="75">
        <v>868.11236355353219</v>
      </c>
      <c r="C7" s="75">
        <v>1035.9964238611681</v>
      </c>
      <c r="D7" s="75">
        <v>952.33922400078006</v>
      </c>
      <c r="E7" s="75">
        <v>911.75774084841612</v>
      </c>
      <c r="F7" s="75">
        <v>877.32318770712004</v>
      </c>
      <c r="G7" s="75">
        <v>896.11835341126391</v>
      </c>
      <c r="H7" s="75">
        <v>955.1622211278841</v>
      </c>
      <c r="I7" s="75">
        <v>1001.9411485776001</v>
      </c>
      <c r="J7" s="75">
        <v>995.72461272345606</v>
      </c>
      <c r="K7" s="75">
        <v>890.45614776333616</v>
      </c>
      <c r="L7" s="75">
        <v>838.54148702067755</v>
      </c>
      <c r="M7" s="75">
        <v>777.55399081239284</v>
      </c>
      <c r="N7" s="75">
        <v>744.0055271462827</v>
      </c>
      <c r="O7" s="75">
        <v>698.25042984695779</v>
      </c>
      <c r="P7" s="75">
        <v>701.31590274674829</v>
      </c>
      <c r="Q7" s="75">
        <v>698.25833616052739</v>
      </c>
    </row>
    <row r="8" spans="1:17" ht="11.45" customHeight="1" x14ac:dyDescent="0.25">
      <c r="A8" s="17" t="s">
        <v>88</v>
      </c>
      <c r="B8" s="75">
        <v>638.98982489854518</v>
      </c>
      <c r="C8" s="75">
        <v>801.10515542335202</v>
      </c>
      <c r="D8" s="75">
        <v>953.58367225882796</v>
      </c>
      <c r="E8" s="75">
        <v>937.25592133212001</v>
      </c>
      <c r="F8" s="75">
        <v>1033.1674467276239</v>
      </c>
      <c r="G8" s="75">
        <v>1106.2427638878253</v>
      </c>
      <c r="H8" s="75">
        <v>1201.5003164051161</v>
      </c>
      <c r="I8" s="75">
        <v>1287.8292147079321</v>
      </c>
      <c r="J8" s="75">
        <v>1242.540322234848</v>
      </c>
      <c r="K8" s="75">
        <v>1090.5294640092841</v>
      </c>
      <c r="L8" s="75">
        <v>1216.1620112609273</v>
      </c>
      <c r="M8" s="75">
        <v>1325.8285927956308</v>
      </c>
      <c r="N8" s="75">
        <v>1401.1443668531942</v>
      </c>
      <c r="O8" s="75">
        <v>1407.4011241795088</v>
      </c>
      <c r="P8" s="75">
        <v>1416.7150388435646</v>
      </c>
      <c r="Q8" s="75">
        <v>1482.6480122973117</v>
      </c>
    </row>
    <row r="9" spans="1:17" ht="11.45" customHeight="1" x14ac:dyDescent="0.25">
      <c r="A9" s="95" t="s">
        <v>25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0.11220072040689627</v>
      </c>
      <c r="M9" s="75">
        <v>0.61709197083934131</v>
      </c>
      <c r="N9" s="75">
        <v>1.2342371522906266</v>
      </c>
      <c r="O9" s="75">
        <v>2.0197299092339729</v>
      </c>
      <c r="P9" s="75">
        <v>3.7025667347042224</v>
      </c>
      <c r="Q9" s="75">
        <v>6.5074083291900253</v>
      </c>
    </row>
    <row r="10" spans="1:17" ht="11.45" customHeight="1" x14ac:dyDescent="0.25">
      <c r="A10" s="95" t="s">
        <v>87</v>
      </c>
      <c r="B10" s="75">
        <f>SUM(B11:B14)</f>
        <v>0</v>
      </c>
      <c r="C10" s="75">
        <f t="shared" ref="C10:Q10" si="2">SUM(C11:C14)</f>
        <v>0</v>
      </c>
      <c r="D10" s="75">
        <f t="shared" si="2"/>
        <v>0</v>
      </c>
      <c r="E10" s="75">
        <f t="shared" si="2"/>
        <v>0</v>
      </c>
      <c r="F10" s="75">
        <f t="shared" si="2"/>
        <v>0</v>
      </c>
      <c r="G10" s="75">
        <f t="shared" si="2"/>
        <v>0</v>
      </c>
      <c r="H10" s="75">
        <f t="shared" si="2"/>
        <v>0</v>
      </c>
      <c r="I10" s="75">
        <f t="shared" si="2"/>
        <v>0</v>
      </c>
      <c r="J10" s="75">
        <f t="shared" si="2"/>
        <v>0</v>
      </c>
      <c r="K10" s="75">
        <f t="shared" si="2"/>
        <v>0</v>
      </c>
      <c r="L10" s="75">
        <f t="shared" si="2"/>
        <v>0</v>
      </c>
      <c r="M10" s="75">
        <f t="shared" si="2"/>
        <v>0</v>
      </c>
      <c r="N10" s="75">
        <f t="shared" si="2"/>
        <v>0</v>
      </c>
      <c r="O10" s="75">
        <f t="shared" si="2"/>
        <v>0</v>
      </c>
      <c r="P10" s="75">
        <f t="shared" si="2"/>
        <v>0</v>
      </c>
      <c r="Q10" s="75">
        <f t="shared" si="2"/>
        <v>0</v>
      </c>
    </row>
    <row r="11" spans="1:17" ht="11.45" customHeight="1" x14ac:dyDescent="0.25">
      <c r="A11" s="17" t="s">
        <v>86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85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84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17" t="s">
        <v>83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1:17" ht="11.45" customHeight="1" x14ac:dyDescent="0.25">
      <c r="A15" s="93" t="s">
        <v>82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</row>
    <row r="16" spans="1:17" ht="11.45" customHeight="1" x14ac:dyDescent="0.25">
      <c r="B16" s="103"/>
    </row>
    <row r="17" spans="1:17" ht="11.45" customHeight="1" x14ac:dyDescent="0.25">
      <c r="A17" s="27" t="s">
        <v>100</v>
      </c>
      <c r="B17" s="71">
        <f t="shared" ref="B17:Q17" si="3">SUM(B18,B33)</f>
        <v>1507.1021884520774</v>
      </c>
      <c r="C17" s="71">
        <f t="shared" si="3"/>
        <v>1837.1015792845201</v>
      </c>
      <c r="D17" s="71">
        <f t="shared" si="3"/>
        <v>1905.922896259608</v>
      </c>
      <c r="E17" s="71">
        <f t="shared" si="3"/>
        <v>1849.0136621805359</v>
      </c>
      <c r="F17" s="71">
        <f t="shared" si="3"/>
        <v>1910.4906344347437</v>
      </c>
      <c r="G17" s="71">
        <f t="shared" si="3"/>
        <v>2002.3611172990891</v>
      </c>
      <c r="H17" s="71">
        <f t="shared" si="3"/>
        <v>2156.662537533</v>
      </c>
      <c r="I17" s="71">
        <f t="shared" si="3"/>
        <v>2289.7703632855319</v>
      </c>
      <c r="J17" s="71">
        <f t="shared" si="3"/>
        <v>2238.2649349583035</v>
      </c>
      <c r="K17" s="71">
        <f t="shared" si="3"/>
        <v>1980.9856117726201</v>
      </c>
      <c r="L17" s="71">
        <f t="shared" si="3"/>
        <v>2054.8156990020125</v>
      </c>
      <c r="M17" s="71">
        <f t="shared" si="3"/>
        <v>2103.9996755788629</v>
      </c>
      <c r="N17" s="71">
        <f t="shared" si="3"/>
        <v>2146.3841311517676</v>
      </c>
      <c r="O17" s="71">
        <f t="shared" si="3"/>
        <v>2107.6712839357006</v>
      </c>
      <c r="P17" s="71">
        <f t="shared" si="3"/>
        <v>2121.7335083250173</v>
      </c>
      <c r="Q17" s="71">
        <f t="shared" si="3"/>
        <v>2187.4137567870289</v>
      </c>
    </row>
    <row r="18" spans="1:17" ht="11.45" customHeight="1" x14ac:dyDescent="0.25">
      <c r="A18" s="25" t="s">
        <v>39</v>
      </c>
      <c r="B18" s="24">
        <f t="shared" ref="B18:Q18" si="4">SUM(B19,B20,B27)</f>
        <v>1151.977715486637</v>
      </c>
      <c r="C18" s="24">
        <f t="shared" si="4"/>
        <v>1351.5680055165865</v>
      </c>
      <c r="D18" s="24">
        <f t="shared" si="4"/>
        <v>1295.860356472622</v>
      </c>
      <c r="E18" s="24">
        <f t="shared" si="4"/>
        <v>1299.8648305971008</v>
      </c>
      <c r="F18" s="24">
        <f t="shared" si="4"/>
        <v>1318.410183079709</v>
      </c>
      <c r="G18" s="24">
        <f t="shared" si="4"/>
        <v>1402.909793895185</v>
      </c>
      <c r="H18" s="24">
        <f t="shared" si="4"/>
        <v>1547.295518238566</v>
      </c>
      <c r="I18" s="24">
        <f t="shared" si="4"/>
        <v>1634.7784173318073</v>
      </c>
      <c r="J18" s="24">
        <f t="shared" si="4"/>
        <v>1643.1347924627689</v>
      </c>
      <c r="K18" s="24">
        <f t="shared" si="4"/>
        <v>1523.6100868375329</v>
      </c>
      <c r="L18" s="24">
        <f t="shared" si="4"/>
        <v>1495.7914188808591</v>
      </c>
      <c r="M18" s="24">
        <f t="shared" si="4"/>
        <v>1483.6596585994546</v>
      </c>
      <c r="N18" s="24">
        <f t="shared" si="4"/>
        <v>1528.1345888170063</v>
      </c>
      <c r="O18" s="24">
        <f t="shared" si="4"/>
        <v>1538.7378663847417</v>
      </c>
      <c r="P18" s="24">
        <f t="shared" si="4"/>
        <v>1573.5625160599805</v>
      </c>
      <c r="Q18" s="24">
        <f t="shared" si="4"/>
        <v>1670.4353556745091</v>
      </c>
    </row>
    <row r="19" spans="1:17" ht="11.45" customHeight="1" x14ac:dyDescent="0.25">
      <c r="A19" s="23" t="s">
        <v>30</v>
      </c>
      <c r="B19" s="102">
        <v>1.2556606354924043</v>
      </c>
      <c r="C19" s="102">
        <v>1.2720870067296166</v>
      </c>
      <c r="D19" s="102">
        <v>1.3496043475782675</v>
      </c>
      <c r="E19" s="102">
        <v>1.4733465958796588</v>
      </c>
      <c r="F19" s="102">
        <v>1.6343035674860404</v>
      </c>
      <c r="G19" s="102">
        <v>1.722366534947303</v>
      </c>
      <c r="H19" s="102">
        <v>2.1867961162895346</v>
      </c>
      <c r="I19" s="102">
        <v>2.5333439208194379</v>
      </c>
      <c r="J19" s="102">
        <v>2.9630116051630155</v>
      </c>
      <c r="K19" s="102">
        <v>3.0814729977348998</v>
      </c>
      <c r="L19" s="102">
        <v>3.2216457820493147</v>
      </c>
      <c r="M19" s="102">
        <v>3.4614268539790225</v>
      </c>
      <c r="N19" s="102">
        <v>4.9784788137268459</v>
      </c>
      <c r="O19" s="102">
        <v>5.3853088875021884</v>
      </c>
      <c r="P19" s="102">
        <v>5.7236200809377049</v>
      </c>
      <c r="Q19" s="102">
        <v>6.3214166063317565</v>
      </c>
    </row>
    <row r="20" spans="1:17" ht="11.45" customHeight="1" x14ac:dyDescent="0.25">
      <c r="A20" s="19" t="s">
        <v>29</v>
      </c>
      <c r="B20" s="18">
        <f t="shared" ref="B20" si="5">SUM(B21:B26)</f>
        <v>844.71233476434895</v>
      </c>
      <c r="C20" s="18">
        <f t="shared" ref="C20:Q20" si="6">SUM(C21:C26)</f>
        <v>1052.7620504728957</v>
      </c>
      <c r="D20" s="18">
        <f t="shared" si="6"/>
        <v>999.0013094532643</v>
      </c>
      <c r="E20" s="18">
        <f t="shared" si="6"/>
        <v>995.02044430341482</v>
      </c>
      <c r="F20" s="18">
        <f t="shared" si="6"/>
        <v>1010.7421975937011</v>
      </c>
      <c r="G20" s="18">
        <f t="shared" si="6"/>
        <v>1084.8229958721035</v>
      </c>
      <c r="H20" s="18">
        <f t="shared" si="6"/>
        <v>1227.7013654072816</v>
      </c>
      <c r="I20" s="18">
        <f t="shared" si="6"/>
        <v>1365.9173156052066</v>
      </c>
      <c r="J20" s="18">
        <f t="shared" si="6"/>
        <v>1389.9891755863296</v>
      </c>
      <c r="K20" s="18">
        <f t="shared" si="6"/>
        <v>1284.284241601619</v>
      </c>
      <c r="L20" s="18">
        <f t="shared" si="6"/>
        <v>1266.5144525474425</v>
      </c>
      <c r="M20" s="18">
        <f t="shared" si="6"/>
        <v>1258.9317772398583</v>
      </c>
      <c r="N20" s="18">
        <f t="shared" si="6"/>
        <v>1290.7818195968739</v>
      </c>
      <c r="O20" s="18">
        <f t="shared" si="6"/>
        <v>1288.3907612429159</v>
      </c>
      <c r="P20" s="18">
        <f t="shared" si="6"/>
        <v>1310.3782940540661</v>
      </c>
      <c r="Q20" s="18">
        <f t="shared" si="6"/>
        <v>1391.3881775462153</v>
      </c>
    </row>
    <row r="21" spans="1:17" ht="11.45" customHeight="1" x14ac:dyDescent="0.25">
      <c r="A21" s="62" t="s">
        <v>59</v>
      </c>
      <c r="B21" s="101">
        <v>782.9943306488766</v>
      </c>
      <c r="C21" s="101">
        <v>949.28482611381287</v>
      </c>
      <c r="D21" s="101">
        <v>871.03856892107751</v>
      </c>
      <c r="E21" s="101">
        <v>838.6694025732503</v>
      </c>
      <c r="F21" s="101">
        <v>804.95364959705694</v>
      </c>
      <c r="G21" s="101">
        <v>832.99444529296159</v>
      </c>
      <c r="H21" s="101">
        <v>891.91996821261216</v>
      </c>
      <c r="I21" s="101">
        <v>952.27072383103121</v>
      </c>
      <c r="J21" s="101">
        <v>949.35033584344103</v>
      </c>
      <c r="K21" s="101">
        <v>849.95765258480367</v>
      </c>
      <c r="L21" s="101">
        <v>802.43677073946606</v>
      </c>
      <c r="M21" s="101">
        <v>740.86372949010035</v>
      </c>
      <c r="N21" s="101">
        <v>707.57877969680567</v>
      </c>
      <c r="O21" s="101">
        <v>664.4618247088822</v>
      </c>
      <c r="P21" s="101">
        <v>668.34772286385055</v>
      </c>
      <c r="Q21" s="101">
        <v>665.11491823919482</v>
      </c>
    </row>
    <row r="22" spans="1:17" ht="11.45" customHeight="1" x14ac:dyDescent="0.25">
      <c r="A22" s="62" t="s">
        <v>58</v>
      </c>
      <c r="B22" s="101">
        <v>61.718004115472375</v>
      </c>
      <c r="C22" s="101">
        <v>103.47722435908287</v>
      </c>
      <c r="D22" s="101">
        <v>127.96274053218674</v>
      </c>
      <c r="E22" s="101">
        <v>156.3510417301645</v>
      </c>
      <c r="F22" s="101">
        <v>205.78854799664424</v>
      </c>
      <c r="G22" s="101">
        <v>251.82855057914205</v>
      </c>
      <c r="H22" s="101">
        <v>335.78139719466941</v>
      </c>
      <c r="I22" s="101">
        <v>413.64659177417548</v>
      </c>
      <c r="J22" s="101">
        <v>440.63883974288859</v>
      </c>
      <c r="K22" s="101">
        <v>434.32658901681526</v>
      </c>
      <c r="L22" s="101">
        <v>464.07140450138434</v>
      </c>
      <c r="M22" s="101">
        <v>518.0461990955373</v>
      </c>
      <c r="N22" s="101">
        <v>583.15981219288665</v>
      </c>
      <c r="O22" s="101">
        <v>623.58180595762269</v>
      </c>
      <c r="P22" s="101">
        <v>641.34195167051507</v>
      </c>
      <c r="Q22" s="101">
        <v>725.19743779991165</v>
      </c>
    </row>
    <row r="23" spans="1:17" ht="11.45" customHeight="1" x14ac:dyDescent="0.25">
      <c r="A23" s="62" t="s">
        <v>57</v>
      </c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0</v>
      </c>
      <c r="L23" s="101">
        <v>0</v>
      </c>
      <c r="M23" s="101">
        <v>0</v>
      </c>
      <c r="N23" s="101">
        <v>0</v>
      </c>
      <c r="O23" s="101">
        <v>0</v>
      </c>
      <c r="P23" s="101">
        <v>0</v>
      </c>
      <c r="Q23" s="101">
        <v>0</v>
      </c>
    </row>
    <row r="24" spans="1:17" ht="11.45" customHeight="1" x14ac:dyDescent="0.25">
      <c r="A24" s="62" t="s">
        <v>56</v>
      </c>
      <c r="B24" s="101">
        <v>0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6.2773065918739447E-3</v>
      </c>
      <c r="M24" s="101">
        <v>2.1848654220601914E-2</v>
      </c>
      <c r="N24" s="101">
        <v>4.3227707181473139E-2</v>
      </c>
      <c r="O24" s="101">
        <v>0.347130576410909</v>
      </c>
      <c r="P24" s="101">
        <v>0.67408033558787495</v>
      </c>
      <c r="Q24" s="101">
        <v>1.0477305198732594</v>
      </c>
    </row>
    <row r="25" spans="1:17" ht="11.45" customHeight="1" x14ac:dyDescent="0.25">
      <c r="A25" s="62" t="s">
        <v>60</v>
      </c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0</v>
      </c>
      <c r="P25" s="101">
        <v>1.4539184112637379E-2</v>
      </c>
      <c r="Q25" s="101">
        <v>2.8090987235513887E-2</v>
      </c>
    </row>
    <row r="26" spans="1:17" ht="11.45" customHeight="1" x14ac:dyDescent="0.25">
      <c r="A26" s="62" t="s">
        <v>55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</row>
    <row r="27" spans="1:17" ht="11.45" customHeight="1" x14ac:dyDescent="0.25">
      <c r="A27" s="19" t="s">
        <v>28</v>
      </c>
      <c r="B27" s="18">
        <f t="shared" ref="B27" si="7">SUM(B28:B32)</f>
        <v>306.00972008679565</v>
      </c>
      <c r="C27" s="18">
        <f t="shared" ref="C27:Q27" si="8">SUM(C28:C32)</f>
        <v>297.53386803696117</v>
      </c>
      <c r="D27" s="18">
        <f t="shared" si="8"/>
        <v>295.50944267177942</v>
      </c>
      <c r="E27" s="18">
        <f t="shared" si="8"/>
        <v>303.37103969780634</v>
      </c>
      <c r="F27" s="18">
        <f t="shared" si="8"/>
        <v>306.03368191852184</v>
      </c>
      <c r="G27" s="18">
        <f t="shared" si="8"/>
        <v>316.3644314881343</v>
      </c>
      <c r="H27" s="18">
        <f t="shared" si="8"/>
        <v>317.40735671499493</v>
      </c>
      <c r="I27" s="18">
        <f t="shared" si="8"/>
        <v>266.32775780578135</v>
      </c>
      <c r="J27" s="18">
        <f t="shared" si="8"/>
        <v>250.1826052712764</v>
      </c>
      <c r="K27" s="18">
        <f t="shared" si="8"/>
        <v>236.24437223817898</v>
      </c>
      <c r="L27" s="18">
        <f t="shared" si="8"/>
        <v>226.05532055136712</v>
      </c>
      <c r="M27" s="18">
        <f t="shared" si="8"/>
        <v>221.26645450561733</v>
      </c>
      <c r="N27" s="18">
        <f t="shared" si="8"/>
        <v>232.37429040640538</v>
      </c>
      <c r="O27" s="18">
        <f t="shared" si="8"/>
        <v>244.96179625432359</v>
      </c>
      <c r="P27" s="18">
        <f t="shared" si="8"/>
        <v>257.46060192497652</v>
      </c>
      <c r="Q27" s="18">
        <f t="shared" si="8"/>
        <v>272.72576152196211</v>
      </c>
    </row>
    <row r="28" spans="1:17" ht="11.45" customHeight="1" x14ac:dyDescent="0.25">
      <c r="A28" s="62" t="s">
        <v>59</v>
      </c>
      <c r="B28" s="16">
        <v>31.801057083530004</v>
      </c>
      <c r="C28" s="16">
        <v>27.847374605121882</v>
      </c>
      <c r="D28" s="16">
        <v>23.948351459659488</v>
      </c>
      <c r="E28" s="16">
        <v>20.202485889590449</v>
      </c>
      <c r="F28" s="16">
        <v>18.026105939457299</v>
      </c>
      <c r="G28" s="16">
        <v>14.82259218000895</v>
      </c>
      <c r="H28" s="16">
        <v>15.078375734000177</v>
      </c>
      <c r="I28" s="16">
        <v>8.3880105338470479</v>
      </c>
      <c r="J28" s="16">
        <v>5.9232948116867838</v>
      </c>
      <c r="K28" s="16">
        <v>4.0540762103614663</v>
      </c>
      <c r="L28" s="16">
        <v>3.1354100614997922</v>
      </c>
      <c r="M28" s="16">
        <v>2.7657238415010226</v>
      </c>
      <c r="N28" s="16">
        <v>2.6332133811235017</v>
      </c>
      <c r="O28" s="16">
        <v>2.5205085479168292</v>
      </c>
      <c r="P28" s="16">
        <v>2.5436458781079248</v>
      </c>
      <c r="Q28" s="16">
        <v>2.5939922503462784</v>
      </c>
    </row>
    <row r="29" spans="1:17" ht="11.45" customHeight="1" x14ac:dyDescent="0.25">
      <c r="A29" s="62" t="s">
        <v>58</v>
      </c>
      <c r="B29" s="16">
        <v>274.20866300326566</v>
      </c>
      <c r="C29" s="16">
        <v>269.68649343183927</v>
      </c>
      <c r="D29" s="16">
        <v>271.56109121211995</v>
      </c>
      <c r="E29" s="16">
        <v>283.1685538082159</v>
      </c>
      <c r="F29" s="16">
        <v>288.00757597906454</v>
      </c>
      <c r="G29" s="16">
        <v>301.54183930812536</v>
      </c>
      <c r="H29" s="16">
        <v>302.32898098099474</v>
      </c>
      <c r="I29" s="16">
        <v>257.93974727193432</v>
      </c>
      <c r="J29" s="16">
        <v>244.25931045958961</v>
      </c>
      <c r="K29" s="16">
        <v>232.19029602781751</v>
      </c>
      <c r="L29" s="16">
        <v>222.83643222195761</v>
      </c>
      <c r="M29" s="16">
        <v>217.97318914095897</v>
      </c>
      <c r="N29" s="16">
        <v>228.62286809346531</v>
      </c>
      <c r="O29" s="16">
        <v>240.85397497466252</v>
      </c>
      <c r="P29" s="16">
        <v>252.00227091748928</v>
      </c>
      <c r="Q29" s="16">
        <v>264.82990016505897</v>
      </c>
    </row>
    <row r="30" spans="1:17" ht="11.45" customHeight="1" x14ac:dyDescent="0.25">
      <c r="A30" s="62" t="s">
        <v>57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</row>
    <row r="31" spans="1:17" ht="11.45" customHeight="1" x14ac:dyDescent="0.25">
      <c r="A31" s="62" t="s">
        <v>56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8.3478267909727427E-2</v>
      </c>
      <c r="M31" s="16">
        <v>0.52754152315735026</v>
      </c>
      <c r="N31" s="16">
        <v>1.1182089318165438</v>
      </c>
      <c r="O31" s="16">
        <v>1.5873127317442368</v>
      </c>
      <c r="P31" s="16">
        <v>2.9146851293792797</v>
      </c>
      <c r="Q31" s="16">
        <v>5.3018691065568753</v>
      </c>
    </row>
    <row r="32" spans="1:17" ht="11.45" customHeight="1" x14ac:dyDescent="0.25">
      <c r="A32" s="62" t="s">
        <v>55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</row>
    <row r="33" spans="1:17" ht="11.45" customHeight="1" x14ac:dyDescent="0.25">
      <c r="A33" s="25" t="s">
        <v>18</v>
      </c>
      <c r="B33" s="24">
        <f t="shared" ref="B33" si="9">B34+B40</f>
        <v>355.12447296544048</v>
      </c>
      <c r="C33" s="24">
        <f t="shared" ref="C33:Q33" si="10">C34+C40</f>
        <v>485.5335737679336</v>
      </c>
      <c r="D33" s="24">
        <f t="shared" si="10"/>
        <v>610.06253978698601</v>
      </c>
      <c r="E33" s="24">
        <f t="shared" si="10"/>
        <v>549.14883158343514</v>
      </c>
      <c r="F33" s="24">
        <f t="shared" si="10"/>
        <v>592.08045135503482</v>
      </c>
      <c r="G33" s="24">
        <f t="shared" si="10"/>
        <v>599.4513234039041</v>
      </c>
      <c r="H33" s="24">
        <f t="shared" si="10"/>
        <v>609.36701929443393</v>
      </c>
      <c r="I33" s="24">
        <f t="shared" si="10"/>
        <v>654.99194595372478</v>
      </c>
      <c r="J33" s="24">
        <f t="shared" si="10"/>
        <v>595.13014249553476</v>
      </c>
      <c r="K33" s="24">
        <f t="shared" si="10"/>
        <v>457.3755249350873</v>
      </c>
      <c r="L33" s="24">
        <f t="shared" si="10"/>
        <v>559.0242801211532</v>
      </c>
      <c r="M33" s="24">
        <f t="shared" si="10"/>
        <v>620.34001697940835</v>
      </c>
      <c r="N33" s="24">
        <f t="shared" si="10"/>
        <v>618.24954233476149</v>
      </c>
      <c r="O33" s="24">
        <f t="shared" si="10"/>
        <v>568.93341755095889</v>
      </c>
      <c r="P33" s="24">
        <f t="shared" si="10"/>
        <v>548.17099226503683</v>
      </c>
      <c r="Q33" s="24">
        <f t="shared" si="10"/>
        <v>516.9784011125198</v>
      </c>
    </row>
    <row r="34" spans="1:17" ht="11.45" customHeight="1" x14ac:dyDescent="0.25">
      <c r="A34" s="23" t="s">
        <v>27</v>
      </c>
      <c r="B34" s="102">
        <f t="shared" ref="B34" si="11">SUM(B35:B39)</f>
        <v>216.52869998777703</v>
      </c>
      <c r="C34" s="102">
        <f t="shared" ref="C34:Q34" si="12">SUM(C35:C39)</f>
        <v>221.10507103432795</v>
      </c>
      <c r="D34" s="102">
        <f t="shared" si="12"/>
        <v>218.1661128091468</v>
      </c>
      <c r="E34" s="102">
        <f t="shared" si="12"/>
        <v>204.75026244337175</v>
      </c>
      <c r="F34" s="102">
        <f t="shared" si="12"/>
        <v>196.25534991862935</v>
      </c>
      <c r="G34" s="102">
        <f t="shared" si="12"/>
        <v>180.96651005365399</v>
      </c>
      <c r="H34" s="102">
        <f t="shared" si="12"/>
        <v>174.02712135026758</v>
      </c>
      <c r="I34" s="102">
        <f t="shared" si="12"/>
        <v>163.81363047648455</v>
      </c>
      <c r="J34" s="102">
        <f t="shared" si="12"/>
        <v>163.09547735976332</v>
      </c>
      <c r="K34" s="102">
        <f t="shared" si="12"/>
        <v>155.68131453975974</v>
      </c>
      <c r="L34" s="102">
        <f t="shared" si="12"/>
        <v>151.77259147665137</v>
      </c>
      <c r="M34" s="102">
        <f t="shared" si="12"/>
        <v>156.21417106447947</v>
      </c>
      <c r="N34" s="102">
        <f t="shared" si="12"/>
        <v>161.29236303469264</v>
      </c>
      <c r="O34" s="102">
        <f t="shared" si="12"/>
        <v>172.35056512682567</v>
      </c>
      <c r="P34" s="102">
        <f t="shared" si="12"/>
        <v>178.79559477914569</v>
      </c>
      <c r="Q34" s="102">
        <f t="shared" si="12"/>
        <v>185.80820533502734</v>
      </c>
    </row>
    <row r="35" spans="1:17" ht="11.45" customHeight="1" x14ac:dyDescent="0.25">
      <c r="A35" s="62" t="s">
        <v>59</v>
      </c>
      <c r="B35" s="101">
        <v>52.061315185633319</v>
      </c>
      <c r="C35" s="101">
        <v>57.592136135503658</v>
      </c>
      <c r="D35" s="101">
        <v>56.002699272464803</v>
      </c>
      <c r="E35" s="101">
        <v>51.412505789695572</v>
      </c>
      <c r="F35" s="101">
        <v>52.709128603119787</v>
      </c>
      <c r="G35" s="101">
        <v>46.578949403346137</v>
      </c>
      <c r="H35" s="101">
        <v>45.977081064982052</v>
      </c>
      <c r="I35" s="101">
        <v>38.749070291902555</v>
      </c>
      <c r="J35" s="101">
        <v>37.487970463165084</v>
      </c>
      <c r="K35" s="101">
        <v>33.362945970435938</v>
      </c>
      <c r="L35" s="101">
        <v>29.74766043766239</v>
      </c>
      <c r="M35" s="101">
        <v>30.463110626812412</v>
      </c>
      <c r="N35" s="101">
        <v>28.81505525462666</v>
      </c>
      <c r="O35" s="101">
        <v>25.882787702656643</v>
      </c>
      <c r="P35" s="101">
        <v>24.686374739739527</v>
      </c>
      <c r="Q35" s="101">
        <v>24.199918077418907</v>
      </c>
    </row>
    <row r="36" spans="1:17" ht="11.45" customHeight="1" x14ac:dyDescent="0.25">
      <c r="A36" s="62" t="s">
        <v>58</v>
      </c>
      <c r="B36" s="101">
        <v>164.46738480214373</v>
      </c>
      <c r="C36" s="101">
        <v>163.51293489882428</v>
      </c>
      <c r="D36" s="101">
        <v>162.16341353668199</v>
      </c>
      <c r="E36" s="101">
        <v>153.33775665367617</v>
      </c>
      <c r="F36" s="101">
        <v>143.54622131550957</v>
      </c>
      <c r="G36" s="101">
        <v>134.38756065030785</v>
      </c>
      <c r="H36" s="101">
        <v>128.05004028528552</v>
      </c>
      <c r="I36" s="101">
        <v>125.06456018458201</v>
      </c>
      <c r="J36" s="101">
        <v>125.60750689659822</v>
      </c>
      <c r="K36" s="101">
        <v>122.31836856932379</v>
      </c>
      <c r="L36" s="101">
        <v>122.0024858930837</v>
      </c>
      <c r="M36" s="101">
        <v>125.68335864420565</v>
      </c>
      <c r="N36" s="101">
        <v>132.40450726677338</v>
      </c>
      <c r="O36" s="101">
        <v>146.38249082309022</v>
      </c>
      <c r="P36" s="101">
        <v>153.99541876966907</v>
      </c>
      <c r="Q36" s="101">
        <v>161.45047855484853</v>
      </c>
    </row>
    <row r="37" spans="1:17" ht="11.45" customHeight="1" x14ac:dyDescent="0.25">
      <c r="A37" s="62" t="s">
        <v>57</v>
      </c>
      <c r="B37" s="101">
        <v>0</v>
      </c>
      <c r="C37" s="101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0</v>
      </c>
      <c r="P37" s="101">
        <v>0</v>
      </c>
      <c r="Q37" s="101">
        <v>0</v>
      </c>
    </row>
    <row r="38" spans="1:17" ht="11.45" customHeight="1" x14ac:dyDescent="0.25">
      <c r="A38" s="62" t="s">
        <v>56</v>
      </c>
      <c r="B38" s="101">
        <v>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2.2445145905294884E-2</v>
      </c>
      <c r="M38" s="101">
        <v>6.7701793461389187E-2</v>
      </c>
      <c r="N38" s="101">
        <v>7.28005132926096E-2</v>
      </c>
      <c r="O38" s="101">
        <v>8.5286601078827004E-2</v>
      </c>
      <c r="P38" s="101">
        <v>0.11380126973706739</v>
      </c>
      <c r="Q38" s="101">
        <v>0.15780870275989126</v>
      </c>
    </row>
    <row r="39" spans="1:17" ht="11.45" customHeight="1" x14ac:dyDescent="0.25">
      <c r="A39" s="62" t="s">
        <v>55</v>
      </c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</row>
    <row r="40" spans="1:17" ht="11.45" customHeight="1" x14ac:dyDescent="0.25">
      <c r="A40" s="19" t="s">
        <v>24</v>
      </c>
      <c r="B40" s="18">
        <f t="shared" ref="B40" si="13">SUM(B41:B42)</f>
        <v>138.59577297766344</v>
      </c>
      <c r="C40" s="18">
        <f t="shared" ref="C40:Q40" si="14">SUM(C41:C42)</f>
        <v>264.42850273360568</v>
      </c>
      <c r="D40" s="18">
        <f t="shared" si="14"/>
        <v>391.89642697783916</v>
      </c>
      <c r="E40" s="18">
        <f t="shared" si="14"/>
        <v>344.39856914006344</v>
      </c>
      <c r="F40" s="18">
        <f t="shared" si="14"/>
        <v>395.82510143640548</v>
      </c>
      <c r="G40" s="18">
        <f t="shared" si="14"/>
        <v>418.48481335025008</v>
      </c>
      <c r="H40" s="18">
        <f t="shared" si="14"/>
        <v>435.33989794416641</v>
      </c>
      <c r="I40" s="18">
        <f t="shared" si="14"/>
        <v>491.17831547724029</v>
      </c>
      <c r="J40" s="18">
        <f t="shared" si="14"/>
        <v>432.03466513577149</v>
      </c>
      <c r="K40" s="18">
        <f t="shared" si="14"/>
        <v>301.69421039532756</v>
      </c>
      <c r="L40" s="18">
        <f t="shared" si="14"/>
        <v>407.25168864450188</v>
      </c>
      <c r="M40" s="18">
        <f t="shared" si="14"/>
        <v>464.1258459149289</v>
      </c>
      <c r="N40" s="18">
        <f t="shared" si="14"/>
        <v>456.95717930006884</v>
      </c>
      <c r="O40" s="18">
        <f t="shared" si="14"/>
        <v>396.58285242413319</v>
      </c>
      <c r="P40" s="18">
        <f t="shared" si="14"/>
        <v>369.3753974858912</v>
      </c>
      <c r="Q40" s="18">
        <f t="shared" si="14"/>
        <v>331.17019577749249</v>
      </c>
    </row>
    <row r="41" spans="1:17" ht="11.45" customHeight="1" x14ac:dyDescent="0.25">
      <c r="A41" s="17" t="s">
        <v>23</v>
      </c>
      <c r="B41" s="16">
        <v>133.48284828912639</v>
      </c>
      <c r="C41" s="16">
        <v>115.19245952429814</v>
      </c>
      <c r="D41" s="16">
        <v>161.06223150306243</v>
      </c>
      <c r="E41" s="16">
        <v>243.64724349660568</v>
      </c>
      <c r="F41" s="16">
        <v>262.86584014056746</v>
      </c>
      <c r="G41" s="16">
        <v>269.18465808072523</v>
      </c>
      <c r="H41" s="16">
        <v>284.5099885239614</v>
      </c>
      <c r="I41" s="16">
        <v>305.46991755145723</v>
      </c>
      <c r="J41" s="16">
        <v>305.02178769630683</v>
      </c>
      <c r="K41" s="16">
        <v>218.02616352374895</v>
      </c>
      <c r="L41" s="16">
        <v>208.61471358118277</v>
      </c>
      <c r="M41" s="16">
        <v>231.64568414569234</v>
      </c>
      <c r="N41" s="16">
        <v>225.10824871418947</v>
      </c>
      <c r="O41" s="16">
        <v>226.26762454203615</v>
      </c>
      <c r="P41" s="16">
        <v>209.69429421850239</v>
      </c>
      <c r="Q41" s="16">
        <v>204.9067101909354</v>
      </c>
    </row>
    <row r="42" spans="1:17" ht="11.45" customHeight="1" x14ac:dyDescent="0.25">
      <c r="A42" s="15" t="s">
        <v>22</v>
      </c>
      <c r="B42" s="14">
        <v>5.1129246885370421</v>
      </c>
      <c r="C42" s="14">
        <v>149.23604320930752</v>
      </c>
      <c r="D42" s="14">
        <v>230.83419547477675</v>
      </c>
      <c r="E42" s="14">
        <v>100.75132564345775</v>
      </c>
      <c r="F42" s="14">
        <v>132.95926129583805</v>
      </c>
      <c r="G42" s="14">
        <v>149.30015526952482</v>
      </c>
      <c r="H42" s="14">
        <v>150.82990942020501</v>
      </c>
      <c r="I42" s="14">
        <v>185.70839792578303</v>
      </c>
      <c r="J42" s="14">
        <v>127.01287743946465</v>
      </c>
      <c r="K42" s="14">
        <v>83.668046871578639</v>
      </c>
      <c r="L42" s="14">
        <v>198.63697506331908</v>
      </c>
      <c r="M42" s="14">
        <v>232.48016176923656</v>
      </c>
      <c r="N42" s="14">
        <v>231.84893058587937</v>
      </c>
      <c r="O42" s="14">
        <v>170.31522788209705</v>
      </c>
      <c r="P42" s="14">
        <v>159.68110326738883</v>
      </c>
      <c r="Q42" s="14">
        <v>126.26348558655707</v>
      </c>
    </row>
    <row r="44" spans="1:17" ht="11.45" customHeight="1" x14ac:dyDescent="0.25">
      <c r="A44" s="35" t="s">
        <v>45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4"/>
      <c r="N44" s="84"/>
      <c r="O44" s="84"/>
      <c r="P44" s="84"/>
      <c r="Q44" s="84"/>
    </row>
    <row r="46" spans="1:17" ht="11.45" customHeight="1" x14ac:dyDescent="0.25">
      <c r="A46" s="27" t="s">
        <v>99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 ht="11.45" customHeight="1" x14ac:dyDescent="0.25">
      <c r="A47" s="97" t="s">
        <v>98</v>
      </c>
      <c r="B47" s="100">
        <f>IF(B4=0,0,B4/TrRoad_ene!B4)</f>
        <v>2.9833902060571882</v>
      </c>
      <c r="C47" s="100">
        <f>IF(C4=0,0,C4/TrRoad_ene!C4)</f>
        <v>2.9857934785823175</v>
      </c>
      <c r="D47" s="100">
        <f>IF(D4=0,0,D4/TrRoad_ene!D4)</f>
        <v>2.9986376827635959</v>
      </c>
      <c r="E47" s="100">
        <f>IF(E4=0,0,E4/TrRoad_ene!E4)</f>
        <v>2.999956910911115</v>
      </c>
      <c r="F47" s="100">
        <f>IF(F4=0,0,F4/TrRoad_ene!F4)</f>
        <v>3.0067820847014648</v>
      </c>
      <c r="G47" s="100">
        <f>IF(G4=0,0,G4/TrRoad_ene!G4)</f>
        <v>3.0091419967856585</v>
      </c>
      <c r="H47" s="100">
        <f>IF(H4=0,0,H4/TrRoad_ene!H4)</f>
        <v>3.0100806690132504</v>
      </c>
      <c r="I47" s="100">
        <f>IF(I4=0,0,I4/TrRoad_ene!I4)</f>
        <v>3.0111536413857207</v>
      </c>
      <c r="J47" s="100">
        <f>IF(J4=0,0,J4/TrRoad_ene!J4)</f>
        <v>3.0096765590887782</v>
      </c>
      <c r="K47" s="100">
        <f>IF(K4=0,0,K4/TrRoad_ene!K4)</f>
        <v>3.0087384764737934</v>
      </c>
      <c r="L47" s="100">
        <f>IF(L4=0,0,L4/TrRoad_ene!L4)</f>
        <v>3.0098917030023156</v>
      </c>
      <c r="M47" s="100">
        <f>IF(M4=0,0,M4/TrRoad_ene!M4)</f>
        <v>3.0009707234191763</v>
      </c>
      <c r="N47" s="100">
        <f>IF(N4=0,0,N4/TrRoad_ene!N4)</f>
        <v>3.0049221936463395</v>
      </c>
      <c r="O47" s="100">
        <f>IF(O4=0,0,O4/TrRoad_ene!O4)</f>
        <v>3.0098793977394713</v>
      </c>
      <c r="P47" s="100">
        <f>IF(P4=0,0,P4/TrRoad_ene!P4)</f>
        <v>2.9980471507162449</v>
      </c>
      <c r="Q47" s="100">
        <f>IF(Q4=0,0,Q4/TrRoad_ene!Q4)</f>
        <v>3.0108295049658444</v>
      </c>
    </row>
    <row r="48" spans="1:17" ht="11.45" customHeight="1" x14ac:dyDescent="0.25">
      <c r="A48" s="95" t="s">
        <v>166</v>
      </c>
      <c r="B48" s="20">
        <f>IF(B7=0,0,(B7+B12)/(TrRoad_ene!B7+TrRoad_ene!B12))</f>
        <v>2.9014524000000002</v>
      </c>
      <c r="C48" s="20">
        <f>IF(C7=0,0,(C7+C12)/(TrRoad_ene!C7+TrRoad_ene!C12))</f>
        <v>2.9014524000000002</v>
      </c>
      <c r="D48" s="20">
        <f>IF(D7=0,0,(D7+D12)/(TrRoad_ene!D7+TrRoad_ene!D12))</f>
        <v>2.9014524000000002</v>
      </c>
      <c r="E48" s="20">
        <f>IF(E7=0,0,(E7+E12)/(TrRoad_ene!E7+TrRoad_ene!E12))</f>
        <v>2.9014524000000002</v>
      </c>
      <c r="F48" s="20">
        <f>IF(F7=0,0,(F7+F12)/(TrRoad_ene!F7+TrRoad_ene!F12))</f>
        <v>2.9014524000000002</v>
      </c>
      <c r="G48" s="20">
        <f>IF(G7=0,0,(G7+G12)/(TrRoad_ene!G7+TrRoad_ene!G12))</f>
        <v>2.9014524000000002</v>
      </c>
      <c r="H48" s="20">
        <f>IF(H7=0,0,(H7+H12)/(TrRoad_ene!H7+TrRoad_ene!H12))</f>
        <v>2.9014524000000002</v>
      </c>
      <c r="I48" s="20">
        <f>IF(I7=0,0,(I7+I12)/(TrRoad_ene!I7+TrRoad_ene!I12))</f>
        <v>2.9014524000000002</v>
      </c>
      <c r="J48" s="20">
        <f>IF(J7=0,0,(J7+J12)/(TrRoad_ene!J7+TrRoad_ene!J12))</f>
        <v>2.9014524000000002</v>
      </c>
      <c r="K48" s="20">
        <f>IF(K7=0,0,(K7+K12)/(TrRoad_ene!K7+TrRoad_ene!K12))</f>
        <v>2.9014524000000002</v>
      </c>
      <c r="L48" s="20">
        <f>IF(L7=0,0,(L7+L12)/(TrRoad_ene!L7+TrRoad_ene!L12))</f>
        <v>2.9014524000000002</v>
      </c>
      <c r="M48" s="20">
        <f>IF(M7=0,0,(M7+M12)/(TrRoad_ene!M7+TrRoad_ene!M12))</f>
        <v>2.860407339249627</v>
      </c>
      <c r="N48" s="20">
        <f>IF(N7=0,0,(N7+N12)/(TrRoad_ene!N7+TrRoad_ene!N12))</f>
        <v>2.8585843274482121</v>
      </c>
      <c r="O48" s="20">
        <f>IF(O7=0,0,(O7+O12)/(TrRoad_ene!O7+TrRoad_ene!O12))</f>
        <v>2.8633717323139924</v>
      </c>
      <c r="P48" s="20">
        <f>IF(P7=0,0,(P7+P12)/(TrRoad_ene!P7+TrRoad_ene!P12))</f>
        <v>2.8339637287220061</v>
      </c>
      <c r="Q48" s="20">
        <f>IF(Q7=0,0,(Q7+Q12)/(TrRoad_ene!Q7+TrRoad_ene!Q12))</f>
        <v>2.8633718124079368</v>
      </c>
    </row>
    <row r="49" spans="1:17" ht="11.45" customHeight="1" x14ac:dyDescent="0.25">
      <c r="A49" s="95" t="s">
        <v>118</v>
      </c>
      <c r="B49" s="20">
        <f>IF(B8=0,0,(B8+B13+B14)/(TrRoad_ene!B8+TrRoad_ene!B13+TrRoad_ene!B14))</f>
        <v>3.1024188000000006</v>
      </c>
      <c r="C49" s="20">
        <f>IF(C8=0,0,(C8+C13+C14)/(TrRoad_ene!C8+TrRoad_ene!C13+TrRoad_ene!C14))</f>
        <v>3.1024188000000001</v>
      </c>
      <c r="D49" s="20">
        <f>IF(D8=0,0,(D8+D13+D14)/(TrRoad_ene!D8+TrRoad_ene!D13+TrRoad_ene!D14))</f>
        <v>3.1024188000000001</v>
      </c>
      <c r="E49" s="20">
        <f>IF(E8=0,0,(E8+E13+E14)/(TrRoad_ene!E8+TrRoad_ene!E13+TrRoad_ene!E14))</f>
        <v>3.1024188000000001</v>
      </c>
      <c r="F49" s="20">
        <f>IF(F8=0,0,(F8+F13+F14)/(TrRoad_ene!F8+TrRoad_ene!F13+TrRoad_ene!F14))</f>
        <v>3.1024187999999997</v>
      </c>
      <c r="G49" s="20">
        <f>IF(G8=0,0,(G8+G13+G14)/(TrRoad_ene!G8+TrRoad_ene!G13+TrRoad_ene!G14))</f>
        <v>3.1024188000000001</v>
      </c>
      <c r="H49" s="20">
        <f>IF(H8=0,0,(H8+H13+H14)/(TrRoad_ene!H8+TrRoad_ene!H13+TrRoad_ene!H14))</f>
        <v>3.1024188000000001</v>
      </c>
      <c r="I49" s="20">
        <f>IF(I8=0,0,(I8+I13+I14)/(TrRoad_ene!I8+TrRoad_ene!I13+TrRoad_ene!I14))</f>
        <v>3.1024188000000001</v>
      </c>
      <c r="J49" s="20">
        <f>IF(J8=0,0,(J8+J13+J14)/(TrRoad_ene!J8+TrRoad_ene!J13+TrRoad_ene!J14))</f>
        <v>3.1024188000000001</v>
      </c>
      <c r="K49" s="20">
        <f>IF(K8=0,0,(K8+K13+K14)/(TrRoad_ene!K8+TrRoad_ene!K13+TrRoad_ene!K14))</f>
        <v>3.1024188000000001</v>
      </c>
      <c r="L49" s="20">
        <f>IF(L8=0,0,(L8+L13+L14)/(TrRoad_ene!L8+TrRoad_ene!L13+TrRoad_ene!L14))</f>
        <v>3.1024188000000001</v>
      </c>
      <c r="M49" s="20">
        <f>IF(M8=0,0,(M8+M13+M14)/(TrRoad_ene!M8+TrRoad_ene!M13+TrRoad_ene!M14))</f>
        <v>3.1024188000000001</v>
      </c>
      <c r="N49" s="20">
        <f>IF(N8=0,0,(N8+N13+N14)/(TrRoad_ene!N8+TrRoad_ene!N13+TrRoad_ene!N14))</f>
        <v>3.1024188000000001</v>
      </c>
      <c r="O49" s="20">
        <f>IF(O8=0,0,(O8+O13+O14)/(TrRoad_ene!O8+TrRoad_ene!O13+TrRoad_ene!O14))</f>
        <v>3.1024188000000001</v>
      </c>
      <c r="P49" s="20">
        <f>IF(P8=0,0,(P8+P13+P14)/(TrRoad_ene!P8+TrRoad_ene!P13+TrRoad_ene!P14))</f>
        <v>3.1024188000000001</v>
      </c>
      <c r="Q49" s="20">
        <f>IF(Q8=0,0,(Q8+Q13+Q14)/(TrRoad_ene!Q8+TrRoad_ene!Q13+TrRoad_ene!Q14))</f>
        <v>3.1024188000000001</v>
      </c>
    </row>
    <row r="50" spans="1:17" ht="11.45" customHeight="1" x14ac:dyDescent="0.25">
      <c r="A50" s="95" t="s">
        <v>26</v>
      </c>
      <c r="B50" s="20">
        <f>IF(B6=0,0,B6/TrRoad_ene!B6)</f>
        <v>0</v>
      </c>
      <c r="C50" s="20">
        <f>IF(C6=0,0,C6/TrRoad_ene!C6)</f>
        <v>0</v>
      </c>
      <c r="D50" s="20">
        <f>IF(D6=0,0,D6/TrRoad_ene!D6)</f>
        <v>0</v>
      </c>
      <c r="E50" s="20">
        <f>IF(E6=0,0,E6/TrRoad_ene!E6)</f>
        <v>0</v>
      </c>
      <c r="F50" s="20">
        <f>IF(F6=0,0,F6/TrRoad_ene!F6)</f>
        <v>0</v>
      </c>
      <c r="G50" s="20">
        <f>IF(G6=0,0,G6/TrRoad_ene!G6)</f>
        <v>0</v>
      </c>
      <c r="H50" s="20">
        <f>IF(H6=0,0,H6/TrRoad_ene!H6)</f>
        <v>0</v>
      </c>
      <c r="I50" s="20">
        <f>IF(I6=0,0,I6/TrRoad_ene!I6)</f>
        <v>0</v>
      </c>
      <c r="J50" s="20">
        <f>IF(J6=0,0,J6/TrRoad_ene!J6)</f>
        <v>0</v>
      </c>
      <c r="K50" s="20">
        <f>IF(K6=0,0,K6/TrRoad_ene!K6)</f>
        <v>0</v>
      </c>
      <c r="L50" s="20">
        <f>IF(L6=0,0,L6/TrRoad_ene!L6)</f>
        <v>0</v>
      </c>
      <c r="M50" s="20">
        <f>IF(M6=0,0,M6/TrRoad_ene!M6)</f>
        <v>0</v>
      </c>
      <c r="N50" s="20">
        <f>IF(N6=0,0,N6/TrRoad_ene!N6)</f>
        <v>0</v>
      </c>
      <c r="O50" s="20">
        <f>IF(O6=0,0,O6/TrRoad_ene!O6)</f>
        <v>0</v>
      </c>
      <c r="P50" s="20">
        <f>IF(P6=0,0,P6/TrRoad_ene!P6)</f>
        <v>0</v>
      </c>
      <c r="Q50" s="20">
        <f>IF(Q6=0,0,Q6/TrRoad_ene!Q6)</f>
        <v>0</v>
      </c>
    </row>
    <row r="51" spans="1:17" ht="11.45" customHeight="1" x14ac:dyDescent="0.25">
      <c r="A51" s="95" t="s">
        <v>167</v>
      </c>
      <c r="B51" s="20">
        <f>IF(B9=0,0,(B9+B11)/(TrRoad_ene!B9+TrRoad_ene!B11))</f>
        <v>0</v>
      </c>
      <c r="C51" s="20">
        <f>IF(C9=0,0,(C9+C11)/(TrRoad_ene!C9+TrRoad_ene!C11))</f>
        <v>0</v>
      </c>
      <c r="D51" s="20">
        <f>IF(D9=0,0,(D9+D11)/(TrRoad_ene!D9+TrRoad_ene!D11))</f>
        <v>0</v>
      </c>
      <c r="E51" s="20">
        <f>IF(E9=0,0,(E9+E11)/(TrRoad_ene!E9+TrRoad_ene!E11))</f>
        <v>0</v>
      </c>
      <c r="F51" s="20">
        <f>IF(F9=0,0,(F9+F11)/(TrRoad_ene!F9+TrRoad_ene!F11))</f>
        <v>0</v>
      </c>
      <c r="G51" s="20">
        <f>IF(G9=0,0,(G9+G11)/(TrRoad_ene!G9+TrRoad_ene!G11))</f>
        <v>0</v>
      </c>
      <c r="H51" s="20">
        <f>IF(H9=0,0,(H9+H11)/(TrRoad_ene!H9+TrRoad_ene!H11))</f>
        <v>0</v>
      </c>
      <c r="I51" s="20">
        <f>IF(I9=0,0,(I9+I11)/(TrRoad_ene!I9+TrRoad_ene!I11))</f>
        <v>0</v>
      </c>
      <c r="J51" s="20">
        <f>IF(J9=0,0,(J9+J11)/(TrRoad_ene!J9+TrRoad_ene!J11))</f>
        <v>0</v>
      </c>
      <c r="K51" s="20">
        <f>IF(K9=0,0,(K9+K11)/(TrRoad_ene!K9+TrRoad_ene!K11))</f>
        <v>0</v>
      </c>
      <c r="L51" s="20">
        <f>IF(L9=0,0,(L9+L11)/(TrRoad_ene!L9+TrRoad_ene!L11))</f>
        <v>2.3487948000000003</v>
      </c>
      <c r="M51" s="20">
        <f>IF(M9=0,0,(M9+M11)/(TrRoad_ene!M9+TrRoad_ene!M11))</f>
        <v>2.3487948000000003</v>
      </c>
      <c r="N51" s="20">
        <f>IF(N9=0,0,(N9+N11)/(TrRoad_ene!N9+TrRoad_ene!N11))</f>
        <v>2.3487948000000003</v>
      </c>
      <c r="O51" s="20">
        <f>IF(O9=0,0,(O9+O11)/(TrRoad_ene!O9+TrRoad_ene!O11))</f>
        <v>2.3487948000000003</v>
      </c>
      <c r="P51" s="20">
        <f>IF(P9=0,0,(P9+P11)/(TrRoad_ene!P9+TrRoad_ene!P11))</f>
        <v>2.3487948000000003</v>
      </c>
      <c r="Q51" s="20">
        <f>IF(Q9=0,0,(Q9+Q11)/(TrRoad_ene!Q9+TrRoad_ene!Q11))</f>
        <v>2.3487948000000003</v>
      </c>
    </row>
    <row r="52" spans="1:17" ht="11.45" customHeight="1" x14ac:dyDescent="0.25">
      <c r="A52" s="93" t="s">
        <v>82</v>
      </c>
      <c r="B52" s="69">
        <f>IF(B15=0,0,B15/TrRoad_ene!B15)</f>
        <v>0</v>
      </c>
      <c r="C52" s="69">
        <f>IF(C15=0,0,C15/TrRoad_ene!C15)</f>
        <v>0</v>
      </c>
      <c r="D52" s="69">
        <f>IF(D15=0,0,D15/TrRoad_ene!D15)</f>
        <v>0</v>
      </c>
      <c r="E52" s="69">
        <f>IF(E15=0,0,E15/TrRoad_ene!E15)</f>
        <v>0</v>
      </c>
      <c r="F52" s="69">
        <f>IF(F15=0,0,F15/TrRoad_ene!F15)</f>
        <v>0</v>
      </c>
      <c r="G52" s="69">
        <f>IF(G15=0,0,G15/TrRoad_ene!G15)</f>
        <v>0</v>
      </c>
      <c r="H52" s="69">
        <f>IF(H15=0,0,H15/TrRoad_ene!H15)</f>
        <v>0</v>
      </c>
      <c r="I52" s="69">
        <f>IF(I15=0,0,I15/TrRoad_ene!I15)</f>
        <v>0</v>
      </c>
      <c r="J52" s="69">
        <f>IF(J15=0,0,J15/TrRoad_ene!J15)</f>
        <v>0</v>
      </c>
      <c r="K52" s="69">
        <f>IF(K15=0,0,K15/TrRoad_ene!K15)</f>
        <v>0</v>
      </c>
      <c r="L52" s="69">
        <f>IF(L15=0,0,L15/TrRoad_ene!L15)</f>
        <v>0</v>
      </c>
      <c r="M52" s="69">
        <f>IF(M15=0,0,M15/TrRoad_ene!M15)</f>
        <v>0</v>
      </c>
      <c r="N52" s="69">
        <f>IF(N15=0,0,N15/TrRoad_ene!N15)</f>
        <v>0</v>
      </c>
      <c r="O52" s="69">
        <f>IF(O15=0,0,O15/TrRoad_ene!O15)</f>
        <v>0</v>
      </c>
      <c r="P52" s="69">
        <f>IF(P15=0,0,P15/TrRoad_ene!P15)</f>
        <v>0</v>
      </c>
      <c r="Q52" s="69">
        <f>IF(Q15=0,0,Q15/TrRoad_ene!Q15)</f>
        <v>0</v>
      </c>
    </row>
    <row r="54" spans="1:17" ht="11.45" customHeight="1" x14ac:dyDescent="0.25">
      <c r="A54" s="27" t="s">
        <v>97</v>
      </c>
      <c r="B54" s="68">
        <f>IF(TrRoad_act!B30=0,"",B17/TrRoad_act!B30*1000
)</f>
        <v>330.82640680592374</v>
      </c>
      <c r="C54" s="68">
        <f>IF(TrRoad_act!C30=0,"",C17/TrRoad_act!C30*1000
)</f>
        <v>340.83635684109845</v>
      </c>
      <c r="D54" s="68">
        <f>IF(TrRoad_act!D30=0,"",D17/TrRoad_act!D30*1000
)</f>
        <v>367.83981480301998</v>
      </c>
      <c r="E54" s="68">
        <f>IF(TrRoad_act!E30=0,"",E17/TrRoad_act!E30*1000
)</f>
        <v>350.01825498402189</v>
      </c>
      <c r="F54" s="68">
        <f>IF(TrRoad_act!F30=0,"",F17/TrRoad_act!F30*1000
)</f>
        <v>354.1753705700242</v>
      </c>
      <c r="G54" s="68">
        <f>IF(TrRoad_act!G30=0,"",G17/TrRoad_act!G30*1000
)</f>
        <v>350.22200353234939</v>
      </c>
      <c r="H54" s="68">
        <f>IF(TrRoad_act!H30=0,"",H17/TrRoad_act!H30*1000
)</f>
        <v>336.39102659597683</v>
      </c>
      <c r="I54" s="68">
        <f>IF(TrRoad_act!I30=0,"",I17/TrRoad_act!I30*1000
)</f>
        <v>324.93025568261328</v>
      </c>
      <c r="J54" s="68">
        <f>IF(TrRoad_act!J30=0,"",J17/TrRoad_act!J30*1000
)</f>
        <v>305.64120180000486</v>
      </c>
      <c r="K54" s="68">
        <f>IF(TrRoad_act!K30=0,"",K17/TrRoad_act!K30*1000
)</f>
        <v>290.10474745205971</v>
      </c>
      <c r="L54" s="68">
        <f>IF(TrRoad_act!L30=0,"",L17/TrRoad_act!L30*1000
)</f>
        <v>306.59366934173499</v>
      </c>
      <c r="M54" s="68">
        <f>IF(TrRoad_act!M30=0,"",M17/TrRoad_act!M30*1000
)</f>
        <v>308.64381206281342</v>
      </c>
      <c r="N54" s="68">
        <f>IF(TrRoad_act!N30=0,"",N17/TrRoad_act!N30*1000
)</f>
        <v>303.89705471862692</v>
      </c>
      <c r="O54" s="68">
        <f>IF(TrRoad_act!O30=0,"",O17/TrRoad_act!O30*1000
)</f>
        <v>291.05204893455641</v>
      </c>
      <c r="P54" s="68">
        <f>IF(TrRoad_act!P30=0,"",P17/TrRoad_act!P30*1000
)</f>
        <v>283.60529304653539</v>
      </c>
      <c r="Q54" s="68">
        <f>IF(TrRoad_act!Q30=0,"",Q17/TrRoad_act!Q30*1000
)</f>
        <v>272.2447259619683</v>
      </c>
    </row>
    <row r="55" spans="1:17" ht="11.45" customHeight="1" x14ac:dyDescent="0.25">
      <c r="A55" s="25" t="s">
        <v>39</v>
      </c>
      <c r="B55" s="79">
        <f>IF(TrRoad_act!B31=0,"",B18/TrRoad_act!B31*1000
)</f>
        <v>319.66455032355879</v>
      </c>
      <c r="C55" s="79">
        <f>IF(TrRoad_act!C31=0,"",C18/TrRoad_act!C31*1000
)</f>
        <v>304.76741995584683</v>
      </c>
      <c r="D55" s="79">
        <f>IF(TrRoad_act!D31=0,"",D18/TrRoad_act!D31*1000
)</f>
        <v>308.2605962753654</v>
      </c>
      <c r="E55" s="79">
        <f>IF(TrRoad_act!E31=0,"",E18/TrRoad_act!E31*1000
)</f>
        <v>303.51240715097617</v>
      </c>
      <c r="F55" s="79">
        <f>IF(TrRoad_act!F31=0,"",F18/TrRoad_act!F31*1000
)</f>
        <v>299.58799495610123</v>
      </c>
      <c r="G55" s="79">
        <f>IF(TrRoad_act!G31=0,"",G18/TrRoad_act!G31*1000
)</f>
        <v>293.93487395555752</v>
      </c>
      <c r="H55" s="79">
        <f>IF(TrRoad_act!H31=0,"",H18/TrRoad_act!H31*1000
)</f>
        <v>282.7709201357311</v>
      </c>
      <c r="I55" s="79">
        <f>IF(TrRoad_act!I31=0,"",I18/TrRoad_act!I31*1000
)</f>
        <v>267.12520182273425</v>
      </c>
      <c r="J55" s="79">
        <f>IF(TrRoad_act!J31=0,"",J18/TrRoad_act!J31*1000
)</f>
        <v>257.04308610808965</v>
      </c>
      <c r="K55" s="79">
        <f>IF(TrRoad_act!K31=0,"",K18/TrRoad_act!K31*1000
)</f>
        <v>254.06316683331315</v>
      </c>
      <c r="L55" s="79">
        <f>IF(TrRoad_act!L31=0,"",L18/TrRoad_act!L31*1000
)</f>
        <v>253.83547492214902</v>
      </c>
      <c r="M55" s="79">
        <f>IF(TrRoad_act!M31=0,"",M18/TrRoad_act!M31*1000
)</f>
        <v>249.13848284156495</v>
      </c>
      <c r="N55" s="79">
        <f>IF(TrRoad_act!N31=0,"",N18/TrRoad_act!N31*1000
)</f>
        <v>247.31476806395344</v>
      </c>
      <c r="O55" s="79">
        <f>IF(TrRoad_act!O31=0,"",O18/TrRoad_act!O31*1000
)</f>
        <v>244.60628501369914</v>
      </c>
      <c r="P55" s="79">
        <f>IF(TrRoad_act!P31=0,"",P18/TrRoad_act!P31*1000
)</f>
        <v>241.82898778923487</v>
      </c>
      <c r="Q55" s="79">
        <f>IF(TrRoad_act!Q31=0,"",Q18/TrRoad_act!Q31*1000
)</f>
        <v>238.34149725520584</v>
      </c>
    </row>
    <row r="56" spans="1:17" ht="11.45" customHeight="1" x14ac:dyDescent="0.25">
      <c r="A56" s="23" t="s">
        <v>30</v>
      </c>
      <c r="B56" s="78">
        <f>IF(TrRoad_act!B32=0,"",B19/TrRoad_act!B32*1000
)</f>
        <v>155.40179548639961</v>
      </c>
      <c r="C56" s="78">
        <f>IF(TrRoad_act!C32=0,"",C19/TrRoad_act!C32*1000
)</f>
        <v>155.24490660527164</v>
      </c>
      <c r="D56" s="78">
        <f>IF(TrRoad_act!D32=0,"",D19/TrRoad_act!D32*1000
)</f>
        <v>154.10403862284525</v>
      </c>
      <c r="E56" s="78">
        <f>IF(TrRoad_act!E32=0,"",E19/TrRoad_act!E32*1000
)</f>
        <v>152.40675266442909</v>
      </c>
      <c r="F56" s="78">
        <f>IF(TrRoad_act!F32=0,"",F19/TrRoad_act!F32*1000
)</f>
        <v>150.79292303820071</v>
      </c>
      <c r="G56" s="78">
        <f>IF(TrRoad_act!G32=0,"",G19/TrRoad_act!G32*1000
)</f>
        <v>141.95795477781073</v>
      </c>
      <c r="H56" s="78">
        <f>IF(TrRoad_act!H32=0,"",H19/TrRoad_act!H32*1000
)</f>
        <v>146.53370161810037</v>
      </c>
      <c r="I56" s="78">
        <f>IF(TrRoad_act!I32=0,"",I19/TrRoad_act!I32*1000
)</f>
        <v>144.69783285545364</v>
      </c>
      <c r="J56" s="78">
        <f>IF(TrRoad_act!J32=0,"",J19/TrRoad_act!J32*1000
)</f>
        <v>142.05384308914128</v>
      </c>
      <c r="K56" s="78">
        <f>IF(TrRoad_act!K32=0,"",K19/TrRoad_act!K32*1000
)</f>
        <v>140.87453360313185</v>
      </c>
      <c r="L56" s="78">
        <f>IF(TrRoad_act!L32=0,"",L19/TrRoad_act!L32*1000
)</f>
        <v>139.47706634096758</v>
      </c>
      <c r="M56" s="78">
        <f>IF(TrRoad_act!M32=0,"",M19/TrRoad_act!M32*1000
)</f>
        <v>127.28975457192485</v>
      </c>
      <c r="N56" s="78">
        <f>IF(TrRoad_act!N32=0,"",N19/TrRoad_act!N32*1000
)</f>
        <v>120.50925448082087</v>
      </c>
      <c r="O56" s="78">
        <f>IF(TrRoad_act!O32=0,"",O19/TrRoad_act!O32*1000
)</f>
        <v>119.10053712165369</v>
      </c>
      <c r="P56" s="78">
        <f>IF(TrRoad_act!P32=0,"",P19/TrRoad_act!P32*1000
)</f>
        <v>116.16846115156697</v>
      </c>
      <c r="Q56" s="78">
        <f>IF(TrRoad_act!Q32=0,"",Q19/TrRoad_act!Q32*1000
)</f>
        <v>119.72379936234388</v>
      </c>
    </row>
    <row r="57" spans="1:17" ht="11.45" customHeight="1" x14ac:dyDescent="0.25">
      <c r="A57" s="19" t="s">
        <v>29</v>
      </c>
      <c r="B57" s="76">
        <f>IF(TrRoad_act!B33=0,"",B20/TrRoad_act!B33*1000
)</f>
        <v>249.1902475827487</v>
      </c>
      <c r="C57" s="76">
        <f>IF(TrRoad_act!C33=0,"",C20/TrRoad_act!C33*1000
)</f>
        <v>249.03568321012631</v>
      </c>
      <c r="D57" s="76">
        <f>IF(TrRoad_act!D33=0,"",D20/TrRoad_act!D33*1000
)</f>
        <v>249.7683524775336</v>
      </c>
      <c r="E57" s="76">
        <f>IF(TrRoad_act!E33=0,"",E20/TrRoad_act!E33*1000
)</f>
        <v>244.15306424472749</v>
      </c>
      <c r="F57" s="76">
        <f>IF(TrRoad_act!F33=0,"",F20/TrRoad_act!F33*1000
)</f>
        <v>241.1296918318024</v>
      </c>
      <c r="G57" s="76">
        <f>IF(TrRoad_act!G33=0,"",G20/TrRoad_act!G33*1000
)</f>
        <v>237.99600345945527</v>
      </c>
      <c r="H57" s="76">
        <f>IF(TrRoad_act!H33=0,"",H20/TrRoad_act!H33*1000
)</f>
        <v>233.73598436807254</v>
      </c>
      <c r="I57" s="76">
        <f>IF(TrRoad_act!I33=0,"",I20/TrRoad_act!I33*1000
)</f>
        <v>230.1989987754157</v>
      </c>
      <c r="J57" s="76">
        <f>IF(TrRoad_act!J33=0,"",J20/TrRoad_act!J33*1000
)</f>
        <v>223.66302184233606</v>
      </c>
      <c r="K57" s="76">
        <f>IF(TrRoad_act!K33=0,"",K20/TrRoad_act!K33*1000
)</f>
        <v>220.33961153850709</v>
      </c>
      <c r="L57" s="76">
        <f>IF(TrRoad_act!L33=0,"",L20/TrRoad_act!L33*1000
)</f>
        <v>221.24496345527854</v>
      </c>
      <c r="M57" s="76">
        <f>IF(TrRoad_act!M33=0,"",M20/TrRoad_act!M33*1000
)</f>
        <v>217.58931429046027</v>
      </c>
      <c r="N57" s="76">
        <f>IF(TrRoad_act!N33=0,"",N20/TrRoad_act!N33*1000
)</f>
        <v>215.54366107859468</v>
      </c>
      <c r="O57" s="76">
        <f>IF(TrRoad_act!O33=0,"",O20/TrRoad_act!O33*1000
)</f>
        <v>211.60923807657178</v>
      </c>
      <c r="P57" s="76">
        <f>IF(TrRoad_act!P33=0,"",P20/TrRoad_act!P33*1000
)</f>
        <v>208.23900228245401</v>
      </c>
      <c r="Q57" s="76">
        <f>IF(TrRoad_act!Q33=0,"",Q20/TrRoad_act!Q33*1000
)</f>
        <v>205.19590068858486</v>
      </c>
    </row>
    <row r="58" spans="1:17" ht="11.45" customHeight="1" x14ac:dyDescent="0.25">
      <c r="A58" s="62" t="s">
        <v>59</v>
      </c>
      <c r="B58" s="77">
        <f>IF(TrRoad_act!B34=0,"",B21/TrRoad_act!B34*1000
)</f>
        <v>252.68584631934894</v>
      </c>
      <c r="C58" s="77">
        <f>IF(TrRoad_act!C34=0,"",C21/TrRoad_act!C34*1000
)</f>
        <v>250.13241886945337</v>
      </c>
      <c r="D58" s="77">
        <f>IF(TrRoad_act!D34=0,"",D21/TrRoad_act!D34*1000
)</f>
        <v>248.82752731495594</v>
      </c>
      <c r="E58" s="77">
        <f>IF(TrRoad_act!E34=0,"",E21/TrRoad_act!E34*1000
)</f>
        <v>246.90283040548277</v>
      </c>
      <c r="F58" s="77">
        <f>IF(TrRoad_act!F34=0,"",F21/TrRoad_act!F34*1000
)</f>
        <v>245.27181472598707</v>
      </c>
      <c r="G58" s="77">
        <f>IF(TrRoad_act!G34=0,"",G21/TrRoad_act!G34*1000
)</f>
        <v>243.74201457378695</v>
      </c>
      <c r="H58" s="77">
        <f>IF(TrRoad_act!H34=0,"",H21/TrRoad_act!H34*1000
)</f>
        <v>241.5245862265522</v>
      </c>
      <c r="I58" s="77">
        <f>IF(TrRoad_act!I34=0,"",I21/TrRoad_act!I34*1000
)</f>
        <v>239.12138903137779</v>
      </c>
      <c r="J58" s="77">
        <f>IF(TrRoad_act!J34=0,"",J21/TrRoad_act!J34*1000
)</f>
        <v>234.46875311012275</v>
      </c>
      <c r="K58" s="77">
        <f>IF(TrRoad_act!K34=0,"",K21/TrRoad_act!K34*1000
)</f>
        <v>232.71266731656581</v>
      </c>
      <c r="L58" s="77">
        <f>IF(TrRoad_act!L34=0,"",L21/TrRoad_act!L34*1000
)</f>
        <v>231.27373003545159</v>
      </c>
      <c r="M58" s="77">
        <f>IF(TrRoad_act!M34=0,"",M21/TrRoad_act!M34*1000
)</f>
        <v>226.05067294868621</v>
      </c>
      <c r="N58" s="77">
        <f>IF(TrRoad_act!N34=0,"",N21/TrRoad_act!N34*1000
)</f>
        <v>224.00300630373866</v>
      </c>
      <c r="O58" s="77">
        <f>IF(TrRoad_act!O34=0,"",O21/TrRoad_act!O34*1000
)</f>
        <v>221.67742643559097</v>
      </c>
      <c r="P58" s="77">
        <f>IF(TrRoad_act!P34=0,"",P21/TrRoad_act!P34*1000
)</f>
        <v>216.56047672277194</v>
      </c>
      <c r="Q58" s="77">
        <f>IF(TrRoad_act!Q34=0,"",Q21/TrRoad_act!Q34*1000
)</f>
        <v>215.20971960257967</v>
      </c>
    </row>
    <row r="59" spans="1:17" ht="11.45" customHeight="1" x14ac:dyDescent="0.25">
      <c r="A59" s="62" t="s">
        <v>58</v>
      </c>
      <c r="B59" s="77">
        <f>IF(TrRoad_act!B35=0,"",B22/TrRoad_act!B35*1000
)</f>
        <v>211.98585016505987</v>
      </c>
      <c r="C59" s="77">
        <f>IF(TrRoad_act!C35=0,"",C22/TrRoad_act!C35*1000
)</f>
        <v>239.40585548210461</v>
      </c>
      <c r="D59" s="77">
        <f>IF(TrRoad_act!D35=0,"",D22/TrRoad_act!D35*1000
)</f>
        <v>256.36655623760942</v>
      </c>
      <c r="E59" s="77">
        <f>IF(TrRoad_act!E35=0,"",E22/TrRoad_act!E35*1000
)</f>
        <v>230.38975472883837</v>
      </c>
      <c r="F59" s="77">
        <f>IF(TrRoad_act!F35=0,"",F22/TrRoad_act!F35*1000
)</f>
        <v>226.18816807358095</v>
      </c>
      <c r="G59" s="77">
        <f>IF(TrRoad_act!G35=0,"",G22/TrRoad_act!G35*1000
)</f>
        <v>220.77997820669049</v>
      </c>
      <c r="H59" s="77">
        <f>IF(TrRoad_act!H35=0,"",H22/TrRoad_act!H35*1000
)</f>
        <v>215.29432505677062</v>
      </c>
      <c r="I59" s="77">
        <f>IF(TrRoad_act!I35=0,"",I22/TrRoad_act!I35*1000
)</f>
        <v>211.98910880528882</v>
      </c>
      <c r="J59" s="77">
        <f>IF(TrRoad_act!J35=0,"",J22/TrRoad_act!J35*1000
)</f>
        <v>203.46240231671996</v>
      </c>
      <c r="K59" s="77">
        <f>IF(TrRoad_act!K35=0,"",K22/TrRoad_act!K35*1000
)</f>
        <v>199.57547181399005</v>
      </c>
      <c r="L59" s="77">
        <f>IF(TrRoad_act!L35=0,"",L22/TrRoad_act!L35*1000
)</f>
        <v>205.8167206462216</v>
      </c>
      <c r="M59" s="77">
        <f>IF(TrRoad_act!M35=0,"",M22/TrRoad_act!M35*1000
)</f>
        <v>206.60636762133919</v>
      </c>
      <c r="N59" s="77">
        <f>IF(TrRoad_act!N35=0,"",N22/TrRoad_act!N35*1000
)</f>
        <v>206.75152541863824</v>
      </c>
      <c r="O59" s="77">
        <f>IF(TrRoad_act!O35=0,"",O22/TrRoad_act!O35*1000
)</f>
        <v>202.55378211010174</v>
      </c>
      <c r="P59" s="77">
        <f>IF(TrRoad_act!P35=0,"",P22/TrRoad_act!P35*1000
)</f>
        <v>201.26820941732021</v>
      </c>
      <c r="Q59" s="77">
        <f>IF(TrRoad_act!Q35=0,"",Q22/TrRoad_act!Q35*1000
)</f>
        <v>197.77908377980202</v>
      </c>
    </row>
    <row r="60" spans="1:17" ht="11.45" customHeight="1" x14ac:dyDescent="0.25">
      <c r="A60" s="62" t="s">
        <v>57</v>
      </c>
      <c r="B60" s="77" t="str">
        <f>IF(TrRoad_act!B36=0,"",B23/TrRoad_act!B36*1000
)</f>
        <v/>
      </c>
      <c r="C60" s="77" t="str">
        <f>IF(TrRoad_act!C36=0,"",C23/TrRoad_act!C36*1000
)</f>
        <v/>
      </c>
      <c r="D60" s="77" t="str">
        <f>IF(TrRoad_act!D36=0,"",D23/TrRoad_act!D36*1000
)</f>
        <v/>
      </c>
      <c r="E60" s="77" t="str">
        <f>IF(TrRoad_act!E36=0,"",E23/TrRoad_act!E36*1000
)</f>
        <v/>
      </c>
      <c r="F60" s="77" t="str">
        <f>IF(TrRoad_act!F36=0,"",F23/TrRoad_act!F36*1000
)</f>
        <v/>
      </c>
      <c r="G60" s="77" t="str">
        <f>IF(TrRoad_act!G36=0,"",G23/TrRoad_act!G36*1000
)</f>
        <v/>
      </c>
      <c r="H60" s="77" t="str">
        <f>IF(TrRoad_act!H36=0,"",H23/TrRoad_act!H36*1000
)</f>
        <v/>
      </c>
      <c r="I60" s="77" t="str">
        <f>IF(TrRoad_act!I36=0,"",I23/TrRoad_act!I36*1000
)</f>
        <v/>
      </c>
      <c r="J60" s="77" t="str">
        <f>IF(TrRoad_act!J36=0,"",J23/TrRoad_act!J36*1000
)</f>
        <v/>
      </c>
      <c r="K60" s="77" t="str">
        <f>IF(TrRoad_act!K36=0,"",K23/TrRoad_act!K36*1000
)</f>
        <v/>
      </c>
      <c r="L60" s="77" t="str">
        <f>IF(TrRoad_act!L36=0,"",L23/TrRoad_act!L36*1000
)</f>
        <v/>
      </c>
      <c r="M60" s="77" t="str">
        <f>IF(TrRoad_act!M36=0,"",M23/TrRoad_act!M36*1000
)</f>
        <v/>
      </c>
      <c r="N60" s="77" t="str">
        <f>IF(TrRoad_act!N36=0,"",N23/TrRoad_act!N36*1000
)</f>
        <v/>
      </c>
      <c r="O60" s="77" t="str">
        <f>IF(TrRoad_act!O36=0,"",O23/TrRoad_act!O36*1000
)</f>
        <v/>
      </c>
      <c r="P60" s="77" t="str">
        <f>IF(TrRoad_act!P36=0,"",P23/TrRoad_act!P36*1000
)</f>
        <v/>
      </c>
      <c r="Q60" s="77" t="str">
        <f>IF(TrRoad_act!Q36=0,"",Q23/TrRoad_act!Q36*1000
)</f>
        <v/>
      </c>
    </row>
    <row r="61" spans="1:17" ht="11.45" customHeight="1" x14ac:dyDescent="0.25">
      <c r="A61" s="62" t="s">
        <v>56</v>
      </c>
      <c r="B61" s="77" t="str">
        <f>IF(TrRoad_act!B37=0,"",B24/TrRoad_act!B37*1000
)</f>
        <v/>
      </c>
      <c r="C61" s="77" t="str">
        <f>IF(TrRoad_act!C37=0,"",C24/TrRoad_act!C37*1000
)</f>
        <v/>
      </c>
      <c r="D61" s="77" t="str">
        <f>IF(TrRoad_act!D37=0,"",D24/TrRoad_act!D37*1000
)</f>
        <v/>
      </c>
      <c r="E61" s="77" t="str">
        <f>IF(TrRoad_act!E37=0,"",E24/TrRoad_act!E37*1000
)</f>
        <v/>
      </c>
      <c r="F61" s="77" t="str">
        <f>IF(TrRoad_act!F37=0,"",F24/TrRoad_act!F37*1000
)</f>
        <v/>
      </c>
      <c r="G61" s="77" t="str">
        <f>IF(TrRoad_act!G37=0,"",G24/TrRoad_act!G37*1000
)</f>
        <v/>
      </c>
      <c r="H61" s="77" t="str">
        <f>IF(TrRoad_act!H37=0,"",H24/TrRoad_act!H37*1000
)</f>
        <v/>
      </c>
      <c r="I61" s="77" t="str">
        <f>IF(TrRoad_act!I37=0,"",I24/TrRoad_act!I37*1000
)</f>
        <v/>
      </c>
      <c r="J61" s="77" t="str">
        <f>IF(TrRoad_act!J37=0,"",J24/TrRoad_act!J37*1000
)</f>
        <v/>
      </c>
      <c r="K61" s="77" t="str">
        <f>IF(TrRoad_act!K37=0,"",K24/TrRoad_act!K37*1000
)</f>
        <v/>
      </c>
      <c r="L61" s="77">
        <f>IF(TrRoad_act!L37=0,"",L24/TrRoad_act!L37*1000
)</f>
        <v>159.60000000094354</v>
      </c>
      <c r="M61" s="77">
        <f>IF(TrRoad_act!M37=0,"",M24/TrRoad_act!M37*1000
)</f>
        <v>166.57780952472839</v>
      </c>
      <c r="N61" s="77">
        <f>IF(TrRoad_act!N37=0,"",N24/TrRoad_act!N37*1000
)</f>
        <v>170.45855559617004</v>
      </c>
      <c r="O61" s="77">
        <f>IF(TrRoad_act!O37=0,"",O24/TrRoad_act!O37*1000
)</f>
        <v>171.7719716668621</v>
      </c>
      <c r="P61" s="77">
        <f>IF(TrRoad_act!P37=0,"",P24/TrRoad_act!P37*1000
)</f>
        <v>171.75907795410666</v>
      </c>
      <c r="Q61" s="77">
        <f>IF(TrRoad_act!Q37=0,"",Q24/TrRoad_act!Q37*1000
)</f>
        <v>158.98994809515582</v>
      </c>
    </row>
    <row r="62" spans="1:17" ht="11.45" customHeight="1" x14ac:dyDescent="0.25">
      <c r="A62" s="62" t="s">
        <v>60</v>
      </c>
      <c r="B62" s="77" t="str">
        <f>IF(TrRoad_act!B38=0,"",B25/TrRoad_act!B38*1000
)</f>
        <v/>
      </c>
      <c r="C62" s="77" t="str">
        <f>IF(TrRoad_act!C38=0,"",C25/TrRoad_act!C38*1000
)</f>
        <v/>
      </c>
      <c r="D62" s="77" t="str">
        <f>IF(TrRoad_act!D38=0,"",D25/TrRoad_act!D38*1000
)</f>
        <v/>
      </c>
      <c r="E62" s="77" t="str">
        <f>IF(TrRoad_act!E38=0,"",E25/TrRoad_act!E38*1000
)</f>
        <v/>
      </c>
      <c r="F62" s="77" t="str">
        <f>IF(TrRoad_act!F38=0,"",F25/TrRoad_act!F38*1000
)</f>
        <v/>
      </c>
      <c r="G62" s="77" t="str">
        <f>IF(TrRoad_act!G38=0,"",G25/TrRoad_act!G38*1000
)</f>
        <v/>
      </c>
      <c r="H62" s="77" t="str">
        <f>IF(TrRoad_act!H38=0,"",H25/TrRoad_act!H38*1000
)</f>
        <v/>
      </c>
      <c r="I62" s="77" t="str">
        <f>IF(TrRoad_act!I38=0,"",I25/TrRoad_act!I38*1000
)</f>
        <v/>
      </c>
      <c r="J62" s="77" t="str">
        <f>IF(TrRoad_act!J38=0,"",J25/TrRoad_act!J38*1000
)</f>
        <v/>
      </c>
      <c r="K62" s="77" t="str">
        <f>IF(TrRoad_act!K38=0,"",K25/TrRoad_act!K38*1000
)</f>
        <v/>
      </c>
      <c r="L62" s="77" t="str">
        <f>IF(TrRoad_act!L38=0,"",L25/TrRoad_act!L38*1000
)</f>
        <v/>
      </c>
      <c r="M62" s="77" t="str">
        <f>IF(TrRoad_act!M38=0,"",M25/TrRoad_act!M38*1000
)</f>
        <v/>
      </c>
      <c r="N62" s="77" t="str">
        <f>IF(TrRoad_act!N38=0,"",N25/TrRoad_act!N38*1000
)</f>
        <v/>
      </c>
      <c r="O62" s="77" t="str">
        <f>IF(TrRoad_act!O38=0,"",O25/TrRoad_act!O38*1000
)</f>
        <v/>
      </c>
      <c r="P62" s="77">
        <f>IF(TrRoad_act!P38=0,"",P25/TrRoad_act!P38*1000
)</f>
        <v>68.608601012975939</v>
      </c>
      <c r="Q62" s="77">
        <f>IF(TrRoad_act!Q38=0,"",Q25/TrRoad_act!Q38*1000
)</f>
        <v>74.818311831216434</v>
      </c>
    </row>
    <row r="63" spans="1:17" ht="11.45" customHeight="1" x14ac:dyDescent="0.25">
      <c r="A63" s="62" t="s">
        <v>55</v>
      </c>
      <c r="B63" s="77" t="str">
        <f>IF(TrRoad_act!B39=0,"",B26/TrRoad_act!B39*1000
)</f>
        <v/>
      </c>
      <c r="C63" s="77" t="str">
        <f>IF(TrRoad_act!C39=0,"",C26/TrRoad_act!C39*1000
)</f>
        <v/>
      </c>
      <c r="D63" s="77" t="str">
        <f>IF(TrRoad_act!D39=0,"",D26/TrRoad_act!D39*1000
)</f>
        <v/>
      </c>
      <c r="E63" s="77" t="str">
        <f>IF(TrRoad_act!E39=0,"",E26/TrRoad_act!E39*1000
)</f>
        <v/>
      </c>
      <c r="F63" s="77" t="str">
        <f>IF(TrRoad_act!F39=0,"",F26/TrRoad_act!F39*1000
)</f>
        <v/>
      </c>
      <c r="G63" s="77" t="str">
        <f>IF(TrRoad_act!G39=0,"",G26/TrRoad_act!G39*1000
)</f>
        <v/>
      </c>
      <c r="H63" s="77" t="str">
        <f>IF(TrRoad_act!H39=0,"",H26/TrRoad_act!H39*1000
)</f>
        <v/>
      </c>
      <c r="I63" s="77" t="str">
        <f>IF(TrRoad_act!I39=0,"",I26/TrRoad_act!I39*1000
)</f>
        <v/>
      </c>
      <c r="J63" s="77">
        <f>IF(TrRoad_act!J39=0,"",J26/TrRoad_act!J39*1000
)</f>
        <v>0</v>
      </c>
      <c r="K63" s="77">
        <f>IF(TrRoad_act!K39=0,"",K26/TrRoad_act!K39*1000
)</f>
        <v>0</v>
      </c>
      <c r="L63" s="77">
        <f>IF(TrRoad_act!L39=0,"",L26/TrRoad_act!L39*1000
)</f>
        <v>0</v>
      </c>
      <c r="M63" s="77">
        <f>IF(TrRoad_act!M39=0,"",M26/TrRoad_act!M39*1000
)</f>
        <v>0</v>
      </c>
      <c r="N63" s="77">
        <f>IF(TrRoad_act!N39=0,"",N26/TrRoad_act!N39*1000
)</f>
        <v>0</v>
      </c>
      <c r="O63" s="77">
        <f>IF(TrRoad_act!O39=0,"",O26/TrRoad_act!O39*1000
)</f>
        <v>0</v>
      </c>
      <c r="P63" s="77">
        <f>IF(TrRoad_act!P39=0,"",P26/TrRoad_act!P39*1000
)</f>
        <v>0</v>
      </c>
      <c r="Q63" s="77">
        <f>IF(TrRoad_act!Q39=0,"",Q26/TrRoad_act!Q39*1000
)</f>
        <v>0</v>
      </c>
    </row>
    <row r="64" spans="1:17" ht="11.45" customHeight="1" x14ac:dyDescent="0.25">
      <c r="A64" s="19" t="s">
        <v>28</v>
      </c>
      <c r="B64" s="76">
        <f>IF(TrRoad_act!B40=0,"",B27/TrRoad_act!B40*1000
)</f>
        <v>1486.9353712579127</v>
      </c>
      <c r="C64" s="76">
        <f>IF(TrRoad_act!C40=0,"",C27/TrRoad_act!C40*1000
)</f>
        <v>1493.6142156190103</v>
      </c>
      <c r="D64" s="76">
        <f>IF(TrRoad_act!D40=0,"",D27/TrRoad_act!D40*1000
)</f>
        <v>1513.0048184854436</v>
      </c>
      <c r="E64" s="76">
        <f>IF(TrRoad_act!E40=0,"",E27/TrRoad_act!E40*1000
)</f>
        <v>1534.6801350536293</v>
      </c>
      <c r="F64" s="76">
        <f>IF(TrRoad_act!F40=0,"",F27/TrRoad_act!F40*1000
)</f>
        <v>1543.9792974145612</v>
      </c>
      <c r="G64" s="76">
        <f>IF(TrRoad_act!G40=0,"",G27/TrRoad_act!G40*1000
)</f>
        <v>1561.7536233802357</v>
      </c>
      <c r="H64" s="76">
        <f>IF(TrRoad_act!H40=0,"",H27/TrRoad_act!H40*1000
)</f>
        <v>1552.358101158711</v>
      </c>
      <c r="I64" s="76">
        <f>IF(TrRoad_act!I40=0,"",I27/TrRoad_act!I40*1000
)</f>
        <v>1578.2296136581369</v>
      </c>
      <c r="J64" s="76">
        <f>IF(TrRoad_act!J40=0,"",J27/TrRoad_act!J40*1000
)</f>
        <v>1594.2043390526937</v>
      </c>
      <c r="K64" s="76">
        <f>IF(TrRoad_act!K40=0,"",K27/TrRoad_act!K40*1000
)</f>
        <v>1613.232226827965</v>
      </c>
      <c r="L64" s="76">
        <f>IF(TrRoad_act!L40=0,"",L27/TrRoad_act!L40*1000
)</f>
        <v>1557.1540594862608</v>
      </c>
      <c r="M64" s="76">
        <f>IF(TrRoad_act!M40=0,"",M27/TrRoad_act!M40*1000
)</f>
        <v>1556.5587086552368</v>
      </c>
      <c r="N64" s="76">
        <f>IF(TrRoad_act!N40=0,"",N27/TrRoad_act!N40*1000
)</f>
        <v>1558.5130141274674</v>
      </c>
      <c r="O64" s="76">
        <f>IF(TrRoad_act!O40=0,"",O27/TrRoad_act!O40*1000
)</f>
        <v>1561.0822667934033</v>
      </c>
      <c r="P64" s="76">
        <f>IF(TrRoad_act!P40=0,"",P27/TrRoad_act!P40*1000
)</f>
        <v>1560.4847423607348</v>
      </c>
      <c r="Q64" s="76">
        <f>IF(TrRoad_act!Q40=0,"",Q27/TrRoad_act!Q40*1000
)</f>
        <v>1558.4329229826405</v>
      </c>
    </row>
    <row r="65" spans="1:17" ht="11.45" customHeight="1" x14ac:dyDescent="0.25">
      <c r="A65" s="62" t="s">
        <v>59</v>
      </c>
      <c r="B65" s="75">
        <f>IF(TrRoad_act!B41=0,"",B28/TrRoad_act!B41*1000
)</f>
        <v>619.54437617537428</v>
      </c>
      <c r="C65" s="75">
        <f>IF(TrRoad_act!C41=0,"",C28/TrRoad_act!C41*1000
)</f>
        <v>621.0932371158126</v>
      </c>
      <c r="D65" s="75">
        <f>IF(TrRoad_act!D41=0,"",D28/TrRoad_act!D41*1000
)</f>
        <v>622.64597020860197</v>
      </c>
      <c r="E65" s="75">
        <f>IF(TrRoad_act!E41=0,"",E28/TrRoad_act!E41*1000
)</f>
        <v>624.20258513412364</v>
      </c>
      <c r="F65" s="75">
        <f>IF(TrRoad_act!F41=0,"",F28/TrRoad_act!F41*1000
)</f>
        <v>625.76309159695882</v>
      </c>
      <c r="G65" s="75">
        <f>IF(TrRoad_act!G41=0,"",G28/TrRoad_act!G41*1000
)</f>
        <v>627.32749932595118</v>
      </c>
      <c r="H65" s="75">
        <f>IF(TrRoad_act!H41=0,"",H28/TrRoad_act!H41*1000
)</f>
        <v>628.89581807426612</v>
      </c>
      <c r="I65" s="75">
        <f>IF(TrRoad_act!I41=0,"",I28/TrRoad_act!I41*1000
)</f>
        <v>630.46805761945177</v>
      </c>
      <c r="J65" s="75">
        <f>IF(TrRoad_act!J41=0,"",J28/TrRoad_act!J41*1000
)</f>
        <v>632.04422776350043</v>
      </c>
      <c r="K65" s="75">
        <f>IF(TrRoad_act!K41=0,"",K28/TrRoad_act!K41*1000
)</f>
        <v>633.62433833290913</v>
      </c>
      <c r="L65" s="75">
        <f>IF(TrRoad_act!L41=0,"",L28/TrRoad_act!L41*1000
)</f>
        <v>635.20839917874127</v>
      </c>
      <c r="M65" s="75">
        <f>IF(TrRoad_act!M41=0,"",M28/TrRoad_act!M41*1000
)</f>
        <v>627.91371149115309</v>
      </c>
      <c r="N65" s="75">
        <f>IF(TrRoad_act!N41=0,"",N28/TrRoad_act!N41*1000
)</f>
        <v>629.0937434136813</v>
      </c>
      <c r="O65" s="75">
        <f>IF(TrRoad_act!O41=0,"",O28/TrRoad_act!O41*1000
)</f>
        <v>631.69359864306466</v>
      </c>
      <c r="P65" s="75">
        <f>IF(TrRoad_act!P41=0,"",P28/TrRoad_act!P41*1000
)</f>
        <v>627.00012823434054</v>
      </c>
      <c r="Q65" s="75">
        <f>IF(TrRoad_act!Q41=0,"",Q28/TrRoad_act!Q41*1000
)</f>
        <v>634.85603201929848</v>
      </c>
    </row>
    <row r="66" spans="1:17" ht="11.45" customHeight="1" x14ac:dyDescent="0.25">
      <c r="A66" s="62" t="s">
        <v>58</v>
      </c>
      <c r="B66" s="75">
        <f>IF(TrRoad_act!B42=0,"",B29/TrRoad_act!B42*1000
)</f>
        <v>1775.1673606956153</v>
      </c>
      <c r="C66" s="75">
        <f>IF(TrRoad_act!C42=0,"",C29/TrRoad_act!C42*1000
)</f>
        <v>1747.0373976223357</v>
      </c>
      <c r="D66" s="75">
        <f>IF(TrRoad_act!D42=0,"",D29/TrRoad_act!D42*1000
)</f>
        <v>1731.3346019998532</v>
      </c>
      <c r="E66" s="75">
        <f>IF(TrRoad_act!E42=0,"",E29/TrRoad_act!E42*1000
)</f>
        <v>1712.9363559564815</v>
      </c>
      <c r="F66" s="75">
        <f>IF(TrRoad_act!F42=0,"",F29/TrRoad_act!F42*1000
)</f>
        <v>1700.1185999622671</v>
      </c>
      <c r="G66" s="75">
        <f>IF(TrRoad_act!G42=0,"",G29/TrRoad_act!G42*1000
)</f>
        <v>1685.1387747270778</v>
      </c>
      <c r="H66" s="75">
        <f>IF(TrRoad_act!H42=0,"",H29/TrRoad_act!H42*1000
)</f>
        <v>1675.0277867743287</v>
      </c>
      <c r="I66" s="75">
        <f>IF(TrRoad_act!I42=0,"",I29/TrRoad_act!I42*1000
)</f>
        <v>1659.3469927529345</v>
      </c>
      <c r="J66" s="75">
        <f>IF(TrRoad_act!J42=0,"",J29/TrRoad_act!J42*1000
)</f>
        <v>1655.3114599976825</v>
      </c>
      <c r="K66" s="75">
        <f>IF(TrRoad_act!K42=0,"",K29/TrRoad_act!K42*1000
)</f>
        <v>1657.9880619674416</v>
      </c>
      <c r="L66" s="75">
        <f>IF(TrRoad_act!L42=0,"",L29/TrRoad_act!L42*1000
)</f>
        <v>1652.270953603256</v>
      </c>
      <c r="M66" s="75">
        <f>IF(TrRoad_act!M42=0,"",M29/TrRoad_act!M42*1000
)</f>
        <v>1651.9277610893823</v>
      </c>
      <c r="N66" s="75">
        <f>IF(TrRoad_act!N42=0,"",N29/TrRoad_act!N42*1000
)</f>
        <v>1649.7114486627329</v>
      </c>
      <c r="O66" s="75">
        <f>IF(TrRoad_act!O42=0,"",O29/TrRoad_act!O42*1000
)</f>
        <v>1647.3628214925022</v>
      </c>
      <c r="P66" s="75">
        <f>IF(TrRoad_act!P42=0,"",P29/TrRoad_act!P42*1000
)</f>
        <v>1645.5343992110045</v>
      </c>
      <c r="Q66" s="75">
        <f>IF(TrRoad_act!Q42=0,"",Q29/TrRoad_act!Q42*1000
)</f>
        <v>1643.3863935928248</v>
      </c>
    </row>
    <row r="67" spans="1:17" ht="11.45" customHeight="1" x14ac:dyDescent="0.25">
      <c r="A67" s="62" t="s">
        <v>57</v>
      </c>
      <c r="B67" s="75" t="str">
        <f>IF(TrRoad_act!B43=0,"",B30/TrRoad_act!B43*1000
)</f>
        <v/>
      </c>
      <c r="C67" s="75" t="str">
        <f>IF(TrRoad_act!C43=0,"",C30/TrRoad_act!C43*1000
)</f>
        <v/>
      </c>
      <c r="D67" s="75" t="str">
        <f>IF(TrRoad_act!D43=0,"",D30/TrRoad_act!D43*1000
)</f>
        <v/>
      </c>
      <c r="E67" s="75" t="str">
        <f>IF(TrRoad_act!E43=0,"",E30/TrRoad_act!E43*1000
)</f>
        <v/>
      </c>
      <c r="F67" s="75" t="str">
        <f>IF(TrRoad_act!F43=0,"",F30/TrRoad_act!F43*1000
)</f>
        <v/>
      </c>
      <c r="G67" s="75" t="str">
        <f>IF(TrRoad_act!G43=0,"",G30/TrRoad_act!G43*1000
)</f>
        <v/>
      </c>
      <c r="H67" s="75" t="str">
        <f>IF(TrRoad_act!H43=0,"",H30/TrRoad_act!H43*1000
)</f>
        <v/>
      </c>
      <c r="I67" s="75" t="str">
        <f>IF(TrRoad_act!I43=0,"",I30/TrRoad_act!I43*1000
)</f>
        <v/>
      </c>
      <c r="J67" s="75" t="str">
        <f>IF(TrRoad_act!J43=0,"",J30/TrRoad_act!J43*1000
)</f>
        <v/>
      </c>
      <c r="K67" s="75" t="str">
        <f>IF(TrRoad_act!K43=0,"",K30/TrRoad_act!K43*1000
)</f>
        <v/>
      </c>
      <c r="L67" s="75" t="str">
        <f>IF(TrRoad_act!L43=0,"",L30/TrRoad_act!L43*1000
)</f>
        <v/>
      </c>
      <c r="M67" s="75" t="str">
        <f>IF(TrRoad_act!M43=0,"",M30/TrRoad_act!M43*1000
)</f>
        <v/>
      </c>
      <c r="N67" s="75" t="str">
        <f>IF(TrRoad_act!N43=0,"",N30/TrRoad_act!N43*1000
)</f>
        <v/>
      </c>
      <c r="O67" s="75" t="str">
        <f>IF(TrRoad_act!O43=0,"",O30/TrRoad_act!O43*1000
)</f>
        <v/>
      </c>
      <c r="P67" s="75" t="str">
        <f>IF(TrRoad_act!P43=0,"",P30/TrRoad_act!P43*1000
)</f>
        <v/>
      </c>
      <c r="Q67" s="75" t="str">
        <f>IF(TrRoad_act!Q43=0,"",Q30/TrRoad_act!Q43*1000
)</f>
        <v/>
      </c>
    </row>
    <row r="68" spans="1:17" ht="11.45" customHeight="1" x14ac:dyDescent="0.25">
      <c r="A68" s="62" t="s">
        <v>56</v>
      </c>
      <c r="B68" s="75" t="str">
        <f>IF(TrRoad_act!B44=0,"",B31/TrRoad_act!B44*1000
)</f>
        <v/>
      </c>
      <c r="C68" s="75" t="str">
        <f>IF(TrRoad_act!C44=0,"",C31/TrRoad_act!C44*1000
)</f>
        <v/>
      </c>
      <c r="D68" s="75" t="str">
        <f>IF(TrRoad_act!D44=0,"",D31/TrRoad_act!D44*1000
)</f>
        <v/>
      </c>
      <c r="E68" s="75" t="str">
        <f>IF(TrRoad_act!E44=0,"",E31/TrRoad_act!E44*1000
)</f>
        <v/>
      </c>
      <c r="F68" s="75" t="str">
        <f>IF(TrRoad_act!F44=0,"",F31/TrRoad_act!F44*1000
)</f>
        <v/>
      </c>
      <c r="G68" s="75" t="str">
        <f>IF(TrRoad_act!G44=0,"",G31/TrRoad_act!G44*1000
)</f>
        <v/>
      </c>
      <c r="H68" s="75" t="str">
        <f>IF(TrRoad_act!H44=0,"",H31/TrRoad_act!H44*1000
)</f>
        <v/>
      </c>
      <c r="I68" s="75" t="str">
        <f>IF(TrRoad_act!I44=0,"",I31/TrRoad_act!I44*1000
)</f>
        <v/>
      </c>
      <c r="J68" s="75" t="str">
        <f>IF(TrRoad_act!J44=0,"",J31/TrRoad_act!J44*1000
)</f>
        <v/>
      </c>
      <c r="K68" s="75" t="str">
        <f>IF(TrRoad_act!K44=0,"",K31/TrRoad_act!K44*1000
)</f>
        <v/>
      </c>
      <c r="L68" s="75">
        <f>IF(TrRoad_act!L44=0,"",L31/TrRoad_act!L44*1000
)</f>
        <v>1063.8021509612981</v>
      </c>
      <c r="M68" s="75">
        <f>IF(TrRoad_act!M44=0,"",M31/TrRoad_act!M44*1000
)</f>
        <v>1056.0574698808643</v>
      </c>
      <c r="N68" s="75">
        <f>IF(TrRoad_act!N44=0,"",N31/TrRoad_act!N44*1000
)</f>
        <v>993.82160989275121</v>
      </c>
      <c r="O68" s="75">
        <f>IF(TrRoad_act!O44=0,"",O31/TrRoad_act!O44*1000
)</f>
        <v>987.76054559321346</v>
      </c>
      <c r="P68" s="75">
        <f>IF(TrRoad_act!P44=0,"",P31/TrRoad_act!P44*1000
)</f>
        <v>1038.4934904783158</v>
      </c>
      <c r="Q68" s="75">
        <f>IF(TrRoad_act!Q44=0,"",Q31/TrRoad_act!Q44*1000
)</f>
        <v>1067.8261218224422</v>
      </c>
    </row>
    <row r="69" spans="1:17" ht="11.45" customHeight="1" x14ac:dyDescent="0.25">
      <c r="A69" s="62" t="s">
        <v>55</v>
      </c>
      <c r="B69" s="75" t="str">
        <f>IF(TrRoad_act!B45=0,"",B32/TrRoad_act!B45*1000
)</f>
        <v/>
      </c>
      <c r="C69" s="75" t="str">
        <f>IF(TrRoad_act!C45=0,"",C32/TrRoad_act!C45*1000
)</f>
        <v/>
      </c>
      <c r="D69" s="75" t="str">
        <f>IF(TrRoad_act!D45=0,"",D32/TrRoad_act!D45*1000
)</f>
        <v/>
      </c>
      <c r="E69" s="75" t="str">
        <f>IF(TrRoad_act!E45=0,"",E32/TrRoad_act!E45*1000
)</f>
        <v/>
      </c>
      <c r="F69" s="75" t="str">
        <f>IF(TrRoad_act!F45=0,"",F32/TrRoad_act!F45*1000
)</f>
        <v/>
      </c>
      <c r="G69" s="75" t="str">
        <f>IF(TrRoad_act!G45=0,"",G32/TrRoad_act!G45*1000
)</f>
        <v/>
      </c>
      <c r="H69" s="75" t="str">
        <f>IF(TrRoad_act!H45=0,"",H32/TrRoad_act!H45*1000
)</f>
        <v/>
      </c>
      <c r="I69" s="75" t="str">
        <f>IF(TrRoad_act!I45=0,"",I32/TrRoad_act!I45*1000
)</f>
        <v/>
      </c>
      <c r="J69" s="75" t="str">
        <f>IF(TrRoad_act!J45=0,"",J32/TrRoad_act!J45*1000
)</f>
        <v/>
      </c>
      <c r="K69" s="75" t="str">
        <f>IF(TrRoad_act!K45=0,"",K32/TrRoad_act!K45*1000
)</f>
        <v/>
      </c>
      <c r="L69" s="75">
        <f>IF(TrRoad_act!L45=0,"",L32/TrRoad_act!L45*1000
)</f>
        <v>0</v>
      </c>
      <c r="M69" s="75">
        <f>IF(TrRoad_act!M45=0,"",M32/TrRoad_act!M45*1000
)</f>
        <v>0</v>
      </c>
      <c r="N69" s="75">
        <f>IF(TrRoad_act!N45=0,"",N32/TrRoad_act!N45*1000
)</f>
        <v>0</v>
      </c>
      <c r="O69" s="75">
        <f>IF(TrRoad_act!O45=0,"",O32/TrRoad_act!O45*1000
)</f>
        <v>0</v>
      </c>
      <c r="P69" s="75">
        <f>IF(TrRoad_act!P45=0,"",P32/TrRoad_act!P45*1000
)</f>
        <v>0</v>
      </c>
      <c r="Q69" s="75">
        <f>IF(TrRoad_act!Q45=0,"",Q32/TrRoad_act!Q45*1000
)</f>
        <v>0</v>
      </c>
    </row>
    <row r="70" spans="1:17" ht="11.45" customHeight="1" x14ac:dyDescent="0.25">
      <c r="A70" s="25" t="s">
        <v>18</v>
      </c>
      <c r="B70" s="79">
        <f>IF(TrRoad_act!B46=0,"",B33/TrRoad_act!B46*1000
)</f>
        <v>373.08480094053425</v>
      </c>
      <c r="C70" s="79">
        <f>IF(TrRoad_act!C46=0,"",C33/TrRoad_act!C46*1000
)</f>
        <v>508.29023285733911</v>
      </c>
      <c r="D70" s="79">
        <f>IF(TrRoad_act!D46=0,"",D33/TrRoad_act!D46*1000
)</f>
        <v>624.03361766737373</v>
      </c>
      <c r="E70" s="79">
        <f>IF(TrRoad_act!E46=0,"",E33/TrRoad_act!E46*1000
)</f>
        <v>549.21456770093403</v>
      </c>
      <c r="F70" s="79">
        <f>IF(TrRoad_act!F46=0,"",F33/TrRoad_act!F46*1000
)</f>
        <v>595.9844128063155</v>
      </c>
      <c r="G70" s="79">
        <f>IF(TrRoad_act!G46=0,"",G33/TrRoad_act!G46*1000
)</f>
        <v>634.64495839323467</v>
      </c>
      <c r="H70" s="79">
        <f>IF(TrRoad_act!H46=0,"",H33/TrRoad_act!H46*1000
)</f>
        <v>648.76474976704185</v>
      </c>
      <c r="I70" s="79">
        <f>IF(TrRoad_act!I46=0,"",I33/TrRoad_act!I46*1000
)</f>
        <v>706.52315007181892</v>
      </c>
      <c r="J70" s="79">
        <f>IF(TrRoad_act!J46=0,"",J33/TrRoad_act!J46*1000
)</f>
        <v>639.42356593172769</v>
      </c>
      <c r="K70" s="79">
        <f>IF(TrRoad_act!K46=0,"",K33/TrRoad_act!K46*1000
)</f>
        <v>550.03107006428218</v>
      </c>
      <c r="L70" s="79">
        <f>IF(TrRoad_act!L46=0,"",L33/TrRoad_act!L46*1000
)</f>
        <v>690.73181041987289</v>
      </c>
      <c r="M70" s="79">
        <f>IF(TrRoad_act!M46=0,"",M33/TrRoad_act!M46*1000
)</f>
        <v>719.85420697881864</v>
      </c>
      <c r="N70" s="79">
        <f>IF(TrRoad_act!N46=0,"",N33/TrRoad_act!N46*1000
)</f>
        <v>699.40870327742209</v>
      </c>
      <c r="O70" s="79">
        <f>IF(TrRoad_act!O46=0,"",O33/TrRoad_act!O46*1000
)</f>
        <v>598.31702125660752</v>
      </c>
      <c r="P70" s="79">
        <f>IF(TrRoad_act!P46=0,"",P33/TrRoad_act!P46*1000
)</f>
        <v>562.59157045090694</v>
      </c>
      <c r="Q70" s="79">
        <f>IF(TrRoad_act!Q46=0,"",Q33/TrRoad_act!Q46*1000
)</f>
        <v>503.80212778512367</v>
      </c>
    </row>
    <row r="71" spans="1:17" ht="11.45" customHeight="1" x14ac:dyDescent="0.25">
      <c r="A71" s="23" t="s">
        <v>27</v>
      </c>
      <c r="B71" s="78">
        <f>IF(TrRoad_act!B47=0,"",B34/TrRoad_act!B47*1000
)</f>
        <v>268.04737577001697</v>
      </c>
      <c r="C71" s="78">
        <f>IF(TrRoad_act!C47=0,"",C34/TrRoad_act!C47*1000
)</f>
        <v>266.85751753927894</v>
      </c>
      <c r="D71" s="78">
        <f>IF(TrRoad_act!D47=0,"",D34/TrRoad_act!D47*1000
)</f>
        <v>266.49152370306365</v>
      </c>
      <c r="E71" s="78">
        <f>IF(TrRoad_act!E47=0,"",E34/TrRoad_act!E47*1000
)</f>
        <v>265.78829166682414</v>
      </c>
      <c r="F71" s="78">
        <f>IF(TrRoad_act!F47=0,"",F34/TrRoad_act!F47*1000
)</f>
        <v>264.5938551566291</v>
      </c>
      <c r="G71" s="78">
        <f>IF(TrRoad_act!G47=0,"",G34/TrRoad_act!G47*1000
)</f>
        <v>263.41791658468532</v>
      </c>
      <c r="H71" s="78">
        <f>IF(TrRoad_act!H47=0,"",H34/TrRoad_act!H47*1000
)</f>
        <v>261.5293888654291</v>
      </c>
      <c r="I71" s="78">
        <f>IF(TrRoad_act!I47=0,"",I34/TrRoad_act!I47*1000
)</f>
        <v>259.64504524623885</v>
      </c>
      <c r="J71" s="78">
        <f>IF(TrRoad_act!J47=0,"",J34/TrRoad_act!J47*1000
)</f>
        <v>257.01264742315493</v>
      </c>
      <c r="K71" s="78">
        <f>IF(TrRoad_act!K47=0,"",K34/TrRoad_act!K47*1000
)</f>
        <v>254.18865980350037</v>
      </c>
      <c r="L71" s="78">
        <f>IF(TrRoad_act!L47=0,"",L34/TrRoad_act!L47*1000
)</f>
        <v>251.42051921015818</v>
      </c>
      <c r="M71" s="78">
        <f>IF(TrRoad_act!M47=0,"",M34/TrRoad_act!M47*1000
)</f>
        <v>247.92703265640048</v>
      </c>
      <c r="N71" s="78">
        <f>IF(TrRoad_act!N47=0,"",N34/TrRoad_act!N47*1000
)</f>
        <v>245.82757774266958</v>
      </c>
      <c r="O71" s="78">
        <f>IF(TrRoad_act!O47=0,"",O34/TrRoad_act!O47*1000
)</f>
        <v>243.93468671316629</v>
      </c>
      <c r="P71" s="78">
        <f>IF(TrRoad_act!P47=0,"",P34/TrRoad_act!P47*1000
)</f>
        <v>241.02500344870555</v>
      </c>
      <c r="Q71" s="78">
        <f>IF(TrRoad_act!Q47=0,"",Q34/TrRoad_act!Q47*1000
)</f>
        <v>238.57783920105467</v>
      </c>
    </row>
    <row r="72" spans="1:17" ht="11.45" customHeight="1" x14ac:dyDescent="0.25">
      <c r="A72" s="62" t="s">
        <v>59</v>
      </c>
      <c r="B72" s="77">
        <f>IF(TrRoad_act!B48=0,"",B35/TrRoad_act!B48*1000
)</f>
        <v>257.88518287971249</v>
      </c>
      <c r="C72" s="77">
        <f>IF(TrRoad_act!C48=0,"",C35/TrRoad_act!C48*1000
)</f>
        <v>257.02376353307727</v>
      </c>
      <c r="D72" s="77">
        <f>IF(TrRoad_act!D48=0,"",D35/TrRoad_act!D48*1000
)</f>
        <v>256.47148677186664</v>
      </c>
      <c r="E72" s="77">
        <f>IF(TrRoad_act!E48=0,"",E35/TrRoad_act!E48*1000
)</f>
        <v>255.92660976258875</v>
      </c>
      <c r="F72" s="77">
        <f>IF(TrRoad_act!F48=0,"",F35/TrRoad_act!F48*1000
)</f>
        <v>254.99376807217638</v>
      </c>
      <c r="G72" s="77">
        <f>IF(TrRoad_act!G48=0,"",G35/TrRoad_act!G48*1000
)</f>
        <v>253.54888938554248</v>
      </c>
      <c r="H72" s="77">
        <f>IF(TrRoad_act!H48=0,"",H35/TrRoad_act!H48*1000
)</f>
        <v>251.88786094181498</v>
      </c>
      <c r="I72" s="77">
        <f>IF(TrRoad_act!I48=0,"",I35/TrRoad_act!I48*1000
)</f>
        <v>250.04978032322856</v>
      </c>
      <c r="J72" s="77">
        <f>IF(TrRoad_act!J48=0,"",J35/TrRoad_act!J48*1000
)</f>
        <v>245.81690667647044</v>
      </c>
      <c r="K72" s="77">
        <f>IF(TrRoad_act!K48=0,"",K35/TrRoad_act!K48*1000
)</f>
        <v>241.76936477100517</v>
      </c>
      <c r="L72" s="77">
        <f>IF(TrRoad_act!L48=0,"",L35/TrRoad_act!L48*1000
)</f>
        <v>238.22250560078882</v>
      </c>
      <c r="M72" s="77">
        <f>IF(TrRoad_act!M48=0,"",M35/TrRoad_act!M48*1000
)</f>
        <v>231.12278832715083</v>
      </c>
      <c r="N72" s="77">
        <f>IF(TrRoad_act!N48=0,"",N35/TrRoad_act!N48*1000
)</f>
        <v>227.39000385564663</v>
      </c>
      <c r="O72" s="77">
        <f>IF(TrRoad_act!O48=0,"",O35/TrRoad_act!O48*1000
)</f>
        <v>224.40507654460427</v>
      </c>
      <c r="P72" s="77">
        <f>IF(TrRoad_act!P48=0,"",P35/TrRoad_act!P48*1000
)</f>
        <v>219.02938323748592</v>
      </c>
      <c r="Q72" s="77">
        <f>IF(TrRoad_act!Q48=0,"",Q35/TrRoad_act!Q48*1000
)</f>
        <v>217.64883333782061</v>
      </c>
    </row>
    <row r="73" spans="1:17" ht="11.45" customHeight="1" x14ac:dyDescent="0.25">
      <c r="A73" s="62" t="s">
        <v>58</v>
      </c>
      <c r="B73" s="77">
        <f>IF(TrRoad_act!B49=0,"",B36/TrRoad_act!B49*1000
)</f>
        <v>271.4331601378812</v>
      </c>
      <c r="C73" s="77">
        <f>IF(TrRoad_act!C49=0,"",C36/TrRoad_act!C49*1000
)</f>
        <v>270.50278054866573</v>
      </c>
      <c r="D73" s="77">
        <f>IF(TrRoad_act!D49=0,"",D36/TrRoad_act!D49*1000
)</f>
        <v>270.13628625459074</v>
      </c>
      <c r="E73" s="77">
        <f>IF(TrRoad_act!E49=0,"",E36/TrRoad_act!E49*1000
)</f>
        <v>269.26716495238037</v>
      </c>
      <c r="F73" s="77">
        <f>IF(TrRoad_act!F49=0,"",F36/TrRoad_act!F49*1000
)</f>
        <v>268.30292563849281</v>
      </c>
      <c r="G73" s="77">
        <f>IF(TrRoad_act!G49=0,"",G36/TrRoad_act!G49*1000
)</f>
        <v>267.02027978784105</v>
      </c>
      <c r="H73" s="77">
        <f>IF(TrRoad_act!H49=0,"",H36/TrRoad_act!H49*1000
)</f>
        <v>265.17383019532065</v>
      </c>
      <c r="I73" s="77">
        <f>IF(TrRoad_act!I49=0,"",I36/TrRoad_act!I49*1000
)</f>
        <v>262.77846994855145</v>
      </c>
      <c r="J73" s="77">
        <f>IF(TrRoad_act!J49=0,"",J36/TrRoad_act!J49*1000
)</f>
        <v>260.56346707187475</v>
      </c>
      <c r="K73" s="77">
        <f>IF(TrRoad_act!K49=0,"",K36/TrRoad_act!K49*1000
)</f>
        <v>257.80984306069138</v>
      </c>
      <c r="L73" s="77">
        <f>IF(TrRoad_act!L49=0,"",L36/TrRoad_act!L49*1000
)</f>
        <v>254.89049081262814</v>
      </c>
      <c r="M73" s="77">
        <f>IF(TrRoad_act!M49=0,"",M36/TrRoad_act!M49*1000
)</f>
        <v>252.42598236924979</v>
      </c>
      <c r="N73" s="77">
        <f>IF(TrRoad_act!N49=0,"",N36/TrRoad_act!N49*1000
)</f>
        <v>250.29645729564137</v>
      </c>
      <c r="O73" s="77">
        <f>IF(TrRoad_act!O49=0,"",O36/TrRoad_act!O49*1000
)</f>
        <v>247.81211470620232</v>
      </c>
      <c r="P73" s="77">
        <f>IF(TrRoad_act!P49=0,"",P36/TrRoad_act!P49*1000
)</f>
        <v>245.04985951621123</v>
      </c>
      <c r="Q73" s="77">
        <f>IF(TrRoad_act!Q49=0,"",Q36/TrRoad_act!Q49*1000
)</f>
        <v>242.16500778937728</v>
      </c>
    </row>
    <row r="74" spans="1:17" ht="11.45" customHeight="1" x14ac:dyDescent="0.25">
      <c r="A74" s="62" t="s">
        <v>57</v>
      </c>
      <c r="B74" s="77" t="str">
        <f>IF(TrRoad_act!B50=0,"",B37/TrRoad_act!B50*1000
)</f>
        <v/>
      </c>
      <c r="C74" s="77" t="str">
        <f>IF(TrRoad_act!C50=0,"",C37/TrRoad_act!C50*1000
)</f>
        <v/>
      </c>
      <c r="D74" s="77" t="str">
        <f>IF(TrRoad_act!D50=0,"",D37/TrRoad_act!D50*1000
)</f>
        <v/>
      </c>
      <c r="E74" s="77" t="str">
        <f>IF(TrRoad_act!E50=0,"",E37/TrRoad_act!E50*1000
)</f>
        <v/>
      </c>
      <c r="F74" s="77" t="str">
        <f>IF(TrRoad_act!F50=0,"",F37/TrRoad_act!F50*1000
)</f>
        <v/>
      </c>
      <c r="G74" s="77" t="str">
        <f>IF(TrRoad_act!G50=0,"",G37/TrRoad_act!G50*1000
)</f>
        <v/>
      </c>
      <c r="H74" s="77" t="str">
        <f>IF(TrRoad_act!H50=0,"",H37/TrRoad_act!H50*1000
)</f>
        <v/>
      </c>
      <c r="I74" s="77" t="str">
        <f>IF(TrRoad_act!I50=0,"",I37/TrRoad_act!I50*1000
)</f>
        <v/>
      </c>
      <c r="J74" s="77" t="str">
        <f>IF(TrRoad_act!J50=0,"",J37/TrRoad_act!J50*1000
)</f>
        <v/>
      </c>
      <c r="K74" s="77" t="str">
        <f>IF(TrRoad_act!K50=0,"",K37/TrRoad_act!K50*1000
)</f>
        <v/>
      </c>
      <c r="L74" s="77" t="str">
        <f>IF(TrRoad_act!L50=0,"",L37/TrRoad_act!L50*1000
)</f>
        <v/>
      </c>
      <c r="M74" s="77" t="str">
        <f>IF(TrRoad_act!M50=0,"",M37/TrRoad_act!M50*1000
)</f>
        <v/>
      </c>
      <c r="N74" s="77" t="str">
        <f>IF(TrRoad_act!N50=0,"",N37/TrRoad_act!N50*1000
)</f>
        <v/>
      </c>
      <c r="O74" s="77" t="str">
        <f>IF(TrRoad_act!O50=0,"",O37/TrRoad_act!O50*1000
)</f>
        <v/>
      </c>
      <c r="P74" s="77" t="str">
        <f>IF(TrRoad_act!P50=0,"",P37/TrRoad_act!P50*1000
)</f>
        <v/>
      </c>
      <c r="Q74" s="77" t="str">
        <f>IF(TrRoad_act!Q50=0,"",Q37/TrRoad_act!Q50*1000
)</f>
        <v/>
      </c>
    </row>
    <row r="75" spans="1:17" ht="11.45" customHeight="1" x14ac:dyDescent="0.25">
      <c r="A75" s="62" t="s">
        <v>56</v>
      </c>
      <c r="B75" s="77" t="str">
        <f>IF(TrRoad_act!B51=0,"",B38/TrRoad_act!B51*1000
)</f>
        <v/>
      </c>
      <c r="C75" s="77" t="str">
        <f>IF(TrRoad_act!C51=0,"",C38/TrRoad_act!C51*1000
)</f>
        <v/>
      </c>
      <c r="D75" s="77" t="str">
        <f>IF(TrRoad_act!D51=0,"",D38/TrRoad_act!D51*1000
)</f>
        <v/>
      </c>
      <c r="E75" s="77" t="str">
        <f>IF(TrRoad_act!E51=0,"",E38/TrRoad_act!E51*1000
)</f>
        <v/>
      </c>
      <c r="F75" s="77" t="str">
        <f>IF(TrRoad_act!F51=0,"",F38/TrRoad_act!F51*1000
)</f>
        <v/>
      </c>
      <c r="G75" s="77" t="str">
        <f>IF(TrRoad_act!G51=0,"",G38/TrRoad_act!G51*1000
)</f>
        <v/>
      </c>
      <c r="H75" s="77" t="str">
        <f>IF(TrRoad_act!H51=0,"",H38/TrRoad_act!H51*1000
)</f>
        <v/>
      </c>
      <c r="I75" s="77" t="str">
        <f>IF(TrRoad_act!I51=0,"",I38/TrRoad_act!I51*1000
)</f>
        <v/>
      </c>
      <c r="J75" s="77" t="str">
        <f>IF(TrRoad_act!J51=0,"",J38/TrRoad_act!J51*1000
)</f>
        <v/>
      </c>
      <c r="K75" s="77" t="str">
        <f>IF(TrRoad_act!K51=0,"",K38/TrRoad_act!K51*1000
)</f>
        <v/>
      </c>
      <c r="L75" s="77">
        <f>IF(TrRoad_act!L51=0,"",L38/TrRoad_act!L51*1000
)</f>
        <v>181.92400835180732</v>
      </c>
      <c r="M75" s="77">
        <f>IF(TrRoad_act!M51=0,"",M38/TrRoad_act!M51*1000
)</f>
        <v>189.28580936265962</v>
      </c>
      <c r="N75" s="77">
        <f>IF(TrRoad_act!N51=0,"",N38/TrRoad_act!N51*1000
)</f>
        <v>190.08455656090032</v>
      </c>
      <c r="O75" s="77">
        <f>IF(TrRoad_act!O51=0,"",O38/TrRoad_act!O51*1000
)</f>
        <v>191.34380179273342</v>
      </c>
      <c r="P75" s="77">
        <f>IF(TrRoad_act!P51=0,"",P38/TrRoad_act!P51*1000
)</f>
        <v>202.39134003741387</v>
      </c>
      <c r="Q75" s="77">
        <f>IF(TrRoad_act!Q51=0,"",Q38/TrRoad_act!Q51*1000
)</f>
        <v>198.12846461682915</v>
      </c>
    </row>
    <row r="76" spans="1:17" ht="11.45" customHeight="1" x14ac:dyDescent="0.25">
      <c r="A76" s="62" t="s">
        <v>55</v>
      </c>
      <c r="B76" s="77" t="str">
        <f>IF(TrRoad_act!B52=0,"",B39/TrRoad_act!B52*1000
)</f>
        <v/>
      </c>
      <c r="C76" s="77" t="str">
        <f>IF(TrRoad_act!C52=0,"",C39/TrRoad_act!C52*1000
)</f>
        <v/>
      </c>
      <c r="D76" s="77" t="str">
        <f>IF(TrRoad_act!D52=0,"",D39/TrRoad_act!D52*1000
)</f>
        <v/>
      </c>
      <c r="E76" s="77" t="str">
        <f>IF(TrRoad_act!E52=0,"",E39/TrRoad_act!E52*1000
)</f>
        <v/>
      </c>
      <c r="F76" s="77" t="str">
        <f>IF(TrRoad_act!F52=0,"",F39/TrRoad_act!F52*1000
)</f>
        <v/>
      </c>
      <c r="G76" s="77" t="str">
        <f>IF(TrRoad_act!G52=0,"",G39/TrRoad_act!G52*1000
)</f>
        <v/>
      </c>
      <c r="H76" s="77" t="str">
        <f>IF(TrRoad_act!H52=0,"",H39/TrRoad_act!H52*1000
)</f>
        <v/>
      </c>
      <c r="I76" s="77">
        <f>IF(TrRoad_act!I52=0,"",I39/TrRoad_act!I52*1000
)</f>
        <v>0</v>
      </c>
      <c r="J76" s="77">
        <f>IF(TrRoad_act!J52=0,"",J39/TrRoad_act!J52*1000
)</f>
        <v>0</v>
      </c>
      <c r="K76" s="77">
        <f>IF(TrRoad_act!K52=0,"",K39/TrRoad_act!K52*1000
)</f>
        <v>0</v>
      </c>
      <c r="L76" s="77">
        <f>IF(TrRoad_act!L52=0,"",L39/TrRoad_act!L52*1000
)</f>
        <v>0</v>
      </c>
      <c r="M76" s="77">
        <f>IF(TrRoad_act!M52=0,"",M39/TrRoad_act!M52*1000
)</f>
        <v>0</v>
      </c>
      <c r="N76" s="77">
        <f>IF(TrRoad_act!N52=0,"",N39/TrRoad_act!N52*1000
)</f>
        <v>0</v>
      </c>
      <c r="O76" s="77">
        <f>IF(TrRoad_act!O52=0,"",O39/TrRoad_act!O52*1000
)</f>
        <v>0</v>
      </c>
      <c r="P76" s="77">
        <f>IF(TrRoad_act!P52=0,"",P39/TrRoad_act!P52*1000
)</f>
        <v>0</v>
      </c>
      <c r="Q76" s="77">
        <f>IF(TrRoad_act!Q52=0,"",Q39/TrRoad_act!Q52*1000
)</f>
        <v>0</v>
      </c>
    </row>
    <row r="77" spans="1:17" ht="11.45" customHeight="1" x14ac:dyDescent="0.25">
      <c r="A77" s="19" t="s">
        <v>24</v>
      </c>
      <c r="B77" s="76">
        <f>IF(TrRoad_act!B53=0,"",B40/TrRoad_act!B53*1000
)</f>
        <v>962.07098601423536</v>
      </c>
      <c r="C77" s="76">
        <f>IF(TrRoad_act!C53=0,"",C40/TrRoad_act!C53*1000
)</f>
        <v>2087.4070750170458</v>
      </c>
      <c r="D77" s="76">
        <f>IF(TrRoad_act!D53=0,"",D40/TrRoad_act!D53*1000
)</f>
        <v>2465.5164353131522</v>
      </c>
      <c r="E77" s="76">
        <f>IF(TrRoad_act!E53=0,"",E40/TrRoad_act!E53*1000
)</f>
        <v>1500.455400545032</v>
      </c>
      <c r="F77" s="76">
        <f>IF(TrRoad_act!F53=0,"",F40/TrRoad_act!F53*1000
)</f>
        <v>1572.4408109244857</v>
      </c>
      <c r="G77" s="76">
        <f>IF(TrRoad_act!G53=0,"",G40/TrRoad_act!G53*1000
)</f>
        <v>1624.8555133935017</v>
      </c>
      <c r="H77" s="76">
        <f>IF(TrRoad_act!H53=0,"",H40/TrRoad_act!H53*1000
)</f>
        <v>1589.6915609918726</v>
      </c>
      <c r="I77" s="76">
        <f>IF(TrRoad_act!I53=0,"",I40/TrRoad_act!I53*1000
)</f>
        <v>1658.5461860425669</v>
      </c>
      <c r="J77" s="76">
        <f>IF(TrRoad_act!J53=0,"",J40/TrRoad_act!J53*1000
)</f>
        <v>1458.8490610026854</v>
      </c>
      <c r="K77" s="76">
        <f>IF(TrRoad_act!K53=0,"",K40/TrRoad_act!K53*1000
)</f>
        <v>1377.0883034202707</v>
      </c>
      <c r="L77" s="76">
        <f>IF(TrRoad_act!L53=0,"",L40/TrRoad_act!L53*1000
)</f>
        <v>1980.204477347216</v>
      </c>
      <c r="M77" s="76">
        <f>IF(TrRoad_act!M53=0,"",M40/TrRoad_act!M53*1000
)</f>
        <v>2003.3348551879963</v>
      </c>
      <c r="N77" s="76">
        <f>IF(TrRoad_act!N53=0,"",N40/TrRoad_act!N53*1000
)</f>
        <v>2005.6017890757664</v>
      </c>
      <c r="O77" s="76">
        <f>IF(TrRoad_act!O53=0,"",O40/TrRoad_act!O53*1000
)</f>
        <v>1623.0402086632191</v>
      </c>
      <c r="P77" s="76">
        <f>IF(TrRoad_act!P53=0,"",P40/TrRoad_act!P53*1000
)</f>
        <v>1588.3416842174768</v>
      </c>
      <c r="Q77" s="76">
        <f>IF(TrRoad_act!Q53=0,"",Q40/TrRoad_act!Q53*1000
)</f>
        <v>1338.9388421742412</v>
      </c>
    </row>
    <row r="78" spans="1:17" ht="11.45" customHeight="1" x14ac:dyDescent="0.25">
      <c r="A78" s="17" t="s">
        <v>23</v>
      </c>
      <c r="B78" s="75">
        <f>IF(TrRoad_act!B54=0,"",B41/TrRoad_act!B54*1000
)</f>
        <v>1328.4741740231684</v>
      </c>
      <c r="C78" s="75">
        <f>IF(TrRoad_act!C54=0,"",C41/TrRoad_act!C54*1000
)</f>
        <v>1433.9613888067602</v>
      </c>
      <c r="D78" s="75">
        <f>IF(TrRoad_act!D54=0,"",D41/TrRoad_act!D54*1000
)</f>
        <v>1459.2949208182247</v>
      </c>
      <c r="E78" s="75">
        <f>IF(TrRoad_act!E54=0,"",E41/TrRoad_act!E54*1000
)</f>
        <v>1353.595797203365</v>
      </c>
      <c r="F78" s="75">
        <f>IF(TrRoad_act!F54=0,"",F41/TrRoad_act!F54*1000
)</f>
        <v>1354.9785574256055</v>
      </c>
      <c r="G78" s="75">
        <f>IF(TrRoad_act!G54=0,"",G41/TrRoad_act!G54*1000
)</f>
        <v>1359.5184751551778</v>
      </c>
      <c r="H78" s="75">
        <f>IF(TrRoad_act!H54=0,"",H41/TrRoad_act!H54*1000
)</f>
        <v>1354.8094691617209</v>
      </c>
      <c r="I78" s="75">
        <f>IF(TrRoad_act!I54=0,"",I41/TrRoad_act!I54*1000
)</f>
        <v>1357.6440780064765</v>
      </c>
      <c r="J78" s="75">
        <f>IF(TrRoad_act!J54=0,"",J41/TrRoad_act!J54*1000
)</f>
        <v>1337.8148583171353</v>
      </c>
      <c r="K78" s="75">
        <f>IF(TrRoad_act!K54=0,"",K41/TrRoad_act!K54*1000
)</f>
        <v>1329.427826364323</v>
      </c>
      <c r="L78" s="75">
        <f>IF(TrRoad_act!L54=0,"",L41/TrRoad_act!L54*1000
)</f>
        <v>1390.7647572078852</v>
      </c>
      <c r="M78" s="75">
        <f>IF(TrRoad_act!M54=0,"",M41/TrRoad_act!M54*1000
)</f>
        <v>1395.4559285885082</v>
      </c>
      <c r="N78" s="75">
        <f>IF(TrRoad_act!N54=0,"",N41/TrRoad_act!N54*1000
)</f>
        <v>1398.187880212357</v>
      </c>
      <c r="O78" s="75">
        <f>IF(TrRoad_act!O54=0,"",O41/TrRoad_act!O54*1000
)</f>
        <v>1363.0579791688924</v>
      </c>
      <c r="P78" s="75">
        <f>IF(TrRoad_act!P54=0,"",P41/TrRoad_act!P54*1000
)</f>
        <v>1361.6512611591065</v>
      </c>
      <c r="Q78" s="75">
        <f>IF(TrRoad_act!Q54=0,"",Q41/TrRoad_act!Q54*1000
)</f>
        <v>1339.259543731604</v>
      </c>
    </row>
    <row r="79" spans="1:17" ht="11.45" customHeight="1" x14ac:dyDescent="0.25">
      <c r="A79" s="15" t="s">
        <v>22</v>
      </c>
      <c r="B79" s="74">
        <f>IF(TrRoad_act!B55=0,"",B42/TrRoad_act!B55*1000
)</f>
        <v>117.31868497245497</v>
      </c>
      <c r="C79" s="74">
        <f>IF(TrRoad_act!C55=0,"",C42/TrRoad_act!C55*1000
)</f>
        <v>3220.0176623410293</v>
      </c>
      <c r="D79" s="74">
        <f>IF(TrRoad_act!D55=0,"",D42/TrRoad_act!D55*1000
)</f>
        <v>4751.5174970208709</v>
      </c>
      <c r="E79" s="74">
        <f>IF(TrRoad_act!E55=0,"",E42/TrRoad_act!E55*1000
)</f>
        <v>2034.1737470628289</v>
      </c>
      <c r="F79" s="74">
        <f>IF(TrRoad_act!F55=0,"",F42/TrRoad_act!F55*1000
)</f>
        <v>2303.260108167105</v>
      </c>
      <c r="G79" s="74">
        <f>IF(TrRoad_act!G55=0,"",G42/TrRoad_act!G55*1000
)</f>
        <v>2507.0545892483992</v>
      </c>
      <c r="H79" s="74">
        <f>IF(TrRoad_act!H55=0,"",H42/TrRoad_act!H55*1000
)</f>
        <v>2362.1872159134218</v>
      </c>
      <c r="I79" s="74">
        <f>IF(TrRoad_act!I55=0,"",I42/TrRoad_act!I55*1000
)</f>
        <v>2610.0999907751811</v>
      </c>
      <c r="J79" s="74">
        <f>IF(TrRoad_act!J55=0,"",J42/TrRoad_act!J55*1000
)</f>
        <v>1863.7905924034931</v>
      </c>
      <c r="K79" s="74">
        <f>IF(TrRoad_act!K55=0,"",K42/TrRoad_act!K55*1000
)</f>
        <v>1518.9935785406976</v>
      </c>
      <c r="L79" s="74">
        <f>IF(TrRoad_act!L55=0,"",L42/TrRoad_act!L55*1000
)</f>
        <v>3568.6644701863961</v>
      </c>
      <c r="M79" s="74">
        <f>IF(TrRoad_act!M55=0,"",M42/TrRoad_act!M55*1000
)</f>
        <v>3539.7705517551385</v>
      </c>
      <c r="N79" s="74">
        <f>IF(TrRoad_act!N55=0,"",N42/TrRoad_act!N55*1000
)</f>
        <v>3468.692847642998</v>
      </c>
      <c r="O79" s="74">
        <f>IF(TrRoad_act!O55=0,"",O42/TrRoad_act!O55*1000
)</f>
        <v>2173.8944974928118</v>
      </c>
      <c r="P79" s="74">
        <f>IF(TrRoad_act!P55=0,"",P42/TrRoad_act!P55*1000
)</f>
        <v>2032.7528314748283</v>
      </c>
      <c r="Q79" s="74">
        <f>IF(TrRoad_act!Q55=0,"",Q42/TrRoad_act!Q55*1000
)</f>
        <v>1338.4187183735639</v>
      </c>
    </row>
    <row r="81" spans="1:17" ht="11.45" customHeight="1" x14ac:dyDescent="0.25">
      <c r="A81" s="27" t="s">
        <v>96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</row>
    <row r="82" spans="1:17" ht="11.45" customHeight="1" x14ac:dyDescent="0.25">
      <c r="A82" s="25" t="s">
        <v>95</v>
      </c>
      <c r="B82" s="79">
        <f>IF(TrRoad_act!B4=0,"",B18/TrRoad_act!B4*1000)</f>
        <v>123.5835615676182</v>
      </c>
      <c r="C82" s="79">
        <f>IF(TrRoad_act!C4=0,"",C18/TrRoad_act!C4*1000)</f>
        <v>145.64912254387883</v>
      </c>
      <c r="D82" s="79">
        <f>IF(TrRoad_act!D4=0,"",D18/TrRoad_act!D4*1000)</f>
        <v>137.86111626161255</v>
      </c>
      <c r="E82" s="79">
        <f>IF(TrRoad_act!E4=0,"",E18/TrRoad_act!E4*1000)</f>
        <v>130.35827606845478</v>
      </c>
      <c r="F82" s="79">
        <f>IF(TrRoad_act!F4=0,"",F18/TrRoad_act!F4*1000)</f>
        <v>128.0691026164682</v>
      </c>
      <c r="G82" s="79">
        <f>IF(TrRoad_act!G4=0,"",G18/TrRoad_act!G4*1000)</f>
        <v>110.82306743396667</v>
      </c>
      <c r="H82" s="79">
        <f>IF(TrRoad_act!H4=0,"",H18/TrRoad_act!H4*1000)</f>
        <v>120.46618326577169</v>
      </c>
      <c r="I82" s="79">
        <f>IF(TrRoad_act!I4=0,"",I18/TrRoad_act!I4*1000)</f>
        <v>128.7506126542919</v>
      </c>
      <c r="J82" s="79">
        <f>IF(TrRoad_act!J4=0,"",J18/TrRoad_act!J4*1000)</f>
        <v>126.61768255826986</v>
      </c>
      <c r="K82" s="79">
        <f>IF(TrRoad_act!K4=0,"",K18/TrRoad_act!K4*1000)</f>
        <v>120.54523431371268</v>
      </c>
      <c r="L82" s="79">
        <f>IF(TrRoad_act!L4=0,"",L18/TrRoad_act!L4*1000)</f>
        <v>122.72965340325899</v>
      </c>
      <c r="M82" s="79">
        <f>IF(TrRoad_act!M4=0,"",M18/TrRoad_act!M4*1000)</f>
        <v>118.85274457886236</v>
      </c>
      <c r="N82" s="79">
        <f>IF(TrRoad_act!N4=0,"",N18/TrRoad_act!N4*1000)</f>
        <v>116.74242208793272</v>
      </c>
      <c r="O82" s="79">
        <f>IF(TrRoad_act!O4=0,"",O18/TrRoad_act!O4*1000)</f>
        <v>112.21150147944638</v>
      </c>
      <c r="P82" s="79">
        <f>IF(TrRoad_act!P4=0,"",P18/TrRoad_act!P4*1000)</f>
        <v>110.02798475601401</v>
      </c>
      <c r="Q82" s="79">
        <f>IF(TrRoad_act!Q4=0,"",Q18/TrRoad_act!Q4*1000)</f>
        <v>107.49808934766304</v>
      </c>
    </row>
    <row r="83" spans="1:17" ht="11.45" customHeight="1" x14ac:dyDescent="0.25">
      <c r="A83" s="23" t="s">
        <v>30</v>
      </c>
      <c r="B83" s="78">
        <f>IF(TrRoad_act!B5=0,"",B19/TrRoad_act!B5*1000)</f>
        <v>134.55315209142728</v>
      </c>
      <c r="C83" s="78">
        <f>IF(TrRoad_act!C5=0,"",C19/TrRoad_act!C5*1000)</f>
        <v>134.41988956463334</v>
      </c>
      <c r="D83" s="78">
        <f>IF(TrRoad_act!D5=0,"",D19/TrRoad_act!D5*1000)</f>
        <v>133.45525063647761</v>
      </c>
      <c r="E83" s="78">
        <f>IF(TrRoad_act!E5=0,"",E19/TrRoad_act!E5*1000)</f>
        <v>131.92998172256281</v>
      </c>
      <c r="F83" s="78">
        <f>IF(TrRoad_act!F5=0,"",F19/TrRoad_act!F5*1000)</f>
        <v>130.51550148646095</v>
      </c>
      <c r="G83" s="78">
        <f>IF(TrRoad_act!G5=0,"",G19/TrRoad_act!G5*1000)</f>
        <v>122.97995043709679</v>
      </c>
      <c r="H83" s="78">
        <f>IF(TrRoad_act!H5=0,"",H19/TrRoad_act!H5*1000)</f>
        <v>126.90857661721702</v>
      </c>
      <c r="I83" s="78">
        <f>IF(TrRoad_act!I5=0,"",I19/TrRoad_act!I5*1000)</f>
        <v>125.11776156236975</v>
      </c>
      <c r="J83" s="78">
        <f>IF(TrRoad_act!J5=0,"",J19/TrRoad_act!J5*1000)</f>
        <v>122.76693918065078</v>
      </c>
      <c r="K83" s="78">
        <f>IF(TrRoad_act!K5=0,"",K19/TrRoad_act!K5*1000)</f>
        <v>121.68934905337933</v>
      </c>
      <c r="L83" s="78">
        <f>IF(TrRoad_act!L5=0,"",L19/TrRoad_act!L5*1000)</f>
        <v>120.68954131722316</v>
      </c>
      <c r="M83" s="78">
        <f>IF(TrRoad_act!M5=0,"",M19/TrRoad_act!M5*1000)</f>
        <v>110.2404281723414</v>
      </c>
      <c r="N83" s="78">
        <f>IF(TrRoad_act!N5=0,"",N19/TrRoad_act!N5*1000)</f>
        <v>104.56073690271123</v>
      </c>
      <c r="O83" s="78">
        <f>IF(TrRoad_act!O5=0,"",O19/TrRoad_act!O5*1000)</f>
        <v>103.38980728626686</v>
      </c>
      <c r="P83" s="78">
        <f>IF(TrRoad_act!P5=0,"",P19/TrRoad_act!P5*1000)</f>
        <v>100.80780963476403</v>
      </c>
      <c r="Q83" s="78">
        <f>IF(TrRoad_act!Q5=0,"",Q19/TrRoad_act!Q5*1000)</f>
        <v>103.89080099692293</v>
      </c>
    </row>
    <row r="84" spans="1:17" ht="11.45" customHeight="1" x14ac:dyDescent="0.25">
      <c r="A84" s="19" t="s">
        <v>29</v>
      </c>
      <c r="B84" s="76">
        <f>IF(TrRoad_act!B6=0,"",B20/TrRoad_act!B6*1000)</f>
        <v>126.41390432140362</v>
      </c>
      <c r="C84" s="76">
        <f>IF(TrRoad_act!C6=0,"",C20/TrRoad_act!C6*1000)</f>
        <v>154.60983920803304</v>
      </c>
      <c r="D84" s="76">
        <f>IF(TrRoad_act!D6=0,"",D20/TrRoad_act!D6*1000)</f>
        <v>141.50882567054333</v>
      </c>
      <c r="E84" s="76">
        <f>IF(TrRoad_act!E6=0,"",E20/TrRoad_act!E6*1000)</f>
        <v>129.84209819781105</v>
      </c>
      <c r="F84" s="76">
        <f>IF(TrRoad_act!F6=0,"",F20/TrRoad_act!F6*1000)</f>
        <v>129.36672182179714</v>
      </c>
      <c r="G84" s="76">
        <f>IF(TrRoad_act!G6=0,"",G20/TrRoad_act!G6*1000)</f>
        <v>109.2580316116531</v>
      </c>
      <c r="H84" s="76">
        <f>IF(TrRoad_act!H6=0,"",H20/TrRoad_act!H6*1000)</f>
        <v>123.43669469206532</v>
      </c>
      <c r="I84" s="76">
        <f>IF(TrRoad_act!I6=0,"",I20/TrRoad_act!I6*1000)</f>
        <v>136.59173156052066</v>
      </c>
      <c r="J84" s="76">
        <f>IF(TrRoad_act!J6=0,"",J20/TrRoad_act!J6*1000)</f>
        <v>132.37992148441234</v>
      </c>
      <c r="K84" s="76">
        <f>IF(TrRoad_act!K6=0,"",K20/TrRoad_act!K6*1000)</f>
        <v>122.31278491443987</v>
      </c>
      <c r="L84" s="76">
        <f>IF(TrRoad_act!L6=0,"",L20/TrRoad_act!L6*1000)</f>
        <v>125.39747054925171</v>
      </c>
      <c r="M84" s="76">
        <f>IF(TrRoad_act!M6=0,"",M20/TrRoad_act!M6*1000)</f>
        <v>121.27172776894429</v>
      </c>
      <c r="N84" s="76">
        <f>IF(TrRoad_act!N6=0,"",N20/TrRoad_act!N6*1000)</f>
        <v>119.42179444998254</v>
      </c>
      <c r="O84" s="76">
        <f>IF(TrRoad_act!O6=0,"",O20/TrRoad_act!O6*1000)</f>
        <v>114.56299905902749</v>
      </c>
      <c r="P84" s="76">
        <f>IF(TrRoad_act!P6=0,"",P20/TrRoad_act!P6*1000)</f>
        <v>110.56177401573807</v>
      </c>
      <c r="Q84" s="76">
        <f>IF(TrRoad_act!Q6=0,"",Q20/TrRoad_act!Q6*1000)</f>
        <v>112.82792650448509</v>
      </c>
    </row>
    <row r="85" spans="1:17" ht="11.45" customHeight="1" x14ac:dyDescent="0.25">
      <c r="A85" s="62" t="s">
        <v>59</v>
      </c>
      <c r="B85" s="77">
        <f>IF(TrRoad_act!B7=0,"",B21/TrRoad_act!B7*1000)</f>
        <v>128.83836750606261</v>
      </c>
      <c r="C85" s="77">
        <f>IF(TrRoad_act!C7=0,"",C21/TrRoad_act!C7*1000)</f>
        <v>156.22979624546653</v>
      </c>
      <c r="D85" s="77">
        <f>IF(TrRoad_act!D7=0,"",D21/TrRoad_act!D7*1000)</f>
        <v>142.01630414066327</v>
      </c>
      <c r="E85" s="77">
        <f>IF(TrRoad_act!E7=0,"",E21/TrRoad_act!E7*1000)</f>
        <v>132.59761335545019</v>
      </c>
      <c r="F85" s="77">
        <f>IF(TrRoad_act!F7=0,"",F21/TrRoad_act!F7*1000)</f>
        <v>133.27821821808959</v>
      </c>
      <c r="G85" s="77">
        <f>IF(TrRoad_act!G7=0,"",G21/TrRoad_act!G7*1000)</f>
        <v>113.55195501416014</v>
      </c>
      <c r="H85" s="77">
        <f>IF(TrRoad_act!H7=0,"",H21/TrRoad_act!H7*1000)</f>
        <v>129.78987020389587</v>
      </c>
      <c r="I85" s="77">
        <f>IF(TrRoad_act!I7=0,"",I21/TrRoad_act!I7*1000)</f>
        <v>144.64553817765156</v>
      </c>
      <c r="J85" s="77">
        <f>IF(TrRoad_act!J7=0,"",J21/TrRoad_act!J7*1000)</f>
        <v>141.63575400163339</v>
      </c>
      <c r="K85" s="77">
        <f>IF(TrRoad_act!K7=0,"",K21/TrRoad_act!K7*1000)</f>
        <v>132.03382459383772</v>
      </c>
      <c r="L85" s="77">
        <f>IF(TrRoad_act!L7=0,"",L21/TrRoad_act!L7*1000)</f>
        <v>134.1351702255142</v>
      </c>
      <c r="M85" s="77">
        <f>IF(TrRoad_act!M7=0,"",M21/TrRoad_act!M7*1000)</f>
        <v>129.21537078565129</v>
      </c>
      <c r="N85" s="77">
        <f>IF(TrRoad_act!N7=0,"",N21/TrRoad_act!N7*1000)</f>
        <v>127.5521519943639</v>
      </c>
      <c r="O85" s="77">
        <f>IF(TrRoad_act!O7=0,"",O21/TrRoad_act!O7*1000)</f>
        <v>123.58768703932974</v>
      </c>
      <c r="P85" s="77">
        <f>IF(TrRoad_act!P7=0,"",P21/TrRoad_act!P7*1000)</f>
        <v>118.40227880518651</v>
      </c>
      <c r="Q85" s="77">
        <f>IF(TrRoad_act!Q7=0,"",Q21/TrRoad_act!Q7*1000)</f>
        <v>122.09810080532365</v>
      </c>
    </row>
    <row r="86" spans="1:17" ht="11.45" customHeight="1" x14ac:dyDescent="0.25">
      <c r="A86" s="62" t="s">
        <v>58</v>
      </c>
      <c r="B86" s="77">
        <f>IF(TrRoad_act!B8=0,"",B22/TrRoad_act!B8*1000)</f>
        <v>102.05075862247826</v>
      </c>
      <c r="C86" s="77">
        <f>IF(TrRoad_act!C8=0,"",C22/TrRoad_act!C8*1000)</f>
        <v>141.18017611023001</v>
      </c>
      <c r="D86" s="77">
        <f>IF(TrRoad_act!D8=0,"",D22/TrRoad_act!D8*1000)</f>
        <v>138.14851455781422</v>
      </c>
      <c r="E86" s="77">
        <f>IF(TrRoad_act!E8=0,"",E22/TrRoad_act!E8*1000)</f>
        <v>116.8201793252734</v>
      </c>
      <c r="F86" s="77">
        <f>IF(TrRoad_act!F8=0,"",F22/TrRoad_act!F8*1000)</f>
        <v>116.04501377208085</v>
      </c>
      <c r="G86" s="77">
        <f>IF(TrRoad_act!G8=0,"",G22/TrRoad_act!G8*1000)</f>
        <v>97.111122279668038</v>
      </c>
      <c r="H86" s="77">
        <f>IF(TrRoad_act!H8=0,"",H22/TrRoad_act!H8*1000)</f>
        <v>109.23381489542273</v>
      </c>
      <c r="I86" s="77">
        <f>IF(TrRoad_act!I8=0,"",I22/TrRoad_act!I8*1000)</f>
        <v>121.07242286976722</v>
      </c>
      <c r="J86" s="77">
        <f>IF(TrRoad_act!J8=0,"",J22/TrRoad_act!J8*1000)</f>
        <v>116.04252241216666</v>
      </c>
      <c r="K86" s="77">
        <f>IF(TrRoad_act!K8=0,"",K22/TrRoad_act!K8*1000)</f>
        <v>106.90977406223554</v>
      </c>
      <c r="L86" s="77">
        <f>IF(TrRoad_act!L8=0,"",L22/TrRoad_act!L8*1000)</f>
        <v>112.70471407176267</v>
      </c>
      <c r="M86" s="77">
        <f>IF(TrRoad_act!M8=0,"",M22/TrRoad_act!M8*1000)</f>
        <v>111.50571934422344</v>
      </c>
      <c r="N86" s="77">
        <f>IF(TrRoad_act!N8=0,"",N22/TrRoad_act!N8*1000)</f>
        <v>111.15467500670788</v>
      </c>
      <c r="O86" s="77">
        <f>IF(TrRoad_act!O8=0,"",O22/TrRoad_act!O8*1000)</f>
        <v>106.62011776472323</v>
      </c>
      <c r="P86" s="77">
        <f>IF(TrRoad_act!P8=0,"",P22/TrRoad_act!P8*1000)</f>
        <v>103.89654667218817</v>
      </c>
      <c r="Q86" s="77">
        <f>IF(TrRoad_act!Q8=0,"",Q22/TrRoad_act!Q8*1000)</f>
        <v>105.94304597921166</v>
      </c>
    </row>
    <row r="87" spans="1:17" ht="11.45" customHeight="1" x14ac:dyDescent="0.25">
      <c r="A87" s="62" t="s">
        <v>57</v>
      </c>
      <c r="B87" s="77" t="str">
        <f>IF(TrRoad_act!B9=0,"",B23/TrRoad_act!B9*1000)</f>
        <v/>
      </c>
      <c r="C87" s="77" t="str">
        <f>IF(TrRoad_act!C9=0,"",C23/TrRoad_act!C9*1000)</f>
        <v/>
      </c>
      <c r="D87" s="77" t="str">
        <f>IF(TrRoad_act!D9=0,"",D23/TrRoad_act!D9*1000)</f>
        <v/>
      </c>
      <c r="E87" s="77" t="str">
        <f>IF(TrRoad_act!E9=0,"",E23/TrRoad_act!E9*1000)</f>
        <v/>
      </c>
      <c r="F87" s="77" t="str">
        <f>IF(TrRoad_act!F9=0,"",F23/TrRoad_act!F9*1000)</f>
        <v/>
      </c>
      <c r="G87" s="77" t="str">
        <f>IF(TrRoad_act!G9=0,"",G23/TrRoad_act!G9*1000)</f>
        <v/>
      </c>
      <c r="H87" s="77" t="str">
        <f>IF(TrRoad_act!H9=0,"",H23/TrRoad_act!H9*1000)</f>
        <v/>
      </c>
      <c r="I87" s="77" t="str">
        <f>IF(TrRoad_act!I9=0,"",I23/TrRoad_act!I9*1000)</f>
        <v/>
      </c>
      <c r="J87" s="77" t="str">
        <f>IF(TrRoad_act!J9=0,"",J23/TrRoad_act!J9*1000)</f>
        <v/>
      </c>
      <c r="K87" s="77" t="str">
        <f>IF(TrRoad_act!K9=0,"",K23/TrRoad_act!K9*1000)</f>
        <v/>
      </c>
      <c r="L87" s="77" t="str">
        <f>IF(TrRoad_act!L9=0,"",L23/TrRoad_act!L9*1000)</f>
        <v/>
      </c>
      <c r="M87" s="77" t="str">
        <f>IF(TrRoad_act!M9=0,"",M23/TrRoad_act!M9*1000)</f>
        <v/>
      </c>
      <c r="N87" s="77" t="str">
        <f>IF(TrRoad_act!N9=0,"",N23/TrRoad_act!N9*1000)</f>
        <v/>
      </c>
      <c r="O87" s="77" t="str">
        <f>IF(TrRoad_act!O9=0,"",O23/TrRoad_act!O9*1000)</f>
        <v/>
      </c>
      <c r="P87" s="77" t="str">
        <f>IF(TrRoad_act!P9=0,"",P23/TrRoad_act!P9*1000)</f>
        <v/>
      </c>
      <c r="Q87" s="77" t="str">
        <f>IF(TrRoad_act!Q9=0,"",Q23/TrRoad_act!Q9*1000)</f>
        <v/>
      </c>
    </row>
    <row r="88" spans="1:17" ht="11.45" customHeight="1" x14ac:dyDescent="0.25">
      <c r="A88" s="62" t="s">
        <v>56</v>
      </c>
      <c r="B88" s="77" t="str">
        <f>IF(TrRoad_act!B10=0,"",B24/TrRoad_act!B10*1000)</f>
        <v/>
      </c>
      <c r="C88" s="77" t="str">
        <f>IF(TrRoad_act!C10=0,"",C24/TrRoad_act!C10*1000)</f>
        <v/>
      </c>
      <c r="D88" s="77" t="str">
        <f>IF(TrRoad_act!D10=0,"",D24/TrRoad_act!D10*1000)</f>
        <v/>
      </c>
      <c r="E88" s="77" t="str">
        <f>IF(TrRoad_act!E10=0,"",E24/TrRoad_act!E10*1000)</f>
        <v/>
      </c>
      <c r="F88" s="77" t="str">
        <f>IF(TrRoad_act!F10=0,"",F24/TrRoad_act!F10*1000)</f>
        <v/>
      </c>
      <c r="G88" s="77" t="str">
        <f>IF(TrRoad_act!G10=0,"",G24/TrRoad_act!G10*1000)</f>
        <v/>
      </c>
      <c r="H88" s="77" t="str">
        <f>IF(TrRoad_act!H10=0,"",H24/TrRoad_act!H10*1000)</f>
        <v/>
      </c>
      <c r="I88" s="77" t="str">
        <f>IF(TrRoad_act!I10=0,"",I24/TrRoad_act!I10*1000)</f>
        <v/>
      </c>
      <c r="J88" s="77" t="str">
        <f>IF(TrRoad_act!J10=0,"",J24/TrRoad_act!J10*1000)</f>
        <v/>
      </c>
      <c r="K88" s="77" t="str">
        <f>IF(TrRoad_act!K10=0,"",K24/TrRoad_act!K10*1000)</f>
        <v/>
      </c>
      <c r="L88" s="77">
        <f>IF(TrRoad_act!L10=0,"",L24/TrRoad_act!L10*1000)</f>
        <v>93.25594686653119</v>
      </c>
      <c r="M88" s="77">
        <f>IF(TrRoad_act!M10=0,"",M24/TrRoad_act!M10*1000)</f>
        <v>95.712225399289039</v>
      </c>
      <c r="N88" s="77">
        <f>IF(TrRoad_act!N10=0,"",N24/TrRoad_act!N10*1000)</f>
        <v>97.363327339422355</v>
      </c>
      <c r="O88" s="77">
        <f>IF(TrRoad_act!O10=0,"",O24/TrRoad_act!O10*1000)</f>
        <v>95.871675446064103</v>
      </c>
      <c r="P88" s="77">
        <f>IF(TrRoad_act!P10=0,"",P24/TrRoad_act!P10*1000)</f>
        <v>94.013644778450285</v>
      </c>
      <c r="Q88" s="77">
        <f>IF(TrRoad_act!Q10=0,"",Q24/TrRoad_act!Q10*1000)</f>
        <v>90.12512080766345</v>
      </c>
    </row>
    <row r="89" spans="1:17" ht="11.45" customHeight="1" x14ac:dyDescent="0.25">
      <c r="A89" s="62" t="s">
        <v>60</v>
      </c>
      <c r="B89" s="77" t="str">
        <f>IF(TrRoad_act!B11=0,"",B25/TrRoad_act!B11*1000)</f>
        <v/>
      </c>
      <c r="C89" s="77" t="str">
        <f>IF(TrRoad_act!C11=0,"",C25/TrRoad_act!C11*1000)</f>
        <v/>
      </c>
      <c r="D89" s="77" t="str">
        <f>IF(TrRoad_act!D11=0,"",D25/TrRoad_act!D11*1000)</f>
        <v/>
      </c>
      <c r="E89" s="77" t="str">
        <f>IF(TrRoad_act!E11=0,"",E25/TrRoad_act!E11*1000)</f>
        <v/>
      </c>
      <c r="F89" s="77" t="str">
        <f>IF(TrRoad_act!F11=0,"",F25/TrRoad_act!F11*1000)</f>
        <v/>
      </c>
      <c r="G89" s="77" t="str">
        <f>IF(TrRoad_act!G11=0,"",G25/TrRoad_act!G11*1000)</f>
        <v/>
      </c>
      <c r="H89" s="77" t="str">
        <f>IF(TrRoad_act!H11=0,"",H25/TrRoad_act!H11*1000)</f>
        <v/>
      </c>
      <c r="I89" s="77" t="str">
        <f>IF(TrRoad_act!I11=0,"",I25/TrRoad_act!I11*1000)</f>
        <v/>
      </c>
      <c r="J89" s="77" t="str">
        <f>IF(TrRoad_act!J11=0,"",J25/TrRoad_act!J11*1000)</f>
        <v/>
      </c>
      <c r="K89" s="77" t="str">
        <f>IF(TrRoad_act!K11=0,"",K25/TrRoad_act!K11*1000)</f>
        <v/>
      </c>
      <c r="L89" s="77" t="str">
        <f>IF(TrRoad_act!L11=0,"",L25/TrRoad_act!L11*1000)</f>
        <v/>
      </c>
      <c r="M89" s="77" t="str">
        <f>IF(TrRoad_act!M11=0,"",M25/TrRoad_act!M11*1000)</f>
        <v/>
      </c>
      <c r="N89" s="77" t="str">
        <f>IF(TrRoad_act!N11=0,"",N25/TrRoad_act!N11*1000)</f>
        <v/>
      </c>
      <c r="O89" s="77" t="str">
        <f>IF(TrRoad_act!O11=0,"",O25/TrRoad_act!O11*1000)</f>
        <v/>
      </c>
      <c r="P89" s="77">
        <f>IF(TrRoad_act!P11=0,"",P25/TrRoad_act!P11*1000)</f>
        <v>37.553442421854392</v>
      </c>
      <c r="Q89" s="77">
        <f>IF(TrRoad_act!Q11=0,"",Q25/TrRoad_act!Q11*1000)</f>
        <v>42.411545341081009</v>
      </c>
    </row>
    <row r="90" spans="1:17" ht="11.45" customHeight="1" x14ac:dyDescent="0.25">
      <c r="A90" s="62" t="s">
        <v>55</v>
      </c>
      <c r="B90" s="77" t="str">
        <f>IF(TrRoad_act!B12=0,"",B26/TrRoad_act!B12*1000)</f>
        <v/>
      </c>
      <c r="C90" s="77" t="str">
        <f>IF(TrRoad_act!C12=0,"",C26/TrRoad_act!C12*1000)</f>
        <v/>
      </c>
      <c r="D90" s="77" t="str">
        <f>IF(TrRoad_act!D12=0,"",D26/TrRoad_act!D12*1000)</f>
        <v/>
      </c>
      <c r="E90" s="77" t="str">
        <f>IF(TrRoad_act!E12=0,"",E26/TrRoad_act!E12*1000)</f>
        <v/>
      </c>
      <c r="F90" s="77" t="str">
        <f>IF(TrRoad_act!F12=0,"",F26/TrRoad_act!F12*1000)</f>
        <v/>
      </c>
      <c r="G90" s="77" t="str">
        <f>IF(TrRoad_act!G12=0,"",G26/TrRoad_act!G12*1000)</f>
        <v/>
      </c>
      <c r="H90" s="77" t="str">
        <f>IF(TrRoad_act!H12=0,"",H26/TrRoad_act!H12*1000)</f>
        <v/>
      </c>
      <c r="I90" s="77" t="str">
        <f>IF(TrRoad_act!I12=0,"",I26/TrRoad_act!I12*1000)</f>
        <v/>
      </c>
      <c r="J90" s="77">
        <f>IF(TrRoad_act!J12=0,"",J26/TrRoad_act!J12*1000)</f>
        <v>0</v>
      </c>
      <c r="K90" s="77">
        <f>IF(TrRoad_act!K12=0,"",K26/TrRoad_act!K12*1000)</f>
        <v>0</v>
      </c>
      <c r="L90" s="77">
        <f>IF(TrRoad_act!L12=0,"",L26/TrRoad_act!L12*1000)</f>
        <v>0</v>
      </c>
      <c r="M90" s="77">
        <f>IF(TrRoad_act!M12=0,"",M26/TrRoad_act!M12*1000)</f>
        <v>0</v>
      </c>
      <c r="N90" s="77">
        <f>IF(TrRoad_act!N12=0,"",N26/TrRoad_act!N12*1000)</f>
        <v>0</v>
      </c>
      <c r="O90" s="77">
        <f>IF(TrRoad_act!O12=0,"",O26/TrRoad_act!O12*1000)</f>
        <v>0</v>
      </c>
      <c r="P90" s="77">
        <f>IF(TrRoad_act!P12=0,"",P26/TrRoad_act!P12*1000)</f>
        <v>0</v>
      </c>
      <c r="Q90" s="77">
        <f>IF(TrRoad_act!Q12=0,"",Q26/TrRoad_act!Q12*1000)</f>
        <v>0</v>
      </c>
    </row>
    <row r="91" spans="1:17" ht="11.45" customHeight="1" x14ac:dyDescent="0.25">
      <c r="A91" s="19" t="s">
        <v>28</v>
      </c>
      <c r="B91" s="76">
        <f>IF(TrRoad_act!B13=0,"",B27/TrRoad_act!B13*1000)</f>
        <v>116.35350573642421</v>
      </c>
      <c r="C91" s="76">
        <f>IF(TrRoad_act!C13=0,"",C27/TrRoad_act!C13*1000)</f>
        <v>120.89958067328776</v>
      </c>
      <c r="D91" s="76">
        <f>IF(TrRoad_act!D13=0,"",D27/TrRoad_act!D13*1000)</f>
        <v>126.82808698359632</v>
      </c>
      <c r="E91" s="76">
        <f>IF(TrRoad_act!E13=0,"",E27/TrRoad_act!E13*1000)</f>
        <v>132.07272080879684</v>
      </c>
      <c r="F91" s="76">
        <f>IF(TrRoad_act!F13=0,"",F27/TrRoad_act!F13*1000)</f>
        <v>123.95045845221622</v>
      </c>
      <c r="G91" s="76">
        <f>IF(TrRoad_act!G13=0,"",G27/TrRoad_act!G13*1000)</f>
        <v>116.48174944334842</v>
      </c>
      <c r="H91" s="76">
        <f>IF(TrRoad_act!H13=0,"",H27/TrRoad_act!H13*1000)</f>
        <v>110.17263336167821</v>
      </c>
      <c r="I91" s="76">
        <f>IF(TrRoad_act!I13=0,"",I27/TrRoad_act!I13*1000)</f>
        <v>99.487395519529827</v>
      </c>
      <c r="J91" s="76">
        <f>IF(TrRoad_act!J13=0,"",J27/TrRoad_act!J13*1000)</f>
        <v>101.99046280932589</v>
      </c>
      <c r="K91" s="76">
        <f>IF(TrRoad_act!K13=0,"",K27/TrRoad_act!K13*1000)</f>
        <v>111.75230474842904</v>
      </c>
      <c r="L91" s="76">
        <f>IF(TrRoad_act!L13=0,"",L27/TrRoad_act!L13*1000)</f>
        <v>109.68234864209953</v>
      </c>
      <c r="M91" s="76">
        <f>IF(TrRoad_act!M13=0,"",M27/TrRoad_act!M13*1000)</f>
        <v>106.85616631369359</v>
      </c>
      <c r="N91" s="76">
        <f>IF(TrRoad_act!N13=0,"",N27/TrRoad_act!N13*1000)</f>
        <v>104.0363031983758</v>
      </c>
      <c r="O91" s="76">
        <f>IF(TrRoad_act!O13=0,"",O27/TrRoad_act!O13*1000)</f>
        <v>101.44963753817943</v>
      </c>
      <c r="P91" s="76">
        <f>IF(TrRoad_act!P13=0,"",P27/TrRoad_act!P13*1000)</f>
        <v>107.60269926627826</v>
      </c>
      <c r="Q91" s="76">
        <f>IF(TrRoad_act!Q13=0,"",Q27/TrRoad_act!Q13*1000)</f>
        <v>86.678268715695935</v>
      </c>
    </row>
    <row r="92" spans="1:17" ht="11.45" customHeight="1" x14ac:dyDescent="0.25">
      <c r="A92" s="62" t="s">
        <v>59</v>
      </c>
      <c r="B92" s="75">
        <f>IF(TrRoad_act!B14=0,"",B28/TrRoad_act!B14*1000)</f>
        <v>95.43906262889621</v>
      </c>
      <c r="C92" s="75">
        <f>IF(TrRoad_act!C14=0,"",C28/TrRoad_act!C14*1000)</f>
        <v>95.919358410771991</v>
      </c>
      <c r="D92" s="75">
        <f>IF(TrRoad_act!D14=0,"",D28/TrRoad_act!D14*1000)</f>
        <v>96.40228945379009</v>
      </c>
      <c r="E92" s="75">
        <f>IF(TrRoad_act!E14=0,"",E28/TrRoad_act!E14*1000)</f>
        <v>96.82180403015704</v>
      </c>
      <c r="F92" s="75">
        <f>IF(TrRoad_act!F14=0,"",F28/TrRoad_act!F14*1000)</f>
        <v>96.581894154854908</v>
      </c>
      <c r="G92" s="75">
        <f>IF(TrRoad_act!G14=0,"",G28/TrRoad_act!G14*1000)</f>
        <v>96.27964922259649</v>
      </c>
      <c r="H92" s="75">
        <f>IF(TrRoad_act!H14=0,"",H28/TrRoad_act!H14*1000)</f>
        <v>96.133040434401835</v>
      </c>
      <c r="I92" s="75">
        <f>IF(TrRoad_act!I14=0,"",I28/TrRoad_act!I14*1000)</f>
        <v>95.378941139518631</v>
      </c>
      <c r="J92" s="75">
        <f>IF(TrRoad_act!J14=0,"",J28/TrRoad_act!J14*1000)</f>
        <v>95.747026943997469</v>
      </c>
      <c r="K92" s="75">
        <f>IF(TrRoad_act!K14=0,"",K28/TrRoad_act!K14*1000)</f>
        <v>96.659470967495892</v>
      </c>
      <c r="L92" s="75">
        <f>IF(TrRoad_act!L14=0,"",L28/TrRoad_act!L14*1000)</f>
        <v>97.037103491498712</v>
      </c>
      <c r="M92" s="75">
        <f>IF(TrRoad_act!M14=0,"",M28/TrRoad_act!M14*1000)</f>
        <v>95.714704450048487</v>
      </c>
      <c r="N92" s="75">
        <f>IF(TrRoad_act!N14=0,"",N28/TrRoad_act!N14*1000)</f>
        <v>95.662604374398953</v>
      </c>
      <c r="O92" s="75">
        <f>IF(TrRoad_act!O14=0,"",O28/TrRoad_act!O14*1000)</f>
        <v>95.829678559681739</v>
      </c>
      <c r="P92" s="75">
        <f>IF(TrRoad_act!P14=0,"",P28/TrRoad_act!P14*1000)</f>
        <v>95.611642819129102</v>
      </c>
      <c r="Q92" s="75">
        <f>IF(TrRoad_act!Q14=0,"",Q28/TrRoad_act!Q14*1000)</f>
        <v>91.805925306020796</v>
      </c>
    </row>
    <row r="93" spans="1:17" ht="11.45" customHeight="1" x14ac:dyDescent="0.25">
      <c r="A93" s="62" t="s">
        <v>58</v>
      </c>
      <c r="B93" s="75">
        <f>IF(TrRoad_act!B15=0,"",B29/TrRoad_act!B15*1000)</f>
        <v>119.38767654196135</v>
      </c>
      <c r="C93" s="75">
        <f>IF(TrRoad_act!C15=0,"",C29/TrRoad_act!C15*1000)</f>
        <v>124.24059719973718</v>
      </c>
      <c r="D93" s="75">
        <f>IF(TrRoad_act!D15=0,"",D29/TrRoad_act!D15*1000)</f>
        <v>130.45917975094056</v>
      </c>
      <c r="E93" s="75">
        <f>IF(TrRoad_act!E15=0,"",E29/TrRoad_act!E15*1000)</f>
        <v>135.59480793944755</v>
      </c>
      <c r="F93" s="75">
        <f>IF(TrRoad_act!F15=0,"",F29/TrRoad_act!F15*1000)</f>
        <v>126.1885311512595</v>
      </c>
      <c r="G93" s="75">
        <f>IF(TrRoad_act!G15=0,"",G29/TrRoad_act!G15*1000)</f>
        <v>117.69569491580201</v>
      </c>
      <c r="H93" s="75">
        <f>IF(TrRoad_act!H15=0,"",H29/TrRoad_act!H15*1000)</f>
        <v>110.98099413250515</v>
      </c>
      <c r="I93" s="75">
        <f>IF(TrRoad_act!I15=0,"",I29/TrRoad_act!I15*1000)</f>
        <v>99.626949909917499</v>
      </c>
      <c r="J93" s="75">
        <f>IF(TrRoad_act!J15=0,"",J29/TrRoad_act!J15*1000)</f>
        <v>102.15199438497118</v>
      </c>
      <c r="K93" s="75">
        <f>IF(TrRoad_act!K15=0,"",K29/TrRoad_act!K15*1000)</f>
        <v>112.0578083558255</v>
      </c>
      <c r="L93" s="75">
        <f>IF(TrRoad_act!L15=0,"",L29/TrRoad_act!L15*1000)</f>
        <v>114.21564689874029</v>
      </c>
      <c r="M93" s="75">
        <f>IF(TrRoad_act!M15=0,"",M29/TrRoad_act!M15*1000)</f>
        <v>111.44444996140602</v>
      </c>
      <c r="N93" s="75">
        <f>IF(TrRoad_act!N15=0,"",N29/TrRoad_act!N15*1000)</f>
        <v>108.36807377435458</v>
      </c>
      <c r="O93" s="75">
        <f>IF(TrRoad_act!O15=0,"",O29/TrRoad_act!O15*1000)</f>
        <v>105.48352263187557</v>
      </c>
      <c r="P93" s="75">
        <f>IF(TrRoad_act!P15=0,"",P29/TrRoad_act!P15*1000)</f>
        <v>111.92167862828131</v>
      </c>
      <c r="Q93" s="75">
        <f>IF(TrRoad_act!Q15=0,"",Q29/TrRoad_act!Q15*1000)</f>
        <v>90.078084190983034</v>
      </c>
    </row>
    <row r="94" spans="1:17" ht="11.45" customHeight="1" x14ac:dyDescent="0.25">
      <c r="A94" s="62" t="s">
        <v>57</v>
      </c>
      <c r="B94" s="75" t="str">
        <f>IF(TrRoad_act!B16=0,"",B30/TrRoad_act!B16*1000)</f>
        <v/>
      </c>
      <c r="C94" s="75" t="str">
        <f>IF(TrRoad_act!C16=0,"",C30/TrRoad_act!C16*1000)</f>
        <v/>
      </c>
      <c r="D94" s="75" t="str">
        <f>IF(TrRoad_act!D16=0,"",D30/TrRoad_act!D16*1000)</f>
        <v/>
      </c>
      <c r="E94" s="75" t="str">
        <f>IF(TrRoad_act!E16=0,"",E30/TrRoad_act!E16*1000)</f>
        <v/>
      </c>
      <c r="F94" s="75" t="str">
        <f>IF(TrRoad_act!F16=0,"",F30/TrRoad_act!F16*1000)</f>
        <v/>
      </c>
      <c r="G94" s="75" t="str">
        <f>IF(TrRoad_act!G16=0,"",G30/TrRoad_act!G16*1000)</f>
        <v/>
      </c>
      <c r="H94" s="75" t="str">
        <f>IF(TrRoad_act!H16=0,"",H30/TrRoad_act!H16*1000)</f>
        <v/>
      </c>
      <c r="I94" s="75" t="str">
        <f>IF(TrRoad_act!I16=0,"",I30/TrRoad_act!I16*1000)</f>
        <v/>
      </c>
      <c r="J94" s="75" t="str">
        <f>IF(TrRoad_act!J16=0,"",J30/TrRoad_act!J16*1000)</f>
        <v/>
      </c>
      <c r="K94" s="75" t="str">
        <f>IF(TrRoad_act!K16=0,"",K30/TrRoad_act!K16*1000)</f>
        <v/>
      </c>
      <c r="L94" s="75" t="str">
        <f>IF(TrRoad_act!L16=0,"",L30/TrRoad_act!L16*1000)</f>
        <v/>
      </c>
      <c r="M94" s="75" t="str">
        <f>IF(TrRoad_act!M16=0,"",M30/TrRoad_act!M16*1000)</f>
        <v/>
      </c>
      <c r="N94" s="75" t="str">
        <f>IF(TrRoad_act!N16=0,"",N30/TrRoad_act!N16*1000)</f>
        <v/>
      </c>
      <c r="O94" s="75" t="str">
        <f>IF(TrRoad_act!O16=0,"",O30/TrRoad_act!O16*1000)</f>
        <v/>
      </c>
      <c r="P94" s="75" t="str">
        <f>IF(TrRoad_act!P16=0,"",P30/TrRoad_act!P16*1000)</f>
        <v/>
      </c>
      <c r="Q94" s="75" t="str">
        <f>IF(TrRoad_act!Q16=0,"",Q30/TrRoad_act!Q16*1000)</f>
        <v/>
      </c>
    </row>
    <row r="95" spans="1:17" ht="11.45" customHeight="1" x14ac:dyDescent="0.25">
      <c r="A95" s="62" t="s">
        <v>56</v>
      </c>
      <c r="B95" s="75" t="str">
        <f>IF(TrRoad_act!B17=0,"",B31/TrRoad_act!B17*1000)</f>
        <v/>
      </c>
      <c r="C95" s="75" t="str">
        <f>IF(TrRoad_act!C17=0,"",C31/TrRoad_act!C17*1000)</f>
        <v/>
      </c>
      <c r="D95" s="75" t="str">
        <f>IF(TrRoad_act!D17=0,"",D31/TrRoad_act!D17*1000)</f>
        <v/>
      </c>
      <c r="E95" s="75" t="str">
        <f>IF(TrRoad_act!E17=0,"",E31/TrRoad_act!E17*1000)</f>
        <v/>
      </c>
      <c r="F95" s="75" t="str">
        <f>IF(TrRoad_act!F17=0,"",F31/TrRoad_act!F17*1000)</f>
        <v/>
      </c>
      <c r="G95" s="75" t="str">
        <f>IF(TrRoad_act!G17=0,"",G31/TrRoad_act!G17*1000)</f>
        <v/>
      </c>
      <c r="H95" s="75" t="str">
        <f>IF(TrRoad_act!H17=0,"",H31/TrRoad_act!H17*1000)</f>
        <v/>
      </c>
      <c r="I95" s="75" t="str">
        <f>IF(TrRoad_act!I17=0,"",I31/TrRoad_act!I17*1000)</f>
        <v/>
      </c>
      <c r="J95" s="75" t="str">
        <f>IF(TrRoad_act!J17=0,"",J31/TrRoad_act!J17*1000)</f>
        <v/>
      </c>
      <c r="K95" s="75" t="str">
        <f>IF(TrRoad_act!K17=0,"",K31/TrRoad_act!K17*1000)</f>
        <v/>
      </c>
      <c r="L95" s="75">
        <f>IF(TrRoad_act!L17=0,"",L31/TrRoad_act!L17*1000)</f>
        <v>73.536880001033637</v>
      </c>
      <c r="M95" s="75">
        <f>IF(TrRoad_act!M17=0,"",M31/TrRoad_act!M17*1000)</f>
        <v>71.245091117600609</v>
      </c>
      <c r="N95" s="75">
        <f>IF(TrRoad_act!N17=0,"",N31/TrRoad_act!N17*1000)</f>
        <v>65.283255218181736</v>
      </c>
      <c r="O95" s="75">
        <f>IF(TrRoad_act!O17=0,"",O31/TrRoad_act!O17*1000)</f>
        <v>63.248035288035496</v>
      </c>
      <c r="P95" s="75">
        <f>IF(TrRoad_act!P17=0,"",P31/TrRoad_act!P17*1000)</f>
        <v>70.633549049236365</v>
      </c>
      <c r="Q95" s="75">
        <f>IF(TrRoad_act!Q17=0,"",Q31/TrRoad_act!Q17*1000)</f>
        <v>58.530198179725787</v>
      </c>
    </row>
    <row r="96" spans="1:17" ht="11.45" customHeight="1" x14ac:dyDescent="0.25">
      <c r="A96" s="62" t="s">
        <v>55</v>
      </c>
      <c r="B96" s="75" t="str">
        <f>IF(TrRoad_act!B18=0,"",B32/TrRoad_act!B18*1000)</f>
        <v/>
      </c>
      <c r="C96" s="75" t="str">
        <f>IF(TrRoad_act!C18=0,"",C32/TrRoad_act!C18*1000)</f>
        <v/>
      </c>
      <c r="D96" s="75" t="str">
        <f>IF(TrRoad_act!D18=0,"",D32/TrRoad_act!D18*1000)</f>
        <v/>
      </c>
      <c r="E96" s="75" t="str">
        <f>IF(TrRoad_act!E18=0,"",E32/TrRoad_act!E18*1000)</f>
        <v/>
      </c>
      <c r="F96" s="75" t="str">
        <f>IF(TrRoad_act!F18=0,"",F32/TrRoad_act!F18*1000)</f>
        <v/>
      </c>
      <c r="G96" s="75" t="str">
        <f>IF(TrRoad_act!G18=0,"",G32/TrRoad_act!G18*1000)</f>
        <v/>
      </c>
      <c r="H96" s="75" t="str">
        <f>IF(TrRoad_act!H18=0,"",H32/TrRoad_act!H18*1000)</f>
        <v/>
      </c>
      <c r="I96" s="75" t="str">
        <f>IF(TrRoad_act!I18=0,"",I32/TrRoad_act!I18*1000)</f>
        <v/>
      </c>
      <c r="J96" s="75" t="str">
        <f>IF(TrRoad_act!J18=0,"",J32/TrRoad_act!J18*1000)</f>
        <v/>
      </c>
      <c r="K96" s="75" t="str">
        <f>IF(TrRoad_act!K18=0,"",K32/TrRoad_act!K18*1000)</f>
        <v/>
      </c>
      <c r="L96" s="75">
        <f>IF(TrRoad_act!L18=0,"",L32/TrRoad_act!L18*1000)</f>
        <v>0</v>
      </c>
      <c r="M96" s="75">
        <f>IF(TrRoad_act!M18=0,"",M32/TrRoad_act!M18*1000)</f>
        <v>0</v>
      </c>
      <c r="N96" s="75">
        <f>IF(TrRoad_act!N18=0,"",N32/TrRoad_act!N18*1000)</f>
        <v>0</v>
      </c>
      <c r="O96" s="75">
        <f>IF(TrRoad_act!O18=0,"",O32/TrRoad_act!O18*1000)</f>
        <v>0</v>
      </c>
      <c r="P96" s="75">
        <f>IF(TrRoad_act!P18=0,"",P32/TrRoad_act!P18*1000)</f>
        <v>0</v>
      </c>
      <c r="Q96" s="75">
        <f>IF(TrRoad_act!Q18=0,"",Q32/TrRoad_act!Q18*1000)</f>
        <v>0</v>
      </c>
    </row>
    <row r="97" spans="1:17" ht="11.45" customHeight="1" x14ac:dyDescent="0.25">
      <c r="A97" s="25" t="s">
        <v>94</v>
      </c>
      <c r="B97" s="79">
        <f>IF(TrRoad_act!B19=0,"",B33/TrRoad_act!B19*1000)</f>
        <v>226.28486670184711</v>
      </c>
      <c r="C97" s="79">
        <f>IF(TrRoad_act!C19=0,"",C33/TrRoad_act!C19*1000)</f>
        <v>336.35973288435747</v>
      </c>
      <c r="D97" s="79">
        <f>IF(TrRoad_act!D19=0,"",D33/TrRoad_act!D19*1000)</f>
        <v>361.01479042406629</v>
      </c>
      <c r="E97" s="79">
        <f>IF(TrRoad_act!E19=0,"",E33/TrRoad_act!E19*1000)</f>
        <v>220.22017095206826</v>
      </c>
      <c r="F97" s="79">
        <f>IF(TrRoad_act!F19=0,"",F33/TrRoad_act!F19*1000)</f>
        <v>236.88589560832958</v>
      </c>
      <c r="G97" s="79">
        <f>IF(TrRoad_act!G19=0,"",G33/TrRoad_act!G19*1000)</f>
        <v>208.15502430548099</v>
      </c>
      <c r="H97" s="79">
        <f>IF(TrRoad_act!H19=0,"",H33/TrRoad_act!H19*1000)</f>
        <v>198.35591144716224</v>
      </c>
      <c r="I97" s="79">
        <f>IF(TrRoad_act!I19=0,"",I33/TrRoad_act!I19*1000)</f>
        <v>209.18325257551822</v>
      </c>
      <c r="J97" s="79">
        <f>IF(TrRoad_act!J19=0,"",J33/TrRoad_act!J19*1000)</f>
        <v>200.37144799934555</v>
      </c>
      <c r="K97" s="79">
        <f>IF(TrRoad_act!K19=0,"",K33/TrRoad_act!K19*1000)</f>
        <v>201.48193072239602</v>
      </c>
      <c r="L97" s="79">
        <f>IF(TrRoad_act!L19=0,"",L33/TrRoad_act!L19*1000)</f>
        <v>236.48413541908209</v>
      </c>
      <c r="M97" s="79">
        <f>IF(TrRoad_act!M19=0,"",M33/TrRoad_act!M19*1000)</f>
        <v>231.19527196541117</v>
      </c>
      <c r="N97" s="79">
        <f>IF(TrRoad_act!N19=0,"",N33/TrRoad_act!N19*1000)</f>
        <v>225.26697107956332</v>
      </c>
      <c r="O97" s="79">
        <f>IF(TrRoad_act!O19=0,"",O33/TrRoad_act!O19*1000)</f>
        <v>194.84949077525047</v>
      </c>
      <c r="P97" s="79">
        <f>IF(TrRoad_act!P19=0,"",P33/TrRoad_act!P19*1000)</f>
        <v>189.94204340039096</v>
      </c>
      <c r="Q97" s="79">
        <f>IF(TrRoad_act!Q19=0,"",Q33/TrRoad_act!Q19*1000)</f>
        <v>167.08612327553811</v>
      </c>
    </row>
    <row r="98" spans="1:17" ht="11.45" customHeight="1" x14ac:dyDescent="0.25">
      <c r="A98" s="23" t="s">
        <v>27</v>
      </c>
      <c r="B98" s="78">
        <f>IF(TrRoad_act!B20=0,"",B34/TrRoad_act!B20*1000)</f>
        <v>873.13681302717725</v>
      </c>
      <c r="C98" s="78">
        <f>IF(TrRoad_act!C20=0,"",C34/TrRoad_act!C20*1000)</f>
        <v>883.01893934705993</v>
      </c>
      <c r="D98" s="78">
        <f>IF(TrRoad_act!D20=0,"",D34/TrRoad_act!D20*1000)</f>
        <v>884.94954894973932</v>
      </c>
      <c r="E98" s="78">
        <f>IF(TrRoad_act!E20=0,"",E34/TrRoad_act!E20*1000)</f>
        <v>876.38677714852372</v>
      </c>
      <c r="F98" s="78">
        <f>IF(TrRoad_act!F20=0,"",F34/TrRoad_act!F20*1000)</f>
        <v>876.37188086269805</v>
      </c>
      <c r="G98" s="78">
        <f>IF(TrRoad_act!G20=0,"",G34/TrRoad_act!G20*1000)</f>
        <v>863.33672256650243</v>
      </c>
      <c r="H98" s="78">
        <f>IF(TrRoad_act!H20=0,"",H34/TrRoad_act!H20*1000)</f>
        <v>857.14085842542602</v>
      </c>
      <c r="I98" s="78">
        <f>IF(TrRoad_act!I20=0,"",I34/TrRoad_act!I20*1000)</f>
        <v>837.06913432330225</v>
      </c>
      <c r="J98" s="78">
        <f>IF(TrRoad_act!J20=0,"",J34/TrRoad_act!J20*1000)</f>
        <v>821.34390644360712</v>
      </c>
      <c r="K98" s="78">
        <f>IF(TrRoad_act!K20=0,"",K34/TrRoad_act!K20*1000)</f>
        <v>803.03386273223555</v>
      </c>
      <c r="L98" s="78">
        <f>IF(TrRoad_act!L20=0,"",L34/TrRoad_act!L20*1000)</f>
        <v>785.8021153458252</v>
      </c>
      <c r="M98" s="78">
        <f>IF(TrRoad_act!M20=0,"",M34/TrRoad_act!M20*1000)</f>
        <v>774.0641674817889</v>
      </c>
      <c r="N98" s="78">
        <f>IF(TrRoad_act!N20=0,"",N34/TrRoad_act!N20*1000)</f>
        <v>761.21147039968855</v>
      </c>
      <c r="O98" s="78">
        <f>IF(TrRoad_act!O20=0,"",O34/TrRoad_act!O20*1000)</f>
        <v>746.65599250247533</v>
      </c>
      <c r="P98" s="78">
        <f>IF(TrRoad_act!P20=0,"",P34/TrRoad_act!P20*1000)</f>
        <v>733.13569715242409</v>
      </c>
      <c r="Q98" s="78">
        <f>IF(TrRoad_act!Q20=0,"",Q34/TrRoad_act!Q20*1000)</f>
        <v>720.13602641525438</v>
      </c>
    </row>
    <row r="99" spans="1:17" ht="11.45" customHeight="1" x14ac:dyDescent="0.25">
      <c r="A99" s="62" t="s">
        <v>59</v>
      </c>
      <c r="B99" s="77">
        <f>IF(TrRoad_act!B21=0,"",B35/TrRoad_act!B21*1000)</f>
        <v>1059.8655437191403</v>
      </c>
      <c r="C99" s="77">
        <f>IF(TrRoad_act!C21=0,"",C35/TrRoad_act!C21*1000)</f>
        <v>1083.0766192450126</v>
      </c>
      <c r="D99" s="77">
        <f>IF(TrRoad_act!D21=0,"",D35/TrRoad_act!D21*1000)</f>
        <v>1080.676278510083</v>
      </c>
      <c r="E99" s="77">
        <f>IF(TrRoad_act!E21=0,"",E35/TrRoad_act!E21*1000)</f>
        <v>1069.0566147572995</v>
      </c>
      <c r="F99" s="77">
        <f>IF(TrRoad_act!F21=0,"",F35/TrRoad_act!F21*1000)</f>
        <v>1079.5036613698021</v>
      </c>
      <c r="G99" s="77">
        <f>IF(TrRoad_act!G21=0,"",G35/TrRoad_act!G21*1000)</f>
        <v>1055.4052345631565</v>
      </c>
      <c r="H99" s="77">
        <f>IF(TrRoad_act!H21=0,"",H35/TrRoad_act!H21*1000)</f>
        <v>1055.594458177321</v>
      </c>
      <c r="I99" s="77">
        <f>IF(TrRoad_act!I21=0,"",I35/TrRoad_act!I21*1000)</f>
        <v>1023.7627974461034</v>
      </c>
      <c r="J99" s="77">
        <f>IF(TrRoad_act!J21=0,"",J35/TrRoad_act!J21*1000)</f>
        <v>983.82924533463836</v>
      </c>
      <c r="K99" s="77">
        <f>IF(TrRoad_act!K21=0,"",K35/TrRoad_act!K21*1000)</f>
        <v>945.4939125588761</v>
      </c>
      <c r="L99" s="77">
        <f>IF(TrRoad_act!L21=0,"",L35/TrRoad_act!L21*1000)</f>
        <v>915.52616596500593</v>
      </c>
      <c r="M99" s="77">
        <f>IF(TrRoad_act!M21=0,"",M35/TrRoad_act!M21*1000)</f>
        <v>895.38126568725181</v>
      </c>
      <c r="N99" s="77">
        <f>IF(TrRoad_act!N21=0,"",N35/TrRoad_act!N21*1000)</f>
        <v>873.393623440498</v>
      </c>
      <c r="O99" s="77">
        <f>IF(TrRoad_act!O21=0,"",O35/TrRoad_act!O21*1000)</f>
        <v>851.08863000997781</v>
      </c>
      <c r="P99" s="77">
        <f>IF(TrRoad_act!P21=0,"",P35/TrRoad_act!P21*1000)</f>
        <v>826.25504420030984</v>
      </c>
      <c r="Q99" s="77">
        <f>IF(TrRoad_act!Q21=0,"",Q35/TrRoad_act!Q21*1000)</f>
        <v>814.56985355362019</v>
      </c>
    </row>
    <row r="100" spans="1:17" ht="11.45" customHeight="1" x14ac:dyDescent="0.25">
      <c r="A100" s="62" t="s">
        <v>58</v>
      </c>
      <c r="B100" s="77">
        <f>IF(TrRoad_act!B22=0,"",B36/TrRoad_act!B22*1000)</f>
        <v>827.01472480696339</v>
      </c>
      <c r="C100" s="77">
        <f>IF(TrRoad_act!C22=0,"",C36/TrRoad_act!C22*1000)</f>
        <v>829.07986506919246</v>
      </c>
      <c r="D100" s="77">
        <f>IF(TrRoad_act!D22=0,"",D36/TrRoad_act!D22*1000)</f>
        <v>832.85638645229324</v>
      </c>
      <c r="E100" s="77">
        <f>IF(TrRoad_act!E22=0,"",E36/TrRoad_act!E22*1000)</f>
        <v>826.44688071617213</v>
      </c>
      <c r="F100" s="77">
        <f>IF(TrRoad_act!F22=0,"",F36/TrRoad_act!F22*1000)</f>
        <v>819.73231898013864</v>
      </c>
      <c r="G100" s="77">
        <f>IF(TrRoad_act!G22=0,"",G36/TrRoad_act!G22*1000)</f>
        <v>812.11157187574634</v>
      </c>
      <c r="H100" s="77">
        <f>IF(TrRoad_act!H22=0,"",H36/TrRoad_act!H22*1000)</f>
        <v>802.93994333673982</v>
      </c>
      <c r="I100" s="77">
        <f>IF(TrRoad_act!I22=0,"",I36/TrRoad_act!I22*1000)</f>
        <v>792.32566008921162</v>
      </c>
      <c r="J100" s="77">
        <f>IF(TrRoad_act!J22=0,"",J36/TrRoad_act!J22*1000)</f>
        <v>782.78251376946446</v>
      </c>
      <c r="K100" s="77">
        <f>IF(TrRoad_act!K22=0,"",K36/TrRoad_act!K22*1000)</f>
        <v>771.35644289769755</v>
      </c>
      <c r="L100" s="77">
        <f>IF(TrRoad_act!L22=0,"",L36/TrRoad_act!L22*1000)</f>
        <v>759.6011705144324</v>
      </c>
      <c r="M100" s="77">
        <f>IF(TrRoad_act!M22=0,"",M36/TrRoad_act!M22*1000)</f>
        <v>749.5057638076446</v>
      </c>
      <c r="N100" s="77">
        <f>IF(TrRoad_act!N22=0,"",N36/TrRoad_act!N22*1000)</f>
        <v>740.56589790605244</v>
      </c>
      <c r="O100" s="77">
        <f>IF(TrRoad_act!O22=0,"",O36/TrRoad_act!O22*1000)</f>
        <v>730.87459056810155</v>
      </c>
      <c r="P100" s="77">
        <f>IF(TrRoad_act!P22=0,"",P36/TrRoad_act!P22*1000)</f>
        <v>720.21450176347696</v>
      </c>
      <c r="Q100" s="77">
        <f>IF(TrRoad_act!Q22=0,"",Q36/TrRoad_act!Q22*1000)</f>
        <v>707.92859068159783</v>
      </c>
    </row>
    <row r="101" spans="1:17" ht="11.45" customHeight="1" x14ac:dyDescent="0.25">
      <c r="A101" s="62" t="s">
        <v>57</v>
      </c>
      <c r="B101" s="77" t="str">
        <f>IF(TrRoad_act!B23=0,"",B37/TrRoad_act!B23*1000)</f>
        <v/>
      </c>
      <c r="C101" s="77" t="str">
        <f>IF(TrRoad_act!C23=0,"",C37/TrRoad_act!C23*1000)</f>
        <v/>
      </c>
      <c r="D101" s="77" t="str">
        <f>IF(TrRoad_act!D23=0,"",D37/TrRoad_act!D23*1000)</f>
        <v/>
      </c>
      <c r="E101" s="77" t="str">
        <f>IF(TrRoad_act!E23=0,"",E37/TrRoad_act!E23*1000)</f>
        <v/>
      </c>
      <c r="F101" s="77" t="str">
        <f>IF(TrRoad_act!F23=0,"",F37/TrRoad_act!F23*1000)</f>
        <v/>
      </c>
      <c r="G101" s="77" t="str">
        <f>IF(TrRoad_act!G23=0,"",G37/TrRoad_act!G23*1000)</f>
        <v/>
      </c>
      <c r="H101" s="77" t="str">
        <f>IF(TrRoad_act!H23=0,"",H37/TrRoad_act!H23*1000)</f>
        <v/>
      </c>
      <c r="I101" s="77" t="str">
        <f>IF(TrRoad_act!I23=0,"",I37/TrRoad_act!I23*1000)</f>
        <v/>
      </c>
      <c r="J101" s="77" t="str">
        <f>IF(TrRoad_act!J23=0,"",J37/TrRoad_act!J23*1000)</f>
        <v/>
      </c>
      <c r="K101" s="77" t="str">
        <f>IF(TrRoad_act!K23=0,"",K37/TrRoad_act!K23*1000)</f>
        <v/>
      </c>
      <c r="L101" s="77" t="str">
        <f>IF(TrRoad_act!L23=0,"",L37/TrRoad_act!L23*1000)</f>
        <v/>
      </c>
      <c r="M101" s="77" t="str">
        <f>IF(TrRoad_act!M23=0,"",M37/TrRoad_act!M23*1000)</f>
        <v/>
      </c>
      <c r="N101" s="77" t="str">
        <f>IF(TrRoad_act!N23=0,"",N37/TrRoad_act!N23*1000)</f>
        <v/>
      </c>
      <c r="O101" s="77" t="str">
        <f>IF(TrRoad_act!O23=0,"",O37/TrRoad_act!O23*1000)</f>
        <v/>
      </c>
      <c r="P101" s="77" t="str">
        <f>IF(TrRoad_act!P23=0,"",P37/TrRoad_act!P23*1000)</f>
        <v/>
      </c>
      <c r="Q101" s="77" t="str">
        <f>IF(TrRoad_act!Q23=0,"",Q37/TrRoad_act!Q23*1000)</f>
        <v/>
      </c>
    </row>
    <row r="102" spans="1:17" ht="11.45" customHeight="1" x14ac:dyDescent="0.25">
      <c r="A102" s="62" t="s">
        <v>56</v>
      </c>
      <c r="B102" s="77" t="str">
        <f>IF(TrRoad_act!B24=0,"",B38/TrRoad_act!B24*1000)</f>
        <v/>
      </c>
      <c r="C102" s="77" t="str">
        <f>IF(TrRoad_act!C24=0,"",C38/TrRoad_act!C24*1000)</f>
        <v/>
      </c>
      <c r="D102" s="77" t="str">
        <f>IF(TrRoad_act!D24=0,"",D38/TrRoad_act!D24*1000)</f>
        <v/>
      </c>
      <c r="E102" s="77" t="str">
        <f>IF(TrRoad_act!E24=0,"",E38/TrRoad_act!E24*1000)</f>
        <v/>
      </c>
      <c r="F102" s="77" t="str">
        <f>IF(TrRoad_act!F24=0,"",F38/TrRoad_act!F24*1000)</f>
        <v/>
      </c>
      <c r="G102" s="77" t="str">
        <f>IF(TrRoad_act!G24=0,"",G38/TrRoad_act!G24*1000)</f>
        <v/>
      </c>
      <c r="H102" s="77" t="str">
        <f>IF(TrRoad_act!H24=0,"",H38/TrRoad_act!H24*1000)</f>
        <v/>
      </c>
      <c r="I102" s="77" t="str">
        <f>IF(TrRoad_act!I24=0,"",I38/TrRoad_act!I24*1000)</f>
        <v/>
      </c>
      <c r="J102" s="77" t="str">
        <f>IF(TrRoad_act!J24=0,"",J38/TrRoad_act!J24*1000)</f>
        <v/>
      </c>
      <c r="K102" s="77" t="str">
        <f>IF(TrRoad_act!K24=0,"",K38/TrRoad_act!K24*1000)</f>
        <v/>
      </c>
      <c r="L102" s="77">
        <f>IF(TrRoad_act!L24=0,"",L38/TrRoad_act!L24*1000)</f>
        <v>685.78321964235533</v>
      </c>
      <c r="M102" s="77">
        <f>IF(TrRoad_act!M24=0,"",M38/TrRoad_act!M24*1000)</f>
        <v>712.35550618543414</v>
      </c>
      <c r="N102" s="77">
        <f>IF(TrRoad_act!N24=0,"",N38/TrRoad_act!N24*1000)</f>
        <v>714.2769067093684</v>
      </c>
      <c r="O102" s="77">
        <f>IF(TrRoad_act!O24=0,"",O38/TrRoad_act!O24*1000)</f>
        <v>718.15544542833629</v>
      </c>
      <c r="P102" s="77">
        <f>IF(TrRoad_act!P24=0,"",P38/TrRoad_act!P24*1000)</f>
        <v>758.50076002358071</v>
      </c>
      <c r="Q102" s="77">
        <f>IF(TrRoad_act!Q24=0,"",Q38/TrRoad_act!Q24*1000)</f>
        <v>741.51316105258286</v>
      </c>
    </row>
    <row r="103" spans="1:17" ht="11.45" customHeight="1" x14ac:dyDescent="0.25">
      <c r="A103" s="62" t="s">
        <v>55</v>
      </c>
      <c r="B103" s="77" t="str">
        <f>IF(TrRoad_act!B25=0,"",B39/TrRoad_act!B25*1000)</f>
        <v/>
      </c>
      <c r="C103" s="77" t="str">
        <f>IF(TrRoad_act!C25=0,"",C39/TrRoad_act!C25*1000)</f>
        <v/>
      </c>
      <c r="D103" s="77" t="str">
        <f>IF(TrRoad_act!D25=0,"",D39/TrRoad_act!D25*1000)</f>
        <v/>
      </c>
      <c r="E103" s="77" t="str">
        <f>IF(TrRoad_act!E25=0,"",E39/TrRoad_act!E25*1000)</f>
        <v/>
      </c>
      <c r="F103" s="77" t="str">
        <f>IF(TrRoad_act!F25=0,"",F39/TrRoad_act!F25*1000)</f>
        <v/>
      </c>
      <c r="G103" s="77" t="str">
        <f>IF(TrRoad_act!G25=0,"",G39/TrRoad_act!G25*1000)</f>
        <v/>
      </c>
      <c r="H103" s="77" t="str">
        <f>IF(TrRoad_act!H25=0,"",H39/TrRoad_act!H25*1000)</f>
        <v/>
      </c>
      <c r="I103" s="77">
        <f>IF(TrRoad_act!I25=0,"",I39/TrRoad_act!I25*1000)</f>
        <v>0</v>
      </c>
      <c r="J103" s="77">
        <f>IF(TrRoad_act!J25=0,"",J39/TrRoad_act!J25*1000)</f>
        <v>0</v>
      </c>
      <c r="K103" s="77">
        <f>IF(TrRoad_act!K25=0,"",K39/TrRoad_act!K25*1000)</f>
        <v>0</v>
      </c>
      <c r="L103" s="77">
        <f>IF(TrRoad_act!L25=0,"",L39/TrRoad_act!L25*1000)</f>
        <v>0</v>
      </c>
      <c r="M103" s="77">
        <f>IF(TrRoad_act!M25=0,"",M39/TrRoad_act!M25*1000)</f>
        <v>0</v>
      </c>
      <c r="N103" s="77">
        <f>IF(TrRoad_act!N25=0,"",N39/TrRoad_act!N25*1000)</f>
        <v>0</v>
      </c>
      <c r="O103" s="77">
        <f>IF(TrRoad_act!O25=0,"",O39/TrRoad_act!O25*1000)</f>
        <v>0</v>
      </c>
      <c r="P103" s="77">
        <f>IF(TrRoad_act!P25=0,"",P39/TrRoad_act!P25*1000)</f>
        <v>0</v>
      </c>
      <c r="Q103" s="77">
        <f>IF(TrRoad_act!Q25=0,"",Q39/TrRoad_act!Q25*1000)</f>
        <v>0</v>
      </c>
    </row>
    <row r="104" spans="1:17" ht="11.45" customHeight="1" x14ac:dyDescent="0.25">
      <c r="A104" s="19" t="s">
        <v>24</v>
      </c>
      <c r="B104" s="76">
        <f>IF(TrRoad_act!B26=0,"",B40/TrRoad_act!B26*1000)</f>
        <v>104.8871707365812</v>
      </c>
      <c r="C104" s="76">
        <f>IF(TrRoad_act!C26=0,"",C40/TrRoad_act!C26*1000)</f>
        <v>221.63180170803483</v>
      </c>
      <c r="D104" s="76">
        <f>IF(TrRoad_act!D26=0,"",D40/TrRoad_act!D26*1000)</f>
        <v>271.52329213117082</v>
      </c>
      <c r="E104" s="76">
        <f>IF(TrRoad_act!E26=0,"",E40/TrRoad_act!E26*1000)</f>
        <v>152.38837944956185</v>
      </c>
      <c r="F104" s="76">
        <f>IF(TrRoad_act!F26=0,"",F40/TrRoad_act!F26*1000)</f>
        <v>173.95140618203169</v>
      </c>
      <c r="G104" s="76">
        <f>IF(TrRoad_act!G26=0,"",G40/TrRoad_act!G26*1000)</f>
        <v>156.72307397748224</v>
      </c>
      <c r="H104" s="76">
        <f>IF(TrRoad_act!H26=0,"",H40/TrRoad_act!H26*1000)</f>
        <v>151.73623635631185</v>
      </c>
      <c r="I104" s="76">
        <f>IF(TrRoad_act!I26=0,"",I40/TrRoad_act!I26*1000)</f>
        <v>167.32423064737054</v>
      </c>
      <c r="J104" s="76">
        <f>IF(TrRoad_act!J26=0,"",J40/TrRoad_act!J26*1000)</f>
        <v>155.88123693730208</v>
      </c>
      <c r="K104" s="76">
        <f>IF(TrRoad_act!K26=0,"",K40/TrRoad_act!K26*1000)</f>
        <v>145.31140555260154</v>
      </c>
      <c r="L104" s="76">
        <f>IF(TrRoad_act!L26=0,"",L40/TrRoad_act!L26*1000)</f>
        <v>187.60839543846006</v>
      </c>
      <c r="M104" s="76">
        <f>IF(TrRoad_act!M26=0,"",M40/TrRoad_act!M26*1000)</f>
        <v>187.0437342163568</v>
      </c>
      <c r="N104" s="76">
        <f>IF(TrRoad_act!N26=0,"",N40/TrRoad_act!N26*1000)</f>
        <v>180.42790981967752</v>
      </c>
      <c r="O104" s="76">
        <f>IF(TrRoad_act!O26=0,"",O40/TrRoad_act!O26*1000)</f>
        <v>147.48169643521635</v>
      </c>
      <c r="P104" s="76">
        <f>IF(TrRoad_act!P26=0,"",P40/TrRoad_act!P26*1000)</f>
        <v>139.80303255218479</v>
      </c>
      <c r="Q104" s="76">
        <f>IF(TrRoad_act!Q26=0,"",Q40/TrRoad_act!Q26*1000)</f>
        <v>116.77100933129125</v>
      </c>
    </row>
    <row r="105" spans="1:17" ht="11.45" customHeight="1" x14ac:dyDescent="0.25">
      <c r="A105" s="17" t="s">
        <v>23</v>
      </c>
      <c r="B105" s="75">
        <f>IF(TrRoad_act!B27=0,"",B41/TrRoad_act!B27*1000)</f>
        <v>186.6892983064705</v>
      </c>
      <c r="C105" s="75">
        <f>IF(TrRoad_act!C27=0,"",C41/TrRoad_act!C27*1000)</f>
        <v>210.20521811003312</v>
      </c>
      <c r="D105" s="75">
        <f>IF(TrRoad_act!D27=0,"",D41/TrRoad_act!D27*1000)</f>
        <v>211.36775787803469</v>
      </c>
      <c r="E105" s="75">
        <f>IF(TrRoad_act!E27=0,"",E41/TrRoad_act!E27*1000)</f>
        <v>155.38727263814135</v>
      </c>
      <c r="F105" s="75">
        <f>IF(TrRoad_act!F27=0,"",F41/TrRoad_act!F27*1000)</f>
        <v>177.85239522365865</v>
      </c>
      <c r="G105" s="75">
        <f>IF(TrRoad_act!G27=0,"",G41/TrRoad_act!G27*1000)</f>
        <v>145.74155824619666</v>
      </c>
      <c r="H105" s="75">
        <f>IF(TrRoad_act!H27=0,"",H41/TrRoad_act!H27*1000)</f>
        <v>143.76452174025337</v>
      </c>
      <c r="I105" s="75">
        <f>IF(TrRoad_act!I27=0,"",I41/TrRoad_act!I27*1000)</f>
        <v>157.29655898633223</v>
      </c>
      <c r="J105" s="75">
        <f>IF(TrRoad_act!J27=0,"",J41/TrRoad_act!J27*1000)</f>
        <v>166.49660900453432</v>
      </c>
      <c r="K105" s="75">
        <f>IF(TrRoad_act!K27=0,"",K41/TrRoad_act!K27*1000)</f>
        <v>164.42395439196753</v>
      </c>
      <c r="L105" s="75">
        <f>IF(TrRoad_act!L27=0,"",L41/TrRoad_act!L27*1000)</f>
        <v>150.29878500085215</v>
      </c>
      <c r="M105" s="75">
        <f>IF(TrRoad_act!M27=0,"",M41/TrRoad_act!M27*1000)</f>
        <v>148.39569772305725</v>
      </c>
      <c r="N105" s="75">
        <f>IF(TrRoad_act!N27=0,"",N41/TrRoad_act!N27*1000)</f>
        <v>140.78064334846121</v>
      </c>
      <c r="O105" s="75">
        <f>IF(TrRoad_act!O27=0,"",O41/TrRoad_act!O27*1000)</f>
        <v>142.03868458382684</v>
      </c>
      <c r="P105" s="75">
        <f>IF(TrRoad_act!P27=0,"",P41/TrRoad_act!P27*1000)</f>
        <v>136.07676458046876</v>
      </c>
      <c r="Q105" s="75">
        <f>IF(TrRoad_act!Q27=0,"",Q41/TrRoad_act!Q27*1000)</f>
        <v>134.45322191006258</v>
      </c>
    </row>
    <row r="106" spans="1:17" ht="11.45" customHeight="1" x14ac:dyDescent="0.25">
      <c r="A106" s="15" t="s">
        <v>22</v>
      </c>
      <c r="B106" s="74">
        <f>IF(TrRoad_act!B28=0,"",B42/TrRoad_act!B28*1000)</f>
        <v>8.4318869983640976</v>
      </c>
      <c r="C106" s="74">
        <f>IF(TrRoad_act!C28=0,"",C42/TrRoad_act!C28*1000)</f>
        <v>231.33849109761999</v>
      </c>
      <c r="D106" s="74">
        <f>IF(TrRoad_act!D28=0,"",D42/TrRoad_act!D28*1000)</f>
        <v>338.80175603393303</v>
      </c>
      <c r="E106" s="74">
        <f>IF(TrRoad_act!E28=0,"",E42/TrRoad_act!E28*1000)</f>
        <v>145.59325309311899</v>
      </c>
      <c r="F106" s="74">
        <f>IF(TrRoad_act!F28=0,"",F42/TrRoad_act!F28*1000)</f>
        <v>166.72166724337848</v>
      </c>
      <c r="G106" s="74">
        <f>IF(TrRoad_act!G28=0,"",G42/TrRoad_act!G28*1000)</f>
        <v>181.36156977785126</v>
      </c>
      <c r="H106" s="74">
        <f>IF(TrRoad_act!H28=0,"",H42/TrRoad_act!H28*1000)</f>
        <v>169.46097169196716</v>
      </c>
      <c r="I106" s="74">
        <f>IF(TrRoad_act!I28=0,"",I42/TrRoad_act!I28*1000)</f>
        <v>186.92560799249645</v>
      </c>
      <c r="J106" s="74">
        <f>IF(TrRoad_act!J28=0,"",J42/TrRoad_act!J28*1000)</f>
        <v>135.18293134303778</v>
      </c>
      <c r="K106" s="74">
        <f>IF(TrRoad_act!K28=0,"",K42/TrRoad_act!K28*1000)</f>
        <v>111.52901563053982</v>
      </c>
      <c r="L106" s="74">
        <f>IF(TrRoad_act!L28=0,"",L42/TrRoad_act!L28*1000)</f>
        <v>253.76677267628116</v>
      </c>
      <c r="M106" s="74">
        <f>IF(TrRoad_act!M28=0,"",M42/TrRoad_act!M28*1000)</f>
        <v>252.59257561624059</v>
      </c>
      <c r="N106" s="74">
        <f>IF(TrRoad_act!N28=0,"",N42/TrRoad_act!N28*1000)</f>
        <v>248.33057282426969</v>
      </c>
      <c r="O106" s="74">
        <f>IF(TrRoad_act!O28=0,"",O42/TrRoad_act!O28*1000)</f>
        <v>155.39271167552687</v>
      </c>
      <c r="P106" s="74">
        <f>IF(TrRoad_act!P28=0,"",P42/TrRoad_act!P28*1000)</f>
        <v>145.01791912760453</v>
      </c>
      <c r="Q106" s="74">
        <f>IF(TrRoad_act!Q28=0,"",Q42/TrRoad_act!Q28*1000)</f>
        <v>96.232630600218471</v>
      </c>
    </row>
    <row r="108" spans="1:17" ht="11.45" customHeight="1" x14ac:dyDescent="0.25">
      <c r="A108" s="27" t="s">
        <v>93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</row>
    <row r="109" spans="1:17" ht="11.45" customHeight="1" x14ac:dyDescent="0.25">
      <c r="A109" s="25" t="s">
        <v>39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1:17" ht="11.45" customHeight="1" x14ac:dyDescent="0.25">
      <c r="A110" s="23" t="s">
        <v>30</v>
      </c>
      <c r="B110" s="78">
        <f>IF(TrRoad_act!B86=0,"",1000000*B19/TrRoad_act!B86)</f>
        <v>187.41203514812003</v>
      </c>
      <c r="C110" s="78">
        <f>IF(TrRoad_act!C86=0,"",1000000*C19/TrRoad_act!C86)</f>
        <v>187.07161863670831</v>
      </c>
      <c r="D110" s="78">
        <f>IF(TrRoad_act!D86=0,"",1000000*D19/TrRoad_act!D86)</f>
        <v>184.87730788743391</v>
      </c>
      <c r="E110" s="78">
        <f>IF(TrRoad_act!E86=0,"",1000000*E19/TrRoad_act!E86)</f>
        <v>181.89464146662453</v>
      </c>
      <c r="F110" s="78">
        <f>IF(TrRoad_act!F86=0,"",1000000*F19/TrRoad_act!F86)</f>
        <v>179.59379862483962</v>
      </c>
      <c r="G110" s="78">
        <f>IF(TrRoad_act!G86=0,"",1000000*G19/TrRoad_act!G86)</f>
        <v>168.29846931281051</v>
      </c>
      <c r="H110" s="78">
        <f>IF(TrRoad_act!H86=0,"",1000000*H19/TrRoad_act!H86)</f>
        <v>173.63793205411582</v>
      </c>
      <c r="I110" s="78">
        <f>IF(TrRoad_act!I86=0,"",1000000*I19/TrRoad_act!I86)</f>
        <v>171.4035129106521</v>
      </c>
      <c r="J110" s="78">
        <f>IF(TrRoad_act!J86=0,"",1000000*J19/TrRoad_act!J86)</f>
        <v>168.14275366944815</v>
      </c>
      <c r="K110" s="78">
        <f>IF(TrRoad_act!K86=0,"",1000000*K19/TrRoad_act!K86)</f>
        <v>165.67059127606987</v>
      </c>
      <c r="L110" s="78">
        <f>IF(TrRoad_act!L86=0,"",1000000*L19/TrRoad_act!L86)</f>
        <v>163.53531888575202</v>
      </c>
      <c r="M110" s="78">
        <f>IF(TrRoad_act!M86=0,"",1000000*M19/TrRoad_act!M86)</f>
        <v>149.09018624193575</v>
      </c>
      <c r="N110" s="78">
        <f>IF(TrRoad_act!N86=0,"",1000000*N19/TrRoad_act!N86)</f>
        <v>141.14134929625624</v>
      </c>
      <c r="O110" s="78">
        <f>IF(TrRoad_act!O86=0,"",1000000*O19/TrRoad_act!O86)</f>
        <v>139.15526841090926</v>
      </c>
      <c r="P110" s="78">
        <f>IF(TrRoad_act!P86=0,"",1000000*P19/TrRoad_act!P86)</f>
        <v>135.31016739805449</v>
      </c>
      <c r="Q110" s="78">
        <f>IF(TrRoad_act!Q86=0,"",1000000*Q19/TrRoad_act!Q86)</f>
        <v>138.93223310619246</v>
      </c>
    </row>
    <row r="111" spans="1:17" ht="11.45" customHeight="1" x14ac:dyDescent="0.25">
      <c r="A111" s="19" t="s">
        <v>29</v>
      </c>
      <c r="B111" s="76">
        <f>IF(TrRoad_act!B87=0,"",1000000*B20/TrRoad_act!B87)</f>
        <v>2048.3287335668069</v>
      </c>
      <c r="C111" s="76">
        <f>IF(TrRoad_act!C87=0,"",1000000*C20/TrRoad_act!C87)</f>
        <v>2584.7337355091963</v>
      </c>
      <c r="D111" s="76">
        <f>IF(TrRoad_act!D87=0,"",1000000*D20/TrRoad_act!D87)</f>
        <v>2493.1402781464049</v>
      </c>
      <c r="E111" s="76">
        <f>IF(TrRoad_act!E87=0,"",1000000*E20/TrRoad_act!E87)</f>
        <v>2292.6738348004951</v>
      </c>
      <c r="F111" s="76">
        <f>IF(TrRoad_act!F87=0,"",1000000*F20/TrRoad_act!F87)</f>
        <v>2145.9494641055226</v>
      </c>
      <c r="G111" s="76">
        <f>IF(TrRoad_act!G87=0,"",1000000*G20/TrRoad_act!G87)</f>
        <v>2197.3323797287899</v>
      </c>
      <c r="H111" s="76">
        <f>IF(TrRoad_act!H87=0,"",1000000*H20/TrRoad_act!H87)</f>
        <v>2439.6959681714752</v>
      </c>
      <c r="I111" s="76">
        <f>IF(TrRoad_act!I87=0,"",1000000*I20/TrRoad_act!I87)</f>
        <v>2607.7077426598062</v>
      </c>
      <c r="J111" s="76">
        <f>IF(TrRoad_act!J87=0,"",1000000*J20/TrRoad_act!J87)</f>
        <v>2519.0090170103831</v>
      </c>
      <c r="K111" s="76">
        <f>IF(TrRoad_act!K87=0,"",1000000*K20/TrRoad_act!K87)</f>
        <v>2353.8934046950494</v>
      </c>
      <c r="L111" s="76">
        <f>IF(TrRoad_act!L87=0,"",1000000*L20/TrRoad_act!L87)</f>
        <v>2291.5872702964507</v>
      </c>
      <c r="M111" s="76">
        <f>IF(TrRoad_act!M87=0,"",1000000*M20/TrRoad_act!M87)</f>
        <v>2193.2609359579415</v>
      </c>
      <c r="N111" s="76">
        <f>IF(TrRoad_act!N87=0,"",1000000*N20/TrRoad_act!N87)</f>
        <v>2143.799733593878</v>
      </c>
      <c r="O111" s="76">
        <f>IF(TrRoad_act!O87=0,"",1000000*O20/TrRoad_act!O87)</f>
        <v>2049.7335378885491</v>
      </c>
      <c r="P111" s="76">
        <f>IF(TrRoad_act!P87=0,"",1000000*P20/TrRoad_act!P87)</f>
        <v>2006.8585558680852</v>
      </c>
      <c r="Q111" s="76">
        <f>IF(TrRoad_act!Q87=0,"",1000000*Q20/TrRoad_act!Q87)</f>
        <v>2056.4534486550547</v>
      </c>
    </row>
    <row r="112" spans="1:17" ht="11.45" customHeight="1" x14ac:dyDescent="0.25">
      <c r="A112" s="62" t="s">
        <v>59</v>
      </c>
      <c r="B112" s="77">
        <f>IF(TrRoad_act!B88=0,"",1000000*B21/TrRoad_act!B88)</f>
        <v>2060.0505956532788</v>
      </c>
      <c r="C112" s="77">
        <f>IF(TrRoad_act!C88=0,"",1000000*C21/TrRoad_act!C88)</f>
        <v>2607.2878502613726</v>
      </c>
      <c r="D112" s="77">
        <f>IF(TrRoad_act!D88=0,"",1000000*D21/TrRoad_act!D88)</f>
        <v>2452.938802931787</v>
      </c>
      <c r="E112" s="77">
        <f>IF(TrRoad_act!E88=0,"",1000000*E21/TrRoad_act!E88)</f>
        <v>2204.1245796931676</v>
      </c>
      <c r="F112" s="77">
        <f>IF(TrRoad_act!F88=0,"",1000000*F21/TrRoad_act!F88)</f>
        <v>1992.4595287055865</v>
      </c>
      <c r="G112" s="77">
        <f>IF(TrRoad_act!G88=0,"",1000000*G21/TrRoad_act!G88)</f>
        <v>2007.6993137935926</v>
      </c>
      <c r="H112" s="77">
        <f>IF(TrRoad_act!H88=0,"",1000000*H21/TrRoad_act!H88)</f>
        <v>2176.7365258720838</v>
      </c>
      <c r="I112" s="77">
        <f>IF(TrRoad_act!I88=0,"",1000000*I21/TrRoad_act!I88)</f>
        <v>2336.2873499289285</v>
      </c>
      <c r="J112" s="77">
        <f>IF(TrRoad_act!J88=0,"",1000000*J21/TrRoad_act!J88)</f>
        <v>2241.6825915608797</v>
      </c>
      <c r="K112" s="77">
        <f>IF(TrRoad_act!K88=0,"",1000000*K21/TrRoad_act!K88)</f>
        <v>2037.2955174504343</v>
      </c>
      <c r="L112" s="77">
        <f>IF(TrRoad_act!L88=0,"",1000000*L21/TrRoad_act!L88)</f>
        <v>1930.8979340518511</v>
      </c>
      <c r="M112" s="77">
        <f>IF(TrRoad_act!M88=0,"",1000000*M21/TrRoad_act!M88)</f>
        <v>1764.137674458161</v>
      </c>
      <c r="N112" s="77">
        <f>IF(TrRoad_act!N88=0,"",1000000*N21/TrRoad_act!N88)</f>
        <v>1667.6300835178852</v>
      </c>
      <c r="O112" s="77">
        <f>IF(TrRoad_act!O88=0,"",1000000*O21/TrRoad_act!O88)</f>
        <v>1558.3684732010474</v>
      </c>
      <c r="P112" s="77">
        <f>IF(TrRoad_act!P88=0,"",1000000*P21/TrRoad_act!P88)</f>
        <v>1557.912836918827</v>
      </c>
      <c r="Q112" s="77">
        <f>IF(TrRoad_act!Q88=0,"",1000000*Q21/TrRoad_act!Q88)</f>
        <v>1532.4098643399448</v>
      </c>
    </row>
    <row r="113" spans="1:17" ht="11.45" customHeight="1" x14ac:dyDescent="0.25">
      <c r="A113" s="62" t="s">
        <v>58</v>
      </c>
      <c r="B113" s="77">
        <f>IF(TrRoad_act!B89=0,"",1000000*B22/TrRoad_act!B89)</f>
        <v>1910.4192445821946</v>
      </c>
      <c r="C113" s="77">
        <f>IF(TrRoad_act!C89=0,"",1000000*C22/TrRoad_act!C89)</f>
        <v>2394.6963587763039</v>
      </c>
      <c r="D113" s="77">
        <f>IF(TrRoad_act!D89=0,"",1000000*D22/TrRoad_act!D89)</f>
        <v>2806.200450267253</v>
      </c>
      <c r="E113" s="77">
        <f>IF(TrRoad_act!E89=0,"",1000000*E22/TrRoad_act!E89)</f>
        <v>2922.4493781339161</v>
      </c>
      <c r="F113" s="77">
        <f>IF(TrRoad_act!F89=0,"",1000000*F22/TrRoad_act!F89)</f>
        <v>3071.4708656215557</v>
      </c>
      <c r="G113" s="77">
        <f>IF(TrRoad_act!G89=0,"",1000000*G22/TrRoad_act!G89)</f>
        <v>3195.7937890754065</v>
      </c>
      <c r="H113" s="77">
        <f>IF(TrRoad_act!H89=0,"",1000000*H22/TrRoad_act!H89)</f>
        <v>3592.4743997375513</v>
      </c>
      <c r="I113" s="77">
        <f>IF(TrRoad_act!I89=0,"",1000000*I22/TrRoad_act!I89)</f>
        <v>3559.7813405694965</v>
      </c>
      <c r="J113" s="77">
        <f>IF(TrRoad_act!J89=0,"",1000000*J22/TrRoad_act!J89)</f>
        <v>3434.4414633116803</v>
      </c>
      <c r="K113" s="77">
        <f>IF(TrRoad_act!K89=0,"",1000000*K22/TrRoad_act!K89)</f>
        <v>3382.605833464293</v>
      </c>
      <c r="L113" s="77">
        <f>IF(TrRoad_act!L89=0,"",1000000*L22/TrRoad_act!L89)</f>
        <v>3384.9364656298317</v>
      </c>
      <c r="M113" s="77">
        <f>IF(TrRoad_act!M89=0,"",1000000*M22/TrRoad_act!M89)</f>
        <v>3364.4388388885177</v>
      </c>
      <c r="N113" s="77">
        <f>IF(TrRoad_act!N89=0,"",1000000*N22/TrRoad_act!N89)</f>
        <v>3291.266774612192</v>
      </c>
      <c r="O113" s="77">
        <f>IF(TrRoad_act!O89=0,"",1000000*O22/TrRoad_act!O89)</f>
        <v>3096.8965864490565</v>
      </c>
      <c r="P113" s="77">
        <f>IF(TrRoad_act!P89=0,"",1000000*P22/TrRoad_act!P89)</f>
        <v>2880.8561223532042</v>
      </c>
      <c r="Q113" s="77">
        <f>IF(TrRoad_act!Q89=0,"",1000000*Q22/TrRoad_act!Q89)</f>
        <v>3008.8308493376635</v>
      </c>
    </row>
    <row r="114" spans="1:17" ht="11.45" customHeight="1" x14ac:dyDescent="0.25">
      <c r="A114" s="62" t="s">
        <v>57</v>
      </c>
      <c r="B114" s="77" t="str">
        <f>IF(TrRoad_act!B90=0,"",1000000*B23/TrRoad_act!B90)</f>
        <v/>
      </c>
      <c r="C114" s="77" t="str">
        <f>IF(TrRoad_act!C90=0,"",1000000*C23/TrRoad_act!C90)</f>
        <v/>
      </c>
      <c r="D114" s="77" t="str">
        <f>IF(TrRoad_act!D90=0,"",1000000*D23/TrRoad_act!D90)</f>
        <v/>
      </c>
      <c r="E114" s="77" t="str">
        <f>IF(TrRoad_act!E90=0,"",1000000*E23/TrRoad_act!E90)</f>
        <v/>
      </c>
      <c r="F114" s="77" t="str">
        <f>IF(TrRoad_act!F90=0,"",1000000*F23/TrRoad_act!F90)</f>
        <v/>
      </c>
      <c r="G114" s="77" t="str">
        <f>IF(TrRoad_act!G90=0,"",1000000*G23/TrRoad_act!G90)</f>
        <v/>
      </c>
      <c r="H114" s="77" t="str">
        <f>IF(TrRoad_act!H90=0,"",1000000*H23/TrRoad_act!H90)</f>
        <v/>
      </c>
      <c r="I114" s="77" t="str">
        <f>IF(TrRoad_act!I90=0,"",1000000*I23/TrRoad_act!I90)</f>
        <v/>
      </c>
      <c r="J114" s="77" t="str">
        <f>IF(TrRoad_act!J90=0,"",1000000*J23/TrRoad_act!J90)</f>
        <v/>
      </c>
      <c r="K114" s="77" t="str">
        <f>IF(TrRoad_act!K90=0,"",1000000*K23/TrRoad_act!K90)</f>
        <v/>
      </c>
      <c r="L114" s="77" t="str">
        <f>IF(TrRoad_act!L90=0,"",1000000*L23/TrRoad_act!L90)</f>
        <v/>
      </c>
      <c r="M114" s="77" t="str">
        <f>IF(TrRoad_act!M90=0,"",1000000*M23/TrRoad_act!M90)</f>
        <v/>
      </c>
      <c r="N114" s="77" t="str">
        <f>IF(TrRoad_act!N90=0,"",1000000*N23/TrRoad_act!N90)</f>
        <v/>
      </c>
      <c r="O114" s="77" t="str">
        <f>IF(TrRoad_act!O90=0,"",1000000*O23/TrRoad_act!O90)</f>
        <v/>
      </c>
      <c r="P114" s="77" t="str">
        <f>IF(TrRoad_act!P90=0,"",1000000*P23/TrRoad_act!P90)</f>
        <v/>
      </c>
      <c r="Q114" s="77" t="str">
        <f>IF(TrRoad_act!Q90=0,"",1000000*Q23/TrRoad_act!Q90)</f>
        <v/>
      </c>
    </row>
    <row r="115" spans="1:17" ht="11.45" customHeight="1" x14ac:dyDescent="0.25">
      <c r="A115" s="62" t="s">
        <v>56</v>
      </c>
      <c r="B115" s="77" t="str">
        <f>IF(TrRoad_act!B91=0,"",1000000*B24/TrRoad_act!B91)</f>
        <v/>
      </c>
      <c r="C115" s="77" t="str">
        <f>IF(TrRoad_act!C91=0,"",1000000*C24/TrRoad_act!C91)</f>
        <v/>
      </c>
      <c r="D115" s="77" t="str">
        <f>IF(TrRoad_act!D91=0,"",1000000*D24/TrRoad_act!D91)</f>
        <v/>
      </c>
      <c r="E115" s="77" t="str">
        <f>IF(TrRoad_act!E91=0,"",1000000*E24/TrRoad_act!E91)</f>
        <v/>
      </c>
      <c r="F115" s="77" t="str">
        <f>IF(TrRoad_act!F91=0,"",1000000*F24/TrRoad_act!F91)</f>
        <v/>
      </c>
      <c r="G115" s="77" t="str">
        <f>IF(TrRoad_act!G91=0,"",1000000*G24/TrRoad_act!G91)</f>
        <v/>
      </c>
      <c r="H115" s="77" t="str">
        <f>IF(TrRoad_act!H91=0,"",1000000*H24/TrRoad_act!H91)</f>
        <v/>
      </c>
      <c r="I115" s="77" t="str">
        <f>IF(TrRoad_act!I91=0,"",1000000*I24/TrRoad_act!I91)</f>
        <v/>
      </c>
      <c r="J115" s="77" t="str">
        <f>IF(TrRoad_act!J91=0,"",1000000*J24/TrRoad_act!J91)</f>
        <v/>
      </c>
      <c r="K115" s="77" t="str">
        <f>IF(TrRoad_act!K91=0,"",1000000*K24/TrRoad_act!K91)</f>
        <v/>
      </c>
      <c r="L115" s="77">
        <f>IF(TrRoad_act!L91=0,"",1000000*L24/TrRoad_act!L91)</f>
        <v>3138.6532959369724</v>
      </c>
      <c r="M115" s="77">
        <f>IF(TrRoad_act!M91=0,"",1000000*M24/TrRoad_act!M91)</f>
        <v>3121.2363172288451</v>
      </c>
      <c r="N115" s="77">
        <f>IF(TrRoad_act!N91=0,"",1000000*N24/TrRoad_act!N91)</f>
        <v>3087.6933701052244</v>
      </c>
      <c r="O115" s="77">
        <f>IF(TrRoad_act!O91=0,"",1000000*O24/TrRoad_act!O91)</f>
        <v>2966.9280035120428</v>
      </c>
      <c r="P115" s="77">
        <f>IF(TrRoad_act!P91=0,"",1000000*P24/TrRoad_act!P91)</f>
        <v>2893.0486505917384</v>
      </c>
      <c r="Q115" s="77">
        <f>IF(TrRoad_act!Q91=0,"",1000000*Q24/TrRoad_act!Q91)</f>
        <v>2735.5888247343587</v>
      </c>
    </row>
    <row r="116" spans="1:17" ht="11.45" customHeight="1" x14ac:dyDescent="0.25">
      <c r="A116" s="62" t="s">
        <v>60</v>
      </c>
      <c r="B116" s="77" t="str">
        <f>IF(TrRoad_act!B92=0,"",1000000*B25/TrRoad_act!B92)</f>
        <v/>
      </c>
      <c r="C116" s="77" t="str">
        <f>IF(TrRoad_act!C92=0,"",1000000*C25/TrRoad_act!C92)</f>
        <v/>
      </c>
      <c r="D116" s="77" t="str">
        <f>IF(TrRoad_act!D92=0,"",1000000*D25/TrRoad_act!D92)</f>
        <v/>
      </c>
      <c r="E116" s="77" t="str">
        <f>IF(TrRoad_act!E92=0,"",1000000*E25/TrRoad_act!E92)</f>
        <v/>
      </c>
      <c r="F116" s="77" t="str">
        <f>IF(TrRoad_act!F92=0,"",1000000*F25/TrRoad_act!F92)</f>
        <v/>
      </c>
      <c r="G116" s="77" t="str">
        <f>IF(TrRoad_act!G92=0,"",1000000*G25/TrRoad_act!G92)</f>
        <v/>
      </c>
      <c r="H116" s="77" t="str">
        <f>IF(TrRoad_act!H92=0,"",1000000*H25/TrRoad_act!H92)</f>
        <v/>
      </c>
      <c r="I116" s="77" t="str">
        <f>IF(TrRoad_act!I92=0,"",1000000*I25/TrRoad_act!I92)</f>
        <v/>
      </c>
      <c r="J116" s="77" t="str">
        <f>IF(TrRoad_act!J92=0,"",1000000*J25/TrRoad_act!J92)</f>
        <v/>
      </c>
      <c r="K116" s="77" t="str">
        <f>IF(TrRoad_act!K92=0,"",1000000*K25/TrRoad_act!K92)</f>
        <v/>
      </c>
      <c r="L116" s="77" t="str">
        <f>IF(TrRoad_act!L92=0,"",1000000*L25/TrRoad_act!L92)</f>
        <v/>
      </c>
      <c r="M116" s="77" t="str">
        <f>IF(TrRoad_act!M92=0,"",1000000*M25/TrRoad_act!M92)</f>
        <v/>
      </c>
      <c r="N116" s="77" t="str">
        <f>IF(TrRoad_act!N92=0,"",1000000*N25/TrRoad_act!N92)</f>
        <v/>
      </c>
      <c r="O116" s="77" t="str">
        <f>IF(TrRoad_act!O92=0,"",1000000*O25/TrRoad_act!O92)</f>
        <v/>
      </c>
      <c r="P116" s="77">
        <f>IF(TrRoad_act!P92=0,"",1000000*P25/TrRoad_act!P92)</f>
        <v>559.1993889475915</v>
      </c>
      <c r="Q116" s="77">
        <f>IF(TrRoad_act!Q92=0,"",1000000*Q25/TrRoad_act!Q92)</f>
        <v>668.83302941699731</v>
      </c>
    </row>
    <row r="117" spans="1:17" ht="11.45" customHeight="1" x14ac:dyDescent="0.25">
      <c r="A117" s="62" t="s">
        <v>55</v>
      </c>
      <c r="B117" s="77" t="str">
        <f>IF(TrRoad_act!B93=0,"",1000000*B26/TrRoad_act!B93)</f>
        <v/>
      </c>
      <c r="C117" s="77" t="str">
        <f>IF(TrRoad_act!C93=0,"",1000000*C26/TrRoad_act!C93)</f>
        <v/>
      </c>
      <c r="D117" s="77" t="str">
        <f>IF(TrRoad_act!D93=0,"",1000000*D26/TrRoad_act!D93)</f>
        <v/>
      </c>
      <c r="E117" s="77" t="str">
        <f>IF(TrRoad_act!E93=0,"",1000000*E26/TrRoad_act!E93)</f>
        <v/>
      </c>
      <c r="F117" s="77" t="str">
        <f>IF(TrRoad_act!F93=0,"",1000000*F26/TrRoad_act!F93)</f>
        <v/>
      </c>
      <c r="G117" s="77" t="str">
        <f>IF(TrRoad_act!G93=0,"",1000000*G26/TrRoad_act!G93)</f>
        <v/>
      </c>
      <c r="H117" s="77" t="str">
        <f>IF(TrRoad_act!H93=0,"",1000000*H26/TrRoad_act!H93)</f>
        <v/>
      </c>
      <c r="I117" s="77" t="str">
        <f>IF(TrRoad_act!I93=0,"",1000000*I26/TrRoad_act!I93)</f>
        <v/>
      </c>
      <c r="J117" s="77">
        <f>IF(TrRoad_act!J93=0,"",1000000*J26/TrRoad_act!J93)</f>
        <v>0</v>
      </c>
      <c r="K117" s="77">
        <f>IF(TrRoad_act!K93=0,"",1000000*K26/TrRoad_act!K93)</f>
        <v>0</v>
      </c>
      <c r="L117" s="77">
        <f>IF(TrRoad_act!L93=0,"",1000000*L26/TrRoad_act!L93)</f>
        <v>0</v>
      </c>
      <c r="M117" s="77">
        <f>IF(TrRoad_act!M93=0,"",1000000*M26/TrRoad_act!M93)</f>
        <v>0</v>
      </c>
      <c r="N117" s="77">
        <f>IF(TrRoad_act!N93=0,"",1000000*N26/TrRoad_act!N93)</f>
        <v>0</v>
      </c>
      <c r="O117" s="77">
        <f>IF(TrRoad_act!O93=0,"",1000000*O26/TrRoad_act!O93)</f>
        <v>0</v>
      </c>
      <c r="P117" s="77">
        <f>IF(TrRoad_act!P93=0,"",1000000*P26/TrRoad_act!P93)</f>
        <v>0</v>
      </c>
      <c r="Q117" s="77">
        <f>IF(TrRoad_act!Q93=0,"",1000000*Q26/TrRoad_act!Q93)</f>
        <v>0</v>
      </c>
    </row>
    <row r="118" spans="1:17" ht="11.45" customHeight="1" x14ac:dyDescent="0.25">
      <c r="A118" s="19" t="s">
        <v>28</v>
      </c>
      <c r="B118" s="76">
        <f>IF(TrRoad_act!B94=0,"",1000000*B27/TrRoad_act!B94)</f>
        <v>50504.987636044832</v>
      </c>
      <c r="C118" s="76">
        <f>IF(TrRoad_act!C94=0,"",1000000*C27/TrRoad_act!C94)</f>
        <v>51637.255820368126</v>
      </c>
      <c r="D118" s="76">
        <f>IF(TrRoad_act!D94=0,"",1000000*D27/TrRoad_act!D94)</f>
        <v>53273.741242433651</v>
      </c>
      <c r="E118" s="76">
        <f>IF(TrRoad_act!E94=0,"",1000000*E27/TrRoad_act!E94)</f>
        <v>55118.284828816562</v>
      </c>
      <c r="F118" s="76">
        <f>IF(TrRoad_act!F94=0,"",1000000*F27/TrRoad_act!F94)</f>
        <v>56536.796955204474</v>
      </c>
      <c r="G118" s="76">
        <f>IF(TrRoad_act!G94=0,"",1000000*G27/TrRoad_act!G94)</f>
        <v>58359.0539546457</v>
      </c>
      <c r="H118" s="76">
        <f>IF(TrRoad_act!H94=0,"",1000000*H27/TrRoad_act!H94)</f>
        <v>57699.937595890733</v>
      </c>
      <c r="I118" s="76">
        <f>IF(TrRoad_act!I94=0,"",1000000*I27/TrRoad_act!I94)</f>
        <v>57041.71295904505</v>
      </c>
      <c r="J118" s="76">
        <f>IF(TrRoad_act!J94=0,"",1000000*J27/TrRoad_act!J94)</f>
        <v>56347.433619656847</v>
      </c>
      <c r="K118" s="76">
        <f>IF(TrRoad_act!K94=0,"",1000000*K27/TrRoad_act!K94)</f>
        <v>55770.626118550274</v>
      </c>
      <c r="L118" s="76">
        <f>IF(TrRoad_act!L94=0,"",1000000*L27/TrRoad_act!L94)</f>
        <v>52804.326220828567</v>
      </c>
      <c r="M118" s="76">
        <f>IF(TrRoad_act!M94=0,"",1000000*M27/TrRoad_act!M94)</f>
        <v>51746.130614035857</v>
      </c>
      <c r="N118" s="76">
        <f>IF(TrRoad_act!N94=0,"",1000000*N27/TrRoad_act!N94)</f>
        <v>52289.444285869802</v>
      </c>
      <c r="O118" s="76">
        <f>IF(TrRoad_act!O94=0,"",1000000*O27/TrRoad_act!O94)</f>
        <v>52884.671039361747</v>
      </c>
      <c r="P118" s="76">
        <f>IF(TrRoad_act!P94=0,"",1000000*P27/TrRoad_act!P94)</f>
        <v>54020.268972928352</v>
      </c>
      <c r="Q118" s="76">
        <f>IF(TrRoad_act!Q94=0,"",1000000*Q27/TrRoad_act!Q94)</f>
        <v>55151.822350245115</v>
      </c>
    </row>
    <row r="119" spans="1:17" ht="11.45" customHeight="1" x14ac:dyDescent="0.25">
      <c r="A119" s="62" t="s">
        <v>59</v>
      </c>
      <c r="B119" s="75">
        <f>IF(TrRoad_act!B95=0,"",1000000*B28/TrRoad_act!B95)</f>
        <v>12311.675216233065</v>
      </c>
      <c r="C119" s="75">
        <f>IF(TrRoad_act!C95=0,"",1000000*C28/TrRoad_act!C95)</f>
        <v>12327.301728694945</v>
      </c>
      <c r="D119" s="75">
        <f>IF(TrRoad_act!D95=0,"",1000000*D28/TrRoad_act!D95)</f>
        <v>12350.877493377766</v>
      </c>
      <c r="E119" s="75">
        <f>IF(TrRoad_act!E95=0,"",1000000*E28/TrRoad_act!E95)</f>
        <v>12394.163122448128</v>
      </c>
      <c r="F119" s="75">
        <f>IF(TrRoad_act!F95=0,"",1000000*F28/TrRoad_act!F95)</f>
        <v>12431.797199625722</v>
      </c>
      <c r="G119" s="75">
        <f>IF(TrRoad_act!G95=0,"",1000000*G28/TrRoad_act!G95)</f>
        <v>12990.878334801884</v>
      </c>
      <c r="H119" s="75">
        <f>IF(TrRoad_act!H95=0,"",1000000*H28/TrRoad_act!H95)</f>
        <v>13215.053228746869</v>
      </c>
      <c r="I119" s="75">
        <f>IF(TrRoad_act!I95=0,"",1000000*I28/TrRoad_act!I95)</f>
        <v>13126.77704827394</v>
      </c>
      <c r="J119" s="75">
        <f>IF(TrRoad_act!J95=0,"",1000000*J28/TrRoad_act!J95)</f>
        <v>12602.754918482518</v>
      </c>
      <c r="K119" s="75">
        <f>IF(TrRoad_act!K95=0,"",1000000*K28/TrRoad_act!K95)</f>
        <v>12101.72003092975</v>
      </c>
      <c r="L119" s="75">
        <f>IF(TrRoad_act!L95=0,"",1000000*L28/TrRoad_act!L95)</f>
        <v>11655.799485129339</v>
      </c>
      <c r="M119" s="75">
        <f>IF(TrRoad_act!M95=0,"",1000000*M28/TrRoad_act!M95)</f>
        <v>11062.895366004092</v>
      </c>
      <c r="N119" s="75">
        <f>IF(TrRoad_act!N95=0,"",1000000*N28/TrRoad_act!N95)</f>
        <v>10971.722421347924</v>
      </c>
      <c r="O119" s="75">
        <f>IF(TrRoad_act!O95=0,"",1000000*O28/TrRoad_act!O95)</f>
        <v>10911.292415224369</v>
      </c>
      <c r="P119" s="75">
        <f>IF(TrRoad_act!P95=0,"",1000000*P28/TrRoad_act!P95)</f>
        <v>11305.092791590778</v>
      </c>
      <c r="Q119" s="75">
        <f>IF(TrRoad_act!Q95=0,"",1000000*Q28/TrRoad_act!Q95)</f>
        <v>11953.881338001282</v>
      </c>
    </row>
    <row r="120" spans="1:17" ht="11.45" customHeight="1" x14ac:dyDescent="0.25">
      <c r="A120" s="62" t="s">
        <v>58</v>
      </c>
      <c r="B120" s="75">
        <f>IF(TrRoad_act!B96=0,"",1000000*B29/TrRoad_act!B96)</f>
        <v>78886.266686785297</v>
      </c>
      <c r="C120" s="75">
        <f>IF(TrRoad_act!C96=0,"",1000000*C29/TrRoad_act!C96)</f>
        <v>76987.294727901593</v>
      </c>
      <c r="D120" s="75">
        <f>IF(TrRoad_act!D96=0,"",1000000*D29/TrRoad_act!D96)</f>
        <v>75266.377830410187</v>
      </c>
      <c r="E120" s="75">
        <f>IF(TrRoad_act!E96=0,"",1000000*E29/TrRoad_act!E96)</f>
        <v>73094.618948945776</v>
      </c>
      <c r="F120" s="75">
        <f>IF(TrRoad_act!F96=0,"",1000000*F29/TrRoad_act!F96)</f>
        <v>72674.129694439704</v>
      </c>
      <c r="G120" s="75">
        <f>IF(TrRoad_act!G96=0,"",1000000*G29/TrRoad_act!G96)</f>
        <v>70453.700772926488</v>
      </c>
      <c r="H120" s="75">
        <f>IF(TrRoad_act!H96=0,"",1000000*H29/TrRoad_act!H96)</f>
        <v>69341.509399310729</v>
      </c>
      <c r="I120" s="75">
        <f>IF(TrRoad_act!I96=0,"",1000000*I29/TrRoad_act!I96)</f>
        <v>64004.900067477502</v>
      </c>
      <c r="J120" s="75">
        <f>IF(TrRoad_act!J96=0,"",1000000*J29/TrRoad_act!J96)</f>
        <v>61526.274674959597</v>
      </c>
      <c r="K120" s="75">
        <f>IF(TrRoad_act!K96=0,"",1000000*K29/TrRoad_act!K96)</f>
        <v>59520.711619537942</v>
      </c>
      <c r="L120" s="75">
        <f>IF(TrRoad_act!L96=0,"",1000000*L29/TrRoad_act!L96)</f>
        <v>57196.209502555852</v>
      </c>
      <c r="M120" s="75">
        <f>IF(TrRoad_act!M96=0,"",1000000*M29/TrRoad_act!M96)</f>
        <v>55904.895906888683</v>
      </c>
      <c r="N120" s="75">
        <f>IF(TrRoad_act!N96=0,"",1000000*N29/TrRoad_act!N96)</f>
        <v>56269.472826351303</v>
      </c>
      <c r="O120" s="75">
        <f>IF(TrRoad_act!O96=0,"",1000000*O29/TrRoad_act!O96)</f>
        <v>56671.52352345</v>
      </c>
      <c r="P120" s="75">
        <f>IF(TrRoad_act!P96=0,"",1000000*P29/TrRoad_act!P96)</f>
        <v>57745.708276234946</v>
      </c>
      <c r="Q120" s="75">
        <f>IF(TrRoad_act!Q96=0,"",1000000*Q29/TrRoad_act!Q96)</f>
        <v>58798.823304853235</v>
      </c>
    </row>
    <row r="121" spans="1:17" ht="11.45" customHeight="1" x14ac:dyDescent="0.25">
      <c r="A121" s="62" t="s">
        <v>57</v>
      </c>
      <c r="B121" s="75" t="str">
        <f>IF(TrRoad_act!B97=0,"",1000000*B30/TrRoad_act!B97)</f>
        <v/>
      </c>
      <c r="C121" s="75" t="str">
        <f>IF(TrRoad_act!C97=0,"",1000000*C30/TrRoad_act!C97)</f>
        <v/>
      </c>
      <c r="D121" s="75" t="str">
        <f>IF(TrRoad_act!D97=0,"",1000000*D30/TrRoad_act!D97)</f>
        <v/>
      </c>
      <c r="E121" s="75" t="str">
        <f>IF(TrRoad_act!E97=0,"",1000000*E30/TrRoad_act!E97)</f>
        <v/>
      </c>
      <c r="F121" s="75" t="str">
        <f>IF(TrRoad_act!F97=0,"",1000000*F30/TrRoad_act!F97)</f>
        <v/>
      </c>
      <c r="G121" s="75" t="str">
        <f>IF(TrRoad_act!G97=0,"",1000000*G30/TrRoad_act!G97)</f>
        <v/>
      </c>
      <c r="H121" s="75" t="str">
        <f>IF(TrRoad_act!H97=0,"",1000000*H30/TrRoad_act!H97)</f>
        <v/>
      </c>
      <c r="I121" s="75" t="str">
        <f>IF(TrRoad_act!I97=0,"",1000000*I30/TrRoad_act!I97)</f>
        <v/>
      </c>
      <c r="J121" s="75" t="str">
        <f>IF(TrRoad_act!J97=0,"",1000000*J30/TrRoad_act!J97)</f>
        <v/>
      </c>
      <c r="K121" s="75" t="str">
        <f>IF(TrRoad_act!K97=0,"",1000000*K30/TrRoad_act!K97)</f>
        <v/>
      </c>
      <c r="L121" s="75" t="str">
        <f>IF(TrRoad_act!L97=0,"",1000000*L30/TrRoad_act!L97)</f>
        <v/>
      </c>
      <c r="M121" s="75" t="str">
        <f>IF(TrRoad_act!M97=0,"",1000000*M30/TrRoad_act!M97)</f>
        <v/>
      </c>
      <c r="N121" s="75" t="str">
        <f>IF(TrRoad_act!N97=0,"",1000000*N30/TrRoad_act!N97)</f>
        <v/>
      </c>
      <c r="O121" s="75" t="str">
        <f>IF(TrRoad_act!O97=0,"",1000000*O30/TrRoad_act!O97)</f>
        <v/>
      </c>
      <c r="P121" s="75" t="str">
        <f>IF(TrRoad_act!P97=0,"",1000000*P30/TrRoad_act!P97)</f>
        <v/>
      </c>
      <c r="Q121" s="75" t="str">
        <f>IF(TrRoad_act!Q97=0,"",1000000*Q30/TrRoad_act!Q97)</f>
        <v/>
      </c>
    </row>
    <row r="122" spans="1:17" ht="11.45" customHeight="1" x14ac:dyDescent="0.25">
      <c r="A122" s="62" t="s">
        <v>56</v>
      </c>
      <c r="B122" s="75" t="str">
        <f>IF(TrRoad_act!B98=0,"",1000000*B31/TrRoad_act!B98)</f>
        <v/>
      </c>
      <c r="C122" s="75" t="str">
        <f>IF(TrRoad_act!C98=0,"",1000000*C31/TrRoad_act!C98)</f>
        <v/>
      </c>
      <c r="D122" s="75" t="str">
        <f>IF(TrRoad_act!D98=0,"",1000000*D31/TrRoad_act!D98)</f>
        <v/>
      </c>
      <c r="E122" s="75" t="str">
        <f>IF(TrRoad_act!E98=0,"",1000000*E31/TrRoad_act!E98)</f>
        <v/>
      </c>
      <c r="F122" s="75" t="str">
        <f>IF(TrRoad_act!F98=0,"",1000000*F31/TrRoad_act!F98)</f>
        <v/>
      </c>
      <c r="G122" s="75" t="str">
        <f>IF(TrRoad_act!G98=0,"",1000000*G31/TrRoad_act!G98)</f>
        <v/>
      </c>
      <c r="H122" s="75" t="str">
        <f>IF(TrRoad_act!H98=0,"",1000000*H31/TrRoad_act!H98)</f>
        <v/>
      </c>
      <c r="I122" s="75" t="str">
        <f>IF(TrRoad_act!I98=0,"",1000000*I31/TrRoad_act!I98)</f>
        <v/>
      </c>
      <c r="J122" s="75" t="str">
        <f>IF(TrRoad_act!J98=0,"",1000000*J31/TrRoad_act!J98)</f>
        <v/>
      </c>
      <c r="K122" s="75" t="str">
        <f>IF(TrRoad_act!K98=0,"",1000000*K31/TrRoad_act!K98)</f>
        <v/>
      </c>
      <c r="L122" s="75">
        <f>IF(TrRoad_act!L98=0,"",1000000*L31/TrRoad_act!L98)</f>
        <v>41739.133954863712</v>
      </c>
      <c r="M122" s="75">
        <f>IF(TrRoad_act!M98=0,"",1000000*M31/TrRoad_act!M98)</f>
        <v>40580.117165950018</v>
      </c>
      <c r="N122" s="75">
        <f>IF(TrRoad_act!N98=0,"",1000000*N31/TrRoad_act!N98)</f>
        <v>38558.92868332909</v>
      </c>
      <c r="O122" s="75">
        <f>IF(TrRoad_act!O98=0,"",1000000*O31/TrRoad_act!O98)</f>
        <v>38714.944676688705</v>
      </c>
      <c r="P122" s="75">
        <f>IF(TrRoad_act!P98=0,"",1000000*P31/TrRoad_act!P98)</f>
        <v>41638.358991132569</v>
      </c>
      <c r="Q122" s="75">
        <f>IF(TrRoad_act!Q98=0,"",1000000*Q31/TrRoad_act!Q98)</f>
        <v>43817.100054189053</v>
      </c>
    </row>
    <row r="123" spans="1:17" ht="11.45" customHeight="1" x14ac:dyDescent="0.25">
      <c r="A123" s="62" t="s">
        <v>55</v>
      </c>
      <c r="B123" s="75" t="str">
        <f>IF(TrRoad_act!B99=0,"",1000000*B32/TrRoad_act!B99)</f>
        <v/>
      </c>
      <c r="C123" s="75" t="str">
        <f>IF(TrRoad_act!C99=0,"",1000000*C32/TrRoad_act!C99)</f>
        <v/>
      </c>
      <c r="D123" s="75" t="str">
        <f>IF(TrRoad_act!D99=0,"",1000000*D32/TrRoad_act!D99)</f>
        <v/>
      </c>
      <c r="E123" s="75" t="str">
        <f>IF(TrRoad_act!E99=0,"",1000000*E32/TrRoad_act!E99)</f>
        <v/>
      </c>
      <c r="F123" s="75" t="str">
        <f>IF(TrRoad_act!F99=0,"",1000000*F32/TrRoad_act!F99)</f>
        <v/>
      </c>
      <c r="G123" s="75" t="str">
        <f>IF(TrRoad_act!G99=0,"",1000000*G32/TrRoad_act!G99)</f>
        <v/>
      </c>
      <c r="H123" s="75" t="str">
        <f>IF(TrRoad_act!H99=0,"",1000000*H32/TrRoad_act!H99)</f>
        <v/>
      </c>
      <c r="I123" s="75" t="str">
        <f>IF(TrRoad_act!I99=0,"",1000000*I32/TrRoad_act!I99)</f>
        <v/>
      </c>
      <c r="J123" s="75" t="str">
        <f>IF(TrRoad_act!J99=0,"",1000000*J32/TrRoad_act!J99)</f>
        <v/>
      </c>
      <c r="K123" s="75" t="str">
        <f>IF(TrRoad_act!K99=0,"",1000000*K32/TrRoad_act!K99)</f>
        <v/>
      </c>
      <c r="L123" s="75">
        <f>IF(TrRoad_act!L99=0,"",1000000*L32/TrRoad_act!L99)</f>
        <v>0</v>
      </c>
      <c r="M123" s="75">
        <f>IF(TrRoad_act!M99=0,"",1000000*M32/TrRoad_act!M99)</f>
        <v>0</v>
      </c>
      <c r="N123" s="75">
        <f>IF(TrRoad_act!N99=0,"",1000000*N32/TrRoad_act!N99)</f>
        <v>0</v>
      </c>
      <c r="O123" s="75">
        <f>IF(TrRoad_act!O99=0,"",1000000*O32/TrRoad_act!O99)</f>
        <v>0</v>
      </c>
      <c r="P123" s="75">
        <f>IF(TrRoad_act!P99=0,"",1000000*P32/TrRoad_act!P99)</f>
        <v>0</v>
      </c>
      <c r="Q123" s="75">
        <f>IF(TrRoad_act!Q99=0,"",1000000*Q32/TrRoad_act!Q99)</f>
        <v>0</v>
      </c>
    </row>
    <row r="124" spans="1:17" ht="11.45" customHeight="1" x14ac:dyDescent="0.25">
      <c r="A124" s="25" t="s">
        <v>18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1:17" ht="11.45" customHeight="1" x14ac:dyDescent="0.25">
      <c r="A125" s="23" t="s">
        <v>27</v>
      </c>
      <c r="B125" s="78">
        <f>IF(TrRoad_act!B101=0,"",1000000*B34/TrRoad_act!B101)</f>
        <v>4039.8652932530508</v>
      </c>
      <c r="C125" s="78">
        <f>IF(TrRoad_act!C101=0,"",1000000*C34/TrRoad_act!C101)</f>
        <v>4246.8753439933917</v>
      </c>
      <c r="D125" s="78">
        <f>IF(TrRoad_act!D101=0,"",1000000*D34/TrRoad_act!D101)</f>
        <v>4333.3355740107809</v>
      </c>
      <c r="E125" s="78">
        <f>IF(TrRoad_act!E101=0,"",1000000*E34/TrRoad_act!E101)</f>
        <v>4202.5053353455751</v>
      </c>
      <c r="F125" s="78">
        <f>IF(TrRoad_act!F101=0,"",1000000*F34/TrRoad_act!F101)</f>
        <v>4189.2831967602906</v>
      </c>
      <c r="G125" s="78">
        <f>IF(TrRoad_act!G101=0,"",1000000*G34/TrRoad_act!G101)</f>
        <v>4008.9167287754808</v>
      </c>
      <c r="H125" s="78">
        <f>IF(TrRoad_act!H101=0,"",1000000*H34/TrRoad_act!H101)</f>
        <v>3951.92845286283</v>
      </c>
      <c r="I125" s="78">
        <f>IF(TrRoad_act!I101=0,"",1000000*I34/TrRoad_act!I101)</f>
        <v>3746.5380677999392</v>
      </c>
      <c r="J125" s="78">
        <f>IF(TrRoad_act!J101=0,"",1000000*J34/TrRoad_act!J101)</f>
        <v>3554.6723630130186</v>
      </c>
      <c r="K125" s="78">
        <f>IF(TrRoad_act!K101=0,"",1000000*K34/TrRoad_act!K101)</f>
        <v>3367.8301072937247</v>
      </c>
      <c r="L125" s="78">
        <f>IF(TrRoad_act!L101=0,"",1000000*L34/TrRoad_act!L101)</f>
        <v>3224.4702771814013</v>
      </c>
      <c r="M125" s="78">
        <f>IF(TrRoad_act!M101=0,"",1000000*M34/TrRoad_act!M101)</f>
        <v>3166.0114522299805</v>
      </c>
      <c r="N125" s="78">
        <f>IF(TrRoad_act!N101=0,"",1000000*N34/TrRoad_act!N101)</f>
        <v>3078.2160203575067</v>
      </c>
      <c r="O125" s="78">
        <f>IF(TrRoad_act!O101=0,"",1000000*O34/TrRoad_act!O101)</f>
        <v>3001.5772401049403</v>
      </c>
      <c r="P125" s="78">
        <f>IF(TrRoad_act!P101=0,"",1000000*P34/TrRoad_act!P101)</f>
        <v>2919.9698650892619</v>
      </c>
      <c r="Q125" s="78">
        <f>IF(TrRoad_act!Q101=0,"",1000000*Q34/TrRoad_act!Q101)</f>
        <v>2815.8731448341669</v>
      </c>
    </row>
    <row r="126" spans="1:17" ht="11.45" customHeight="1" x14ac:dyDescent="0.25">
      <c r="A126" s="62" t="s">
        <v>59</v>
      </c>
      <c r="B126" s="77">
        <f>IF(TrRoad_act!B102=0,"",1000000*B35/TrRoad_act!B102)</f>
        <v>3710.1849476648599</v>
      </c>
      <c r="C126" s="77">
        <f>IF(TrRoad_act!C102=0,"",1000000*C35/TrRoad_act!C102)</f>
        <v>4190.3475069487531</v>
      </c>
      <c r="D126" s="77">
        <f>IF(TrRoad_act!D102=0,"",1000000*D35/TrRoad_act!D102)</f>
        <v>4179.9297859728922</v>
      </c>
      <c r="E126" s="77">
        <f>IF(TrRoad_act!E102=0,"",1000000*E35/TrRoad_act!E102)</f>
        <v>3993.8247331387847</v>
      </c>
      <c r="F126" s="77">
        <f>IF(TrRoad_act!F102=0,"",1000000*F35/TrRoad_act!F102)</f>
        <v>4254.5103400693988</v>
      </c>
      <c r="G126" s="77">
        <f>IF(TrRoad_act!G102=0,"",1000000*G35/TrRoad_act!G102)</f>
        <v>3887.7346968822417</v>
      </c>
      <c r="H126" s="77">
        <f>IF(TrRoad_act!H102=0,"",1000000*H35/TrRoad_act!H102)</f>
        <v>3994.8806208169303</v>
      </c>
      <c r="I126" s="77">
        <f>IF(TrRoad_act!I102=0,"",1000000*I35/TrRoad_act!I102)</f>
        <v>3529.7021581255744</v>
      </c>
      <c r="J126" s="77">
        <f>IF(TrRoad_act!J102=0,"",1000000*J35/TrRoad_act!J102)</f>
        <v>3097.4114238754923</v>
      </c>
      <c r="K126" s="77">
        <f>IF(TrRoad_act!K102=0,"",1000000*K35/TrRoad_act!K102)</f>
        <v>2713.5376958467618</v>
      </c>
      <c r="L126" s="77">
        <f>IF(TrRoad_act!L102=0,"",1000000*L35/TrRoad_act!L102)</f>
        <v>2450.5857515167963</v>
      </c>
      <c r="M126" s="77">
        <f>IF(TrRoad_act!M102=0,"",1000000*M35/TrRoad_act!M102)</f>
        <v>2474.6637389774505</v>
      </c>
      <c r="N126" s="77">
        <f>IF(TrRoad_act!N102=0,"",1000000*N35/TrRoad_act!N102)</f>
        <v>2332.4474060730663</v>
      </c>
      <c r="O126" s="77">
        <f>IF(TrRoad_act!O102=0,"",1000000*O35/TrRoad_act!O102)</f>
        <v>2160.6801655110312</v>
      </c>
      <c r="P126" s="77">
        <f>IF(TrRoad_act!P102=0,"",1000000*P35/TrRoad_act!P102)</f>
        <v>2053.0917115551833</v>
      </c>
      <c r="Q126" s="77">
        <f>IF(TrRoad_act!Q102=0,"",1000000*Q35/TrRoad_act!Q102)</f>
        <v>1960.9365592268787</v>
      </c>
    </row>
    <row r="127" spans="1:17" ht="11.45" customHeight="1" x14ac:dyDescent="0.25">
      <c r="A127" s="62" t="s">
        <v>58</v>
      </c>
      <c r="B127" s="77">
        <f>IF(TrRoad_act!B103=0,"",1000000*B36/TrRoad_act!B103)</f>
        <v>4156.7857453910865</v>
      </c>
      <c r="C127" s="77">
        <f>IF(TrRoad_act!C103=0,"",1000000*C36/TrRoad_act!C103)</f>
        <v>4267.1503666281551</v>
      </c>
      <c r="D127" s="77">
        <f>IF(TrRoad_act!D103=0,"",1000000*D36/TrRoad_act!D103)</f>
        <v>4388.9632331027924</v>
      </c>
      <c r="E127" s="77">
        <f>IF(TrRoad_act!E103=0,"",1000000*E36/TrRoad_act!E103)</f>
        <v>4277.4424418008302</v>
      </c>
      <c r="F127" s="77">
        <f>IF(TrRoad_act!F103=0,"",1000000*F36/TrRoad_act!F103)</f>
        <v>4165.831485156119</v>
      </c>
      <c r="G127" s="77">
        <f>IF(TrRoad_act!G103=0,"",1000000*G36/TrRoad_act!G103)</f>
        <v>4052.7008640020458</v>
      </c>
      <c r="H127" s="77">
        <f>IF(TrRoad_act!H103=0,"",1000000*H36/TrRoad_act!H103)</f>
        <v>3936.7307247912663</v>
      </c>
      <c r="I127" s="77">
        <f>IF(TrRoad_act!I103=0,"",1000000*I36/TrRoad_act!I103)</f>
        <v>3819.46494577883</v>
      </c>
      <c r="J127" s="77">
        <f>IF(TrRoad_act!J103=0,"",1000000*J36/TrRoad_act!J103)</f>
        <v>3718.7289249074288</v>
      </c>
      <c r="K127" s="77">
        <f>IF(TrRoad_act!K103=0,"",1000000*K36/TrRoad_act!K103)</f>
        <v>3605.1274299072707</v>
      </c>
      <c r="L127" s="77">
        <f>IF(TrRoad_act!L103=0,"",1000000*L36/TrRoad_act!L103)</f>
        <v>3494.2713989140402</v>
      </c>
      <c r="M127" s="77">
        <f>IF(TrRoad_act!M103=0,"",1000000*M36/TrRoad_act!M103)</f>
        <v>3397.673992165815</v>
      </c>
      <c r="N127" s="77">
        <f>IF(TrRoad_act!N103=0,"",1000000*N36/TrRoad_act!N103)</f>
        <v>3310.1126816693345</v>
      </c>
      <c r="O127" s="77">
        <f>IF(TrRoad_act!O103=0,"",1000000*O36/TrRoad_act!O103)</f>
        <v>3225.2785181132999</v>
      </c>
      <c r="P127" s="77">
        <f>IF(TrRoad_act!P103=0,"",1000000*P36/TrRoad_act!P103)</f>
        <v>3134.2563810406264</v>
      </c>
      <c r="Q127" s="77">
        <f>IF(TrRoad_act!Q103=0,"",1000000*Q36/TrRoad_act!Q103)</f>
        <v>3015.3987253903201</v>
      </c>
    </row>
    <row r="128" spans="1:17" ht="11.45" customHeight="1" x14ac:dyDescent="0.25">
      <c r="A128" s="62" t="s">
        <v>57</v>
      </c>
      <c r="B128" s="77" t="str">
        <f>IF(TrRoad_act!B104=0,"",1000000*B37/TrRoad_act!B104)</f>
        <v/>
      </c>
      <c r="C128" s="77" t="str">
        <f>IF(TrRoad_act!C104=0,"",1000000*C37/TrRoad_act!C104)</f>
        <v/>
      </c>
      <c r="D128" s="77" t="str">
        <f>IF(TrRoad_act!D104=0,"",1000000*D37/TrRoad_act!D104)</f>
        <v/>
      </c>
      <c r="E128" s="77" t="str">
        <f>IF(TrRoad_act!E104=0,"",1000000*E37/TrRoad_act!E104)</f>
        <v/>
      </c>
      <c r="F128" s="77" t="str">
        <f>IF(TrRoad_act!F104=0,"",1000000*F37/TrRoad_act!F104)</f>
        <v/>
      </c>
      <c r="G128" s="77" t="str">
        <f>IF(TrRoad_act!G104=0,"",1000000*G37/TrRoad_act!G104)</f>
        <v/>
      </c>
      <c r="H128" s="77" t="str">
        <f>IF(TrRoad_act!H104=0,"",1000000*H37/TrRoad_act!H104)</f>
        <v/>
      </c>
      <c r="I128" s="77" t="str">
        <f>IF(TrRoad_act!I104=0,"",1000000*I37/TrRoad_act!I104)</f>
        <v/>
      </c>
      <c r="J128" s="77" t="str">
        <f>IF(TrRoad_act!J104=0,"",1000000*J37/TrRoad_act!J104)</f>
        <v/>
      </c>
      <c r="K128" s="77" t="str">
        <f>IF(TrRoad_act!K104=0,"",1000000*K37/TrRoad_act!K104)</f>
        <v/>
      </c>
      <c r="L128" s="77" t="str">
        <f>IF(TrRoad_act!L104=0,"",1000000*L37/TrRoad_act!L104)</f>
        <v/>
      </c>
      <c r="M128" s="77" t="str">
        <f>IF(TrRoad_act!M104=0,"",1000000*M37/TrRoad_act!M104)</f>
        <v/>
      </c>
      <c r="N128" s="77" t="str">
        <f>IF(TrRoad_act!N104=0,"",1000000*N37/TrRoad_act!N104)</f>
        <v/>
      </c>
      <c r="O128" s="77" t="str">
        <f>IF(TrRoad_act!O104=0,"",1000000*O37/TrRoad_act!O104)</f>
        <v/>
      </c>
      <c r="P128" s="77" t="str">
        <f>IF(TrRoad_act!P104=0,"",1000000*P37/TrRoad_act!P104)</f>
        <v/>
      </c>
      <c r="Q128" s="77" t="str">
        <f>IF(TrRoad_act!Q104=0,"",1000000*Q37/TrRoad_act!Q104)</f>
        <v/>
      </c>
    </row>
    <row r="129" spans="1:17" ht="11.45" customHeight="1" x14ac:dyDescent="0.25">
      <c r="A129" s="62" t="s">
        <v>56</v>
      </c>
      <c r="B129" s="77" t="str">
        <f>IF(TrRoad_act!B105=0,"",1000000*B38/TrRoad_act!B105)</f>
        <v/>
      </c>
      <c r="C129" s="77" t="str">
        <f>IF(TrRoad_act!C105=0,"",1000000*C38/TrRoad_act!C105)</f>
        <v/>
      </c>
      <c r="D129" s="77" t="str">
        <f>IF(TrRoad_act!D105=0,"",1000000*D38/TrRoad_act!D105)</f>
        <v/>
      </c>
      <c r="E129" s="77" t="str">
        <f>IF(TrRoad_act!E105=0,"",1000000*E38/TrRoad_act!E105)</f>
        <v/>
      </c>
      <c r="F129" s="77" t="str">
        <f>IF(TrRoad_act!F105=0,"",1000000*F38/TrRoad_act!F105)</f>
        <v/>
      </c>
      <c r="G129" s="77" t="str">
        <f>IF(TrRoad_act!G105=0,"",1000000*G38/TrRoad_act!G105)</f>
        <v/>
      </c>
      <c r="H129" s="77" t="str">
        <f>IF(TrRoad_act!H105=0,"",1000000*H38/TrRoad_act!H105)</f>
        <v/>
      </c>
      <c r="I129" s="77" t="str">
        <f>IF(TrRoad_act!I105=0,"",1000000*I38/TrRoad_act!I105)</f>
        <v/>
      </c>
      <c r="J129" s="77" t="str">
        <f>IF(TrRoad_act!J105=0,"",1000000*J38/TrRoad_act!J105)</f>
        <v/>
      </c>
      <c r="K129" s="77" t="str">
        <f>IF(TrRoad_act!K105=0,"",1000000*K38/TrRoad_act!K105)</f>
        <v/>
      </c>
      <c r="L129" s="77">
        <f>IF(TrRoad_act!L105=0,"",1000000*L38/TrRoad_act!L105)</f>
        <v>1726.5496850226834</v>
      </c>
      <c r="M129" s="77">
        <f>IF(TrRoad_act!M105=0,"",1000000*M38/TrRoad_act!M105)</f>
        <v>1781.6261437207679</v>
      </c>
      <c r="N129" s="77">
        <f>IF(TrRoad_act!N105=0,"",1000000*N38/TrRoad_act!N105)</f>
        <v>1775.6222754295025</v>
      </c>
      <c r="O129" s="77">
        <f>IF(TrRoad_act!O105=0,"",1000000*O38/TrRoad_act!O105)</f>
        <v>1776.8041891422292</v>
      </c>
      <c r="P129" s="77">
        <f>IF(TrRoad_act!P105=0,"",1000000*P38/TrRoad_act!P105)</f>
        <v>1865.5945858535638</v>
      </c>
      <c r="Q129" s="77">
        <f>IF(TrRoad_act!Q105=0,"",1000000*Q38/TrRoad_act!Q105)</f>
        <v>1813.8931351711637</v>
      </c>
    </row>
    <row r="130" spans="1:17" ht="11.45" customHeight="1" x14ac:dyDescent="0.25">
      <c r="A130" s="62" t="s">
        <v>55</v>
      </c>
      <c r="B130" s="77" t="str">
        <f>IF(TrRoad_act!B106=0,"",1000000*B39/TrRoad_act!B106)</f>
        <v/>
      </c>
      <c r="C130" s="77" t="str">
        <f>IF(TrRoad_act!C106=0,"",1000000*C39/TrRoad_act!C106)</f>
        <v/>
      </c>
      <c r="D130" s="77" t="str">
        <f>IF(TrRoad_act!D106=0,"",1000000*D39/TrRoad_act!D106)</f>
        <v/>
      </c>
      <c r="E130" s="77" t="str">
        <f>IF(TrRoad_act!E106=0,"",1000000*E39/TrRoad_act!E106)</f>
        <v/>
      </c>
      <c r="F130" s="77" t="str">
        <f>IF(TrRoad_act!F106=0,"",1000000*F39/TrRoad_act!F106)</f>
        <v/>
      </c>
      <c r="G130" s="77" t="str">
        <f>IF(TrRoad_act!G106=0,"",1000000*G39/TrRoad_act!G106)</f>
        <v/>
      </c>
      <c r="H130" s="77" t="str">
        <f>IF(TrRoad_act!H106=0,"",1000000*H39/TrRoad_act!H106)</f>
        <v/>
      </c>
      <c r="I130" s="77">
        <f>IF(TrRoad_act!I106=0,"",1000000*I39/TrRoad_act!I106)</f>
        <v>0</v>
      </c>
      <c r="J130" s="77">
        <f>IF(TrRoad_act!J106=0,"",1000000*J39/TrRoad_act!J106)</f>
        <v>0</v>
      </c>
      <c r="K130" s="77">
        <f>IF(TrRoad_act!K106=0,"",1000000*K39/TrRoad_act!K106)</f>
        <v>0</v>
      </c>
      <c r="L130" s="77">
        <f>IF(TrRoad_act!L106=0,"",1000000*L39/TrRoad_act!L106)</f>
        <v>0</v>
      </c>
      <c r="M130" s="77">
        <f>IF(TrRoad_act!M106=0,"",1000000*M39/TrRoad_act!M106)</f>
        <v>0</v>
      </c>
      <c r="N130" s="77">
        <f>IF(TrRoad_act!N106=0,"",1000000*N39/TrRoad_act!N106)</f>
        <v>0</v>
      </c>
      <c r="O130" s="77">
        <f>IF(TrRoad_act!O106=0,"",1000000*O39/TrRoad_act!O106)</f>
        <v>0</v>
      </c>
      <c r="P130" s="77">
        <f>IF(TrRoad_act!P106=0,"",1000000*P39/TrRoad_act!P106)</f>
        <v>0</v>
      </c>
      <c r="Q130" s="77">
        <f>IF(TrRoad_act!Q106=0,"",1000000*Q39/TrRoad_act!Q106)</f>
        <v>0</v>
      </c>
    </row>
    <row r="131" spans="1:17" ht="11.45" customHeight="1" x14ac:dyDescent="0.25">
      <c r="A131" s="19" t="s">
        <v>24</v>
      </c>
      <c r="B131" s="76">
        <f>IF(TrRoad_act!B107=0,"",1000000*B40/TrRoad_act!B107)</f>
        <v>19637.46122587135</v>
      </c>
      <c r="C131" s="76">
        <f>IF(TrRoad_act!C107=0,"",1000000*C40/TrRoad_act!C107)</f>
        <v>49469.800023967393</v>
      </c>
      <c r="D131" s="76">
        <f>IF(TrRoad_act!D107=0,"",1000000*D40/TrRoad_act!D107)</f>
        <v>53599.688689671821</v>
      </c>
      <c r="E131" s="76">
        <f>IF(TrRoad_act!E107=0,"",1000000*E40/TrRoad_act!E107)</f>
        <v>30282.924784668703</v>
      </c>
      <c r="F131" s="76">
        <f>IF(TrRoad_act!F107=0,"",1000000*F40/TrRoad_act!F107)</f>
        <v>34249.411376967437</v>
      </c>
      <c r="G131" s="76">
        <f>IF(TrRoad_act!G107=0,"",1000000*G40/TrRoad_act!G107)</f>
        <v>34854.529733142779</v>
      </c>
      <c r="H131" s="76">
        <f>IF(TrRoad_act!H107=0,"",1000000*H40/TrRoad_act!H107)</f>
        <v>33239.163755126392</v>
      </c>
      <c r="I131" s="76">
        <f>IF(TrRoad_act!I107=0,"",1000000*I40/TrRoad_act!I107)</f>
        <v>35794.799942995072</v>
      </c>
      <c r="J131" s="76">
        <f>IF(TrRoad_act!J107=0,"",1000000*J40/TrRoad_act!J107)</f>
        <v>30090.722301932448</v>
      </c>
      <c r="K131" s="76">
        <f>IF(TrRoad_act!K107=0,"",1000000*K40/TrRoad_act!K107)</f>
        <v>24393.099539721559</v>
      </c>
      <c r="L131" s="76">
        <f>IF(TrRoad_act!L107=0,"",1000000*L40/TrRoad_act!L107)</f>
        <v>35389.063046029318</v>
      </c>
      <c r="M131" s="76">
        <f>IF(TrRoad_act!M107=0,"",1000000*M40/TrRoad_act!M107)</f>
        <v>37382.275100663246</v>
      </c>
      <c r="N131" s="76">
        <f>IF(TrRoad_act!N107=0,"",1000000*N40/TrRoad_act!N107)</f>
        <v>34685.346961740142</v>
      </c>
      <c r="O131" s="76">
        <f>IF(TrRoad_act!O107=0,"",1000000*O40/TrRoad_act!O107)</f>
        <v>32566.281229708376</v>
      </c>
      <c r="P131" s="76">
        <f>IF(TrRoad_act!P107=0,"",1000000*P40/TrRoad_act!P107)</f>
        <v>28945.269984261282</v>
      </c>
      <c r="Q131" s="76">
        <f>IF(TrRoad_act!Q107=0,"",1000000*Q40/TrRoad_act!Q107)</f>
        <v>24971.631589321732</v>
      </c>
    </row>
    <row r="132" spans="1:17" ht="11.45" customHeight="1" x14ac:dyDescent="0.25">
      <c r="A132" s="17" t="s">
        <v>23</v>
      </c>
      <c r="B132" s="75">
        <f>IF(TrRoad_act!B108=0,"",1000000*B41/TrRoad_act!B108)</f>
        <v>20394.629226757279</v>
      </c>
      <c r="C132" s="75">
        <f>IF(TrRoad_act!C108=0,"",1000000*C41/TrRoad_act!C108)</f>
        <v>23998.429067562112</v>
      </c>
      <c r="D132" s="75">
        <f>IF(TrRoad_act!D108=0,"",1000000*D41/TrRoad_act!D108)</f>
        <v>23896.47351677484</v>
      </c>
      <c r="E132" s="75">
        <f>IF(TrRoad_act!E108=0,"",1000000*E41/TrRoad_act!E108)</f>
        <v>22580.838136849463</v>
      </c>
      <c r="F132" s="75">
        <f>IF(TrRoad_act!F108=0,"",1000000*F41/TrRoad_act!F108)</f>
        <v>24164.905326398919</v>
      </c>
      <c r="G132" s="75">
        <f>IF(TrRoad_act!G108=0,"",1000000*G41/TrRoad_act!G108)</f>
        <v>23809.009205795617</v>
      </c>
      <c r="H132" s="75">
        <f>IF(TrRoad_act!H108=0,"",1000000*H41/TrRoad_act!H108)</f>
        <v>23044.70990798327</v>
      </c>
      <c r="I132" s="75">
        <f>IF(TrRoad_act!I108=0,"",1000000*I41/TrRoad_act!I108)</f>
        <v>23707.405320252794</v>
      </c>
      <c r="J132" s="75">
        <f>IF(TrRoad_act!J108=0,"",1000000*J41/TrRoad_act!J108)</f>
        <v>22500.86955564376</v>
      </c>
      <c r="K132" s="75">
        <f>IF(TrRoad_act!K108=0,"",1000000*K41/TrRoad_act!K108)</f>
        <v>18602.914976429089</v>
      </c>
      <c r="L132" s="75">
        <f>IF(TrRoad_act!L108=0,"",1000000*L41/TrRoad_act!L108)</f>
        <v>19221.847745432857</v>
      </c>
      <c r="M132" s="75">
        <f>IF(TrRoad_act!M108=0,"",1000000*M41/TrRoad_act!M108)</f>
        <v>19895.704212461766</v>
      </c>
      <c r="N132" s="75">
        <f>IF(TrRoad_act!N108=0,"",1000000*N41/TrRoad_act!N108)</f>
        <v>18171.476325007221</v>
      </c>
      <c r="O132" s="75">
        <f>IF(TrRoad_act!O108=0,"",1000000*O41/TrRoad_act!O108)</f>
        <v>20101.956693500011</v>
      </c>
      <c r="P132" s="75">
        <f>IF(TrRoad_act!P108=0,"",1000000*P41/TrRoad_act!P108)</f>
        <v>17715.155378770163</v>
      </c>
      <c r="Q132" s="75">
        <f>IF(TrRoad_act!Q108=0,"",1000000*Q41/TrRoad_act!Q108)</f>
        <v>16861.974176344258</v>
      </c>
    </row>
    <row r="133" spans="1:17" ht="11.45" customHeight="1" x14ac:dyDescent="0.25">
      <c r="A133" s="15" t="s">
        <v>22</v>
      </c>
      <c r="B133" s="74">
        <f>IF(TrRoad_act!B109=0,"",1000000*B42/TrRoad_act!B109)</f>
        <v>9972.0882226586709</v>
      </c>
      <c r="C133" s="74">
        <f>IF(TrRoad_act!C109=0,"",1000000*C42/TrRoad_act!C109)</f>
        <v>273701.50129898748</v>
      </c>
      <c r="D133" s="74">
        <f>IF(TrRoad_act!D109=0,"",1000000*D42/TrRoad_act!D109)</f>
        <v>403878.98724677402</v>
      </c>
      <c r="E133" s="74">
        <f>IF(TrRoad_act!E109=0,"",1000000*E42/TrRoad_act!E109)</f>
        <v>172904.76850034043</v>
      </c>
      <c r="F133" s="74">
        <f>IF(TrRoad_act!F109=0,"",1000000*F42/TrRoad_act!F109)</f>
        <v>195777.10919420392</v>
      </c>
      <c r="G133" s="74">
        <f>IF(TrRoad_act!G109=0,"",1000000*G42/TrRoad_act!G109)</f>
        <v>213099.64008611391</v>
      </c>
      <c r="H133" s="74">
        <f>IF(TrRoad_act!H109=0,"",1000000*H42/TrRoad_act!H109)</f>
        <v>200785.91335264084</v>
      </c>
      <c r="I133" s="74">
        <f>IF(TrRoad_act!I109=0,"",1000000*I42/TrRoad_act!I109)</f>
        <v>221858.49921589039</v>
      </c>
      <c r="J133" s="74">
        <f>IF(TrRoad_act!J109=0,"",1000000*J42/TrRoad_act!J109)</f>
        <v>158422.20035429689</v>
      </c>
      <c r="K133" s="74">
        <f>IF(TrRoad_act!K109=0,"",1000000*K42/TrRoad_act!K109)</f>
        <v>129114.45417595928</v>
      </c>
      <c r="L133" s="74">
        <f>IF(TrRoad_act!L109=0,"",1000000*L42/TrRoad_act!L109)</f>
        <v>303336.47996584361</v>
      </c>
      <c r="M133" s="74">
        <f>IF(TrRoad_act!M109=0,"",1000000*M42/TrRoad_act!M109)</f>
        <v>300880.49689918681</v>
      </c>
      <c r="N133" s="74">
        <f>IF(TrRoad_act!N109=0,"",1000000*N42/TrRoad_act!N109)</f>
        <v>294838.89204965485</v>
      </c>
      <c r="O133" s="74">
        <f>IF(TrRoad_act!O109=0,"",1000000*O42/TrRoad_act!O109)</f>
        <v>184781.03228688898</v>
      </c>
      <c r="P133" s="74">
        <f>IF(TrRoad_act!P109=0,"",1000000*P42/TrRoad_act!P109)</f>
        <v>172783.9906753604</v>
      </c>
      <c r="Q133" s="74">
        <f>IF(TrRoad_act!Q109=0,"",1000000*Q42/TrRoad_act!Q109)</f>
        <v>113765.59106175292</v>
      </c>
    </row>
    <row r="135" spans="1:17" ht="11.45" customHeight="1" x14ac:dyDescent="0.25">
      <c r="A135" s="27" t="s">
        <v>40</v>
      </c>
      <c r="B135" s="57">
        <f t="shared" ref="B135:Q135" si="15">IF(B17=0,0,B17/B$17)</f>
        <v>1</v>
      </c>
      <c r="C135" s="57">
        <f t="shared" si="15"/>
        <v>1</v>
      </c>
      <c r="D135" s="57">
        <f t="shared" si="15"/>
        <v>1</v>
      </c>
      <c r="E135" s="57">
        <f t="shared" si="15"/>
        <v>1</v>
      </c>
      <c r="F135" s="57">
        <f t="shared" si="15"/>
        <v>1</v>
      </c>
      <c r="G135" s="57">
        <f t="shared" si="15"/>
        <v>1</v>
      </c>
      <c r="H135" s="57">
        <f t="shared" si="15"/>
        <v>1</v>
      </c>
      <c r="I135" s="57">
        <f t="shared" si="15"/>
        <v>1</v>
      </c>
      <c r="J135" s="57">
        <f t="shared" si="15"/>
        <v>1</v>
      </c>
      <c r="K135" s="57">
        <f t="shared" si="15"/>
        <v>1</v>
      </c>
      <c r="L135" s="57">
        <f t="shared" si="15"/>
        <v>1</v>
      </c>
      <c r="M135" s="57">
        <f t="shared" si="15"/>
        <v>1</v>
      </c>
      <c r="N135" s="57">
        <f t="shared" si="15"/>
        <v>1</v>
      </c>
      <c r="O135" s="57">
        <f t="shared" si="15"/>
        <v>1</v>
      </c>
      <c r="P135" s="57">
        <f t="shared" si="15"/>
        <v>1</v>
      </c>
      <c r="Q135" s="57">
        <f t="shared" si="15"/>
        <v>1</v>
      </c>
    </row>
    <row r="136" spans="1:17" ht="11.45" customHeight="1" x14ac:dyDescent="0.25">
      <c r="A136" s="25" t="s">
        <v>39</v>
      </c>
      <c r="B136" s="56">
        <f t="shared" ref="B136:Q136" si="16">IF(B18=0,0,B18/B$17)</f>
        <v>0.76436602926694464</v>
      </c>
      <c r="C136" s="56">
        <f t="shared" si="16"/>
        <v>0.73570673541251319</v>
      </c>
      <c r="D136" s="56">
        <f t="shared" si="16"/>
        <v>0.67991226665871973</v>
      </c>
      <c r="E136" s="56">
        <f t="shared" si="16"/>
        <v>0.70300444890394931</v>
      </c>
      <c r="F136" s="56">
        <f t="shared" si="16"/>
        <v>0.69008984358082792</v>
      </c>
      <c r="G136" s="56">
        <f t="shared" si="16"/>
        <v>0.70062776477977062</v>
      </c>
      <c r="H136" s="56">
        <f t="shared" si="16"/>
        <v>0.71744906368546324</v>
      </c>
      <c r="I136" s="56">
        <f t="shared" si="16"/>
        <v>0.71394863150648269</v>
      </c>
      <c r="J136" s="56">
        <f t="shared" si="16"/>
        <v>0.73411094763604412</v>
      </c>
      <c r="K136" s="56">
        <f t="shared" si="16"/>
        <v>0.769117189838739</v>
      </c>
      <c r="L136" s="56">
        <f t="shared" si="16"/>
        <v>0.72794432104413953</v>
      </c>
      <c r="M136" s="56">
        <f t="shared" si="16"/>
        <v>0.70516154342621873</v>
      </c>
      <c r="N136" s="56">
        <f t="shared" si="16"/>
        <v>0.71195764385240612</v>
      </c>
      <c r="O136" s="56">
        <f t="shared" si="16"/>
        <v>0.73006539402644555</v>
      </c>
      <c r="P136" s="56">
        <f t="shared" si="16"/>
        <v>0.74164003626554154</v>
      </c>
      <c r="Q136" s="56">
        <f t="shared" si="16"/>
        <v>0.76365769872825484</v>
      </c>
    </row>
    <row r="137" spans="1:17" ht="11.45" customHeight="1" x14ac:dyDescent="0.25">
      <c r="A137" s="55" t="s">
        <v>30</v>
      </c>
      <c r="B137" s="54">
        <f t="shared" ref="B137:Q137" si="17">IF(B19=0,0,B19/B$17)</f>
        <v>8.3316224016771875E-4</v>
      </c>
      <c r="C137" s="54">
        <f t="shared" si="17"/>
        <v>6.9244238918190104E-4</v>
      </c>
      <c r="D137" s="54">
        <f t="shared" si="17"/>
        <v>7.0811067448052544E-4</v>
      </c>
      <c r="E137" s="54">
        <f t="shared" si="17"/>
        <v>7.968283988459803E-4</v>
      </c>
      <c r="F137" s="54">
        <f t="shared" si="17"/>
        <v>8.5543657635860711E-4</v>
      </c>
      <c r="G137" s="54">
        <f t="shared" si="17"/>
        <v>8.6016778895034657E-4</v>
      </c>
      <c r="H137" s="54">
        <f t="shared" si="17"/>
        <v>1.0139723198377638E-3</v>
      </c>
      <c r="I137" s="54">
        <f t="shared" si="17"/>
        <v>1.1063746659662451E-3</v>
      </c>
      <c r="J137" s="54">
        <f t="shared" si="17"/>
        <v>1.323798429258873E-3</v>
      </c>
      <c r="K137" s="54">
        <f t="shared" si="17"/>
        <v>1.5555251786899878E-3</v>
      </c>
      <c r="L137" s="54">
        <f t="shared" si="17"/>
        <v>1.5678514543245952E-3</v>
      </c>
      <c r="M137" s="54">
        <f t="shared" si="17"/>
        <v>1.6451651082249798E-3</v>
      </c>
      <c r="N137" s="54">
        <f t="shared" si="17"/>
        <v>2.3194724287564279E-3</v>
      </c>
      <c r="O137" s="54">
        <f t="shared" si="17"/>
        <v>2.5550990463019847E-3</v>
      </c>
      <c r="P137" s="54">
        <f t="shared" si="17"/>
        <v>2.6976149730774451E-3</v>
      </c>
      <c r="Q137" s="54">
        <f t="shared" si="17"/>
        <v>2.8899043844439086E-3</v>
      </c>
    </row>
    <row r="138" spans="1:17" ht="11.45" customHeight="1" x14ac:dyDescent="0.25">
      <c r="A138" s="51" t="s">
        <v>29</v>
      </c>
      <c r="B138" s="50">
        <f t="shared" ref="B138:Q138" si="18">IF(B20=0,0,B20/B$17)</f>
        <v>0.56048776336257644</v>
      </c>
      <c r="C138" s="50">
        <f t="shared" si="18"/>
        <v>0.57305598250201584</v>
      </c>
      <c r="D138" s="50">
        <f t="shared" si="18"/>
        <v>0.52415620349270897</v>
      </c>
      <c r="E138" s="50">
        <f t="shared" si="18"/>
        <v>0.53813579891561769</v>
      </c>
      <c r="F138" s="50">
        <f t="shared" si="18"/>
        <v>0.52904849643125784</v>
      </c>
      <c r="G138" s="50">
        <f t="shared" si="18"/>
        <v>0.54177190442819889</v>
      </c>
      <c r="H138" s="50">
        <f t="shared" si="18"/>
        <v>0.569259837383574</v>
      </c>
      <c r="I138" s="50">
        <f t="shared" si="18"/>
        <v>0.59653026238198292</v>
      </c>
      <c r="J138" s="50">
        <f t="shared" si="18"/>
        <v>0.62101190698062902</v>
      </c>
      <c r="K138" s="50">
        <f t="shared" si="18"/>
        <v>0.64830568882952122</v>
      </c>
      <c r="L138" s="50">
        <f t="shared" si="18"/>
        <v>0.61636401413643382</v>
      </c>
      <c r="M138" s="50">
        <f t="shared" si="18"/>
        <v>0.59835169741340133</v>
      </c>
      <c r="N138" s="50">
        <f t="shared" si="18"/>
        <v>0.60137502922379027</v>
      </c>
      <c r="O138" s="50">
        <f t="shared" si="18"/>
        <v>0.61128638562512261</v>
      </c>
      <c r="P138" s="50">
        <f t="shared" si="18"/>
        <v>0.61759796360502039</v>
      </c>
      <c r="Q138" s="50">
        <f t="shared" si="18"/>
        <v>0.63608824495551697</v>
      </c>
    </row>
    <row r="139" spans="1:17" ht="11.45" customHeight="1" x14ac:dyDescent="0.25">
      <c r="A139" s="53" t="s">
        <v>59</v>
      </c>
      <c r="B139" s="52">
        <f t="shared" ref="B139:Q139" si="19">IF(B21=0,0,B21/B$17)</f>
        <v>0.51953632384614779</v>
      </c>
      <c r="C139" s="52">
        <f t="shared" si="19"/>
        <v>0.5167296336893481</v>
      </c>
      <c r="D139" s="52">
        <f t="shared" si="19"/>
        <v>0.45701668762702785</v>
      </c>
      <c r="E139" s="52">
        <f t="shared" si="19"/>
        <v>0.45357663911699286</v>
      </c>
      <c r="F139" s="52">
        <f t="shared" si="19"/>
        <v>0.42133347062191612</v>
      </c>
      <c r="G139" s="52">
        <f t="shared" si="19"/>
        <v>0.41600610304326974</v>
      </c>
      <c r="H139" s="52">
        <f t="shared" si="19"/>
        <v>0.41356491926311145</v>
      </c>
      <c r="I139" s="52">
        <f t="shared" si="19"/>
        <v>0.41588044770770932</v>
      </c>
      <c r="J139" s="52">
        <f t="shared" si="19"/>
        <v>0.42414565005957455</v>
      </c>
      <c r="K139" s="52">
        <f t="shared" si="19"/>
        <v>0.42905796363873983</v>
      </c>
      <c r="L139" s="52">
        <f t="shared" si="19"/>
        <v>0.39051520344583474</v>
      </c>
      <c r="M139" s="52">
        <f t="shared" si="19"/>
        <v>0.35212159872898757</v>
      </c>
      <c r="N139" s="52">
        <f t="shared" si="19"/>
        <v>0.32966083257292489</v>
      </c>
      <c r="O139" s="52">
        <f t="shared" si="19"/>
        <v>0.31525875489849542</v>
      </c>
      <c r="P139" s="52">
        <f t="shared" si="19"/>
        <v>0.31500078602777565</v>
      </c>
      <c r="Q139" s="52">
        <f t="shared" si="19"/>
        <v>0.30406452193852218</v>
      </c>
    </row>
    <row r="140" spans="1:17" ht="11.45" customHeight="1" x14ac:dyDescent="0.25">
      <c r="A140" s="53" t="s">
        <v>58</v>
      </c>
      <c r="B140" s="52">
        <f t="shared" ref="B140:Q140" si="20">IF(B22=0,0,B22/B$17)</f>
        <v>4.0951439516428566E-2</v>
      </c>
      <c r="C140" s="52">
        <f t="shared" si="20"/>
        <v>5.6326348812667855E-2</v>
      </c>
      <c r="D140" s="52">
        <f t="shared" si="20"/>
        <v>6.7139515865681051E-2</v>
      </c>
      <c r="E140" s="52">
        <f t="shared" si="20"/>
        <v>8.4559159798624856E-2</v>
      </c>
      <c r="F140" s="52">
        <f t="shared" si="20"/>
        <v>0.10771502580934182</v>
      </c>
      <c r="G140" s="52">
        <f t="shared" si="20"/>
        <v>0.12576580138492915</v>
      </c>
      <c r="H140" s="52">
        <f t="shared" si="20"/>
        <v>0.15569491812046254</v>
      </c>
      <c r="I140" s="52">
        <f t="shared" si="20"/>
        <v>0.1806498146742736</v>
      </c>
      <c r="J140" s="52">
        <f t="shared" si="20"/>
        <v>0.19686625692105444</v>
      </c>
      <c r="K140" s="52">
        <f t="shared" si="20"/>
        <v>0.21924772519078134</v>
      </c>
      <c r="L140" s="52">
        <f t="shared" si="20"/>
        <v>0.22584575576621085</v>
      </c>
      <c r="M140" s="52">
        <f t="shared" si="20"/>
        <v>0.24621971434145296</v>
      </c>
      <c r="N140" s="52">
        <f t="shared" si="20"/>
        <v>0.27169405686947484</v>
      </c>
      <c r="O140" s="52">
        <f t="shared" si="20"/>
        <v>0.29586293209498721</v>
      </c>
      <c r="P140" s="52">
        <f t="shared" si="20"/>
        <v>0.3022726224354238</v>
      </c>
      <c r="Q140" s="52">
        <f t="shared" si="20"/>
        <v>0.33153189950908696</v>
      </c>
    </row>
    <row r="141" spans="1:17" ht="11.45" customHeight="1" x14ac:dyDescent="0.25">
      <c r="A141" s="53" t="s">
        <v>57</v>
      </c>
      <c r="B141" s="52">
        <f t="shared" ref="B141:Q141" si="21">IF(B23=0,0,B23/B$17)</f>
        <v>0</v>
      </c>
      <c r="C141" s="52">
        <f t="shared" si="21"/>
        <v>0</v>
      </c>
      <c r="D141" s="52">
        <f t="shared" si="21"/>
        <v>0</v>
      </c>
      <c r="E141" s="52">
        <f t="shared" si="21"/>
        <v>0</v>
      </c>
      <c r="F141" s="52">
        <f t="shared" si="21"/>
        <v>0</v>
      </c>
      <c r="G141" s="52">
        <f t="shared" si="21"/>
        <v>0</v>
      </c>
      <c r="H141" s="52">
        <f t="shared" si="21"/>
        <v>0</v>
      </c>
      <c r="I141" s="52">
        <f t="shared" si="21"/>
        <v>0</v>
      </c>
      <c r="J141" s="52">
        <f t="shared" si="21"/>
        <v>0</v>
      </c>
      <c r="K141" s="52">
        <f t="shared" si="21"/>
        <v>0</v>
      </c>
      <c r="L141" s="52">
        <f t="shared" si="21"/>
        <v>0</v>
      </c>
      <c r="M141" s="52">
        <f t="shared" si="21"/>
        <v>0</v>
      </c>
      <c r="N141" s="52">
        <f t="shared" si="21"/>
        <v>0</v>
      </c>
      <c r="O141" s="52">
        <f t="shared" si="21"/>
        <v>0</v>
      </c>
      <c r="P141" s="52">
        <f t="shared" si="21"/>
        <v>0</v>
      </c>
      <c r="Q141" s="52">
        <f t="shared" si="21"/>
        <v>0</v>
      </c>
    </row>
    <row r="142" spans="1:17" ht="11.45" customHeight="1" x14ac:dyDescent="0.25">
      <c r="A142" s="53" t="s">
        <v>56</v>
      </c>
      <c r="B142" s="52">
        <f t="shared" ref="B142:Q142" si="22">IF(B24=0,0,B24/B$17)</f>
        <v>0</v>
      </c>
      <c r="C142" s="52">
        <f t="shared" si="22"/>
        <v>0</v>
      </c>
      <c r="D142" s="52">
        <f t="shared" si="22"/>
        <v>0</v>
      </c>
      <c r="E142" s="52">
        <f t="shared" si="22"/>
        <v>0</v>
      </c>
      <c r="F142" s="52">
        <f t="shared" si="22"/>
        <v>0</v>
      </c>
      <c r="G142" s="52">
        <f t="shared" si="22"/>
        <v>0</v>
      </c>
      <c r="H142" s="52">
        <f t="shared" si="22"/>
        <v>0</v>
      </c>
      <c r="I142" s="52">
        <f t="shared" si="22"/>
        <v>0</v>
      </c>
      <c r="J142" s="52">
        <f t="shared" si="22"/>
        <v>0</v>
      </c>
      <c r="K142" s="52">
        <f t="shared" si="22"/>
        <v>0</v>
      </c>
      <c r="L142" s="52">
        <f t="shared" si="22"/>
        <v>3.0549243880717485E-6</v>
      </c>
      <c r="M142" s="52">
        <f t="shared" si="22"/>
        <v>1.0384342960790049E-5</v>
      </c>
      <c r="N142" s="52">
        <f t="shared" si="22"/>
        <v>2.0139781390517823E-5</v>
      </c>
      <c r="O142" s="52">
        <f t="shared" si="22"/>
        <v>1.6469863163989429E-4</v>
      </c>
      <c r="P142" s="52">
        <f t="shared" si="22"/>
        <v>3.1770263934796476E-4</v>
      </c>
      <c r="Q142" s="52">
        <f t="shared" si="22"/>
        <v>4.7898140743716123E-4</v>
      </c>
    </row>
    <row r="143" spans="1:17" ht="11.45" customHeight="1" x14ac:dyDescent="0.25">
      <c r="A143" s="53" t="s">
        <v>60</v>
      </c>
      <c r="B143" s="52">
        <f t="shared" ref="B143:Q143" si="23">IF(B25=0,0,B25/B$17)</f>
        <v>0</v>
      </c>
      <c r="C143" s="52">
        <f t="shared" si="23"/>
        <v>0</v>
      </c>
      <c r="D143" s="52">
        <f t="shared" si="23"/>
        <v>0</v>
      </c>
      <c r="E143" s="52">
        <f t="shared" si="23"/>
        <v>0</v>
      </c>
      <c r="F143" s="52">
        <f t="shared" si="23"/>
        <v>0</v>
      </c>
      <c r="G143" s="52">
        <f t="shared" si="23"/>
        <v>0</v>
      </c>
      <c r="H143" s="52">
        <f t="shared" si="23"/>
        <v>0</v>
      </c>
      <c r="I143" s="52">
        <f t="shared" si="23"/>
        <v>0</v>
      </c>
      <c r="J143" s="52">
        <f t="shared" si="23"/>
        <v>0</v>
      </c>
      <c r="K143" s="52">
        <f t="shared" si="23"/>
        <v>0</v>
      </c>
      <c r="L143" s="52">
        <f t="shared" si="23"/>
        <v>0</v>
      </c>
      <c r="M143" s="52">
        <f t="shared" si="23"/>
        <v>0</v>
      </c>
      <c r="N143" s="52">
        <f t="shared" si="23"/>
        <v>0</v>
      </c>
      <c r="O143" s="52">
        <f t="shared" si="23"/>
        <v>0</v>
      </c>
      <c r="P143" s="52">
        <f t="shared" si="23"/>
        <v>6.8525024729025472E-6</v>
      </c>
      <c r="Q143" s="52">
        <f t="shared" si="23"/>
        <v>1.2842100470637611E-5</v>
      </c>
    </row>
    <row r="144" spans="1:17" ht="11.45" customHeight="1" x14ac:dyDescent="0.25">
      <c r="A144" s="53" t="s">
        <v>55</v>
      </c>
      <c r="B144" s="52">
        <f t="shared" ref="B144:Q144" si="24">IF(B26=0,0,B26/B$17)</f>
        <v>0</v>
      </c>
      <c r="C144" s="52">
        <f t="shared" si="24"/>
        <v>0</v>
      </c>
      <c r="D144" s="52">
        <f t="shared" si="24"/>
        <v>0</v>
      </c>
      <c r="E144" s="52">
        <f t="shared" si="24"/>
        <v>0</v>
      </c>
      <c r="F144" s="52">
        <f t="shared" si="24"/>
        <v>0</v>
      </c>
      <c r="G144" s="52">
        <f t="shared" si="24"/>
        <v>0</v>
      </c>
      <c r="H144" s="52">
        <f t="shared" si="24"/>
        <v>0</v>
      </c>
      <c r="I144" s="52">
        <f t="shared" si="24"/>
        <v>0</v>
      </c>
      <c r="J144" s="52">
        <f t="shared" si="24"/>
        <v>0</v>
      </c>
      <c r="K144" s="52">
        <f t="shared" si="24"/>
        <v>0</v>
      </c>
      <c r="L144" s="52">
        <f t="shared" si="24"/>
        <v>0</v>
      </c>
      <c r="M144" s="52">
        <f t="shared" si="24"/>
        <v>0</v>
      </c>
      <c r="N144" s="52">
        <f t="shared" si="24"/>
        <v>0</v>
      </c>
      <c r="O144" s="52">
        <f t="shared" si="24"/>
        <v>0</v>
      </c>
      <c r="P144" s="52">
        <f t="shared" si="24"/>
        <v>0</v>
      </c>
      <c r="Q144" s="52">
        <f t="shared" si="24"/>
        <v>0</v>
      </c>
    </row>
    <row r="145" spans="1:17" ht="11.45" customHeight="1" x14ac:dyDescent="0.25">
      <c r="A145" s="51" t="s">
        <v>28</v>
      </c>
      <c r="B145" s="50">
        <f t="shared" ref="B145:Q145" si="25">IF(B27=0,0,B27/B$17)</f>
        <v>0.20304510366420062</v>
      </c>
      <c r="C145" s="50">
        <f t="shared" si="25"/>
        <v>0.16195831052131537</v>
      </c>
      <c r="D145" s="50">
        <f t="shared" si="25"/>
        <v>0.15504795249153025</v>
      </c>
      <c r="E145" s="50">
        <f t="shared" si="25"/>
        <v>0.16407182158948563</v>
      </c>
      <c r="F145" s="50">
        <f t="shared" si="25"/>
        <v>0.16018591057321144</v>
      </c>
      <c r="G145" s="50">
        <f t="shared" si="25"/>
        <v>0.15799569256262158</v>
      </c>
      <c r="H145" s="50">
        <f t="shared" si="25"/>
        <v>0.1471752539820515</v>
      </c>
      <c r="I145" s="50">
        <f t="shared" si="25"/>
        <v>0.11631199445853364</v>
      </c>
      <c r="J145" s="50">
        <f t="shared" si="25"/>
        <v>0.11177524222615633</v>
      </c>
      <c r="K145" s="50">
        <f t="shared" si="25"/>
        <v>0.11925597583052784</v>
      </c>
      <c r="L145" s="50">
        <f t="shared" si="25"/>
        <v>0.11001245545338113</v>
      </c>
      <c r="M145" s="50">
        <f t="shared" si="25"/>
        <v>0.10516468090459254</v>
      </c>
      <c r="N145" s="50">
        <f t="shared" si="25"/>
        <v>0.10826314219985934</v>
      </c>
      <c r="O145" s="50">
        <f t="shared" si="25"/>
        <v>0.116223909355021</v>
      </c>
      <c r="P145" s="50">
        <f t="shared" si="25"/>
        <v>0.12134445768744369</v>
      </c>
      <c r="Q145" s="50">
        <f t="shared" si="25"/>
        <v>0.12467954938829401</v>
      </c>
    </row>
    <row r="146" spans="1:17" ht="11.45" customHeight="1" x14ac:dyDescent="0.25">
      <c r="A146" s="53" t="s">
        <v>59</v>
      </c>
      <c r="B146" s="52">
        <f t="shared" ref="B146:Q146" si="26">IF(B28=0,0,B28/B$17)</f>
        <v>2.1100796831960283E-2</v>
      </c>
      <c r="C146" s="52">
        <f t="shared" si="26"/>
        <v>1.5158320540972674E-2</v>
      </c>
      <c r="D146" s="52">
        <f t="shared" si="26"/>
        <v>1.2565225753181494E-2</v>
      </c>
      <c r="E146" s="52">
        <f t="shared" si="26"/>
        <v>1.0926087947757899E-2</v>
      </c>
      <c r="F146" s="52">
        <f t="shared" si="26"/>
        <v>9.4353280851286019E-3</v>
      </c>
      <c r="G146" s="52">
        <f t="shared" si="26"/>
        <v>7.4025569373833014E-3</v>
      </c>
      <c r="H146" s="52">
        <f t="shared" si="26"/>
        <v>6.9915322734025358E-3</v>
      </c>
      <c r="I146" s="52">
        <f t="shared" si="26"/>
        <v>3.6632540399428133E-3</v>
      </c>
      <c r="J146" s="52">
        <f t="shared" si="26"/>
        <v>2.6463778792107685E-3</v>
      </c>
      <c r="K146" s="52">
        <f t="shared" si="26"/>
        <v>2.0464945258909825E-3</v>
      </c>
      <c r="L146" s="52">
        <f t="shared" si="26"/>
        <v>1.5258838362110067E-3</v>
      </c>
      <c r="M146" s="52">
        <f t="shared" si="26"/>
        <v>1.3145077319178307E-3</v>
      </c>
      <c r="N146" s="52">
        <f t="shared" si="26"/>
        <v>1.2268136643884416E-3</v>
      </c>
      <c r="O146" s="52">
        <f t="shared" si="26"/>
        <v>1.195873648385164E-3</v>
      </c>
      <c r="P146" s="52">
        <f t="shared" si="26"/>
        <v>1.1988526684088533E-3</v>
      </c>
      <c r="Q146" s="52">
        <f t="shared" si="26"/>
        <v>1.1858717822806647E-3</v>
      </c>
    </row>
    <row r="147" spans="1:17" ht="11.45" customHeight="1" x14ac:dyDescent="0.25">
      <c r="A147" s="53" t="s">
        <v>58</v>
      </c>
      <c r="B147" s="52">
        <f t="shared" ref="B147:Q147" si="27">IF(B29=0,0,B29/B$17)</f>
        <v>0.18194430683224033</v>
      </c>
      <c r="C147" s="52">
        <f t="shared" si="27"/>
        <v>0.14679998998034269</v>
      </c>
      <c r="D147" s="52">
        <f t="shared" si="27"/>
        <v>0.14248272673834875</v>
      </c>
      <c r="E147" s="52">
        <f t="shared" si="27"/>
        <v>0.15314573364172773</v>
      </c>
      <c r="F147" s="52">
        <f t="shared" si="27"/>
        <v>0.15075058248808285</v>
      </c>
      <c r="G147" s="52">
        <f t="shared" si="27"/>
        <v>0.15059313562523827</v>
      </c>
      <c r="H147" s="52">
        <f t="shared" si="27"/>
        <v>0.14018372170864896</v>
      </c>
      <c r="I147" s="52">
        <f t="shared" si="27"/>
        <v>0.11264874041859084</v>
      </c>
      <c r="J147" s="52">
        <f t="shared" si="27"/>
        <v>0.10912886434694556</v>
      </c>
      <c r="K147" s="52">
        <f t="shared" si="27"/>
        <v>0.11720948130463685</v>
      </c>
      <c r="L147" s="52">
        <f t="shared" si="27"/>
        <v>0.10844594594551001</v>
      </c>
      <c r="M147" s="52">
        <f t="shared" si="27"/>
        <v>0.10359944047091599</v>
      </c>
      <c r="N147" s="52">
        <f t="shared" si="27"/>
        <v>0.10651535518518038</v>
      </c>
      <c r="O147" s="52">
        <f t="shared" si="27"/>
        <v>0.11427492361375757</v>
      </c>
      <c r="P147" s="52">
        <f t="shared" si="27"/>
        <v>0.1187718768302953</v>
      </c>
      <c r="Q147" s="52">
        <f t="shared" si="27"/>
        <v>0.12106987045471131</v>
      </c>
    </row>
    <row r="148" spans="1:17" ht="11.45" customHeight="1" x14ac:dyDescent="0.25">
      <c r="A148" s="53" t="s">
        <v>57</v>
      </c>
      <c r="B148" s="52">
        <f t="shared" ref="B148:Q148" si="28">IF(B30=0,0,B30/B$17)</f>
        <v>0</v>
      </c>
      <c r="C148" s="52">
        <f t="shared" si="28"/>
        <v>0</v>
      </c>
      <c r="D148" s="52">
        <f t="shared" si="28"/>
        <v>0</v>
      </c>
      <c r="E148" s="52">
        <f t="shared" si="28"/>
        <v>0</v>
      </c>
      <c r="F148" s="52">
        <f t="shared" si="28"/>
        <v>0</v>
      </c>
      <c r="G148" s="52">
        <f t="shared" si="28"/>
        <v>0</v>
      </c>
      <c r="H148" s="52">
        <f t="shared" si="28"/>
        <v>0</v>
      </c>
      <c r="I148" s="52">
        <f t="shared" si="28"/>
        <v>0</v>
      </c>
      <c r="J148" s="52">
        <f t="shared" si="28"/>
        <v>0</v>
      </c>
      <c r="K148" s="52">
        <f t="shared" si="28"/>
        <v>0</v>
      </c>
      <c r="L148" s="52">
        <f t="shared" si="28"/>
        <v>0</v>
      </c>
      <c r="M148" s="52">
        <f t="shared" si="28"/>
        <v>0</v>
      </c>
      <c r="N148" s="52">
        <f t="shared" si="28"/>
        <v>0</v>
      </c>
      <c r="O148" s="52">
        <f t="shared" si="28"/>
        <v>0</v>
      </c>
      <c r="P148" s="52">
        <f t="shared" si="28"/>
        <v>0</v>
      </c>
      <c r="Q148" s="52">
        <f t="shared" si="28"/>
        <v>0</v>
      </c>
    </row>
    <row r="149" spans="1:17" ht="11.45" customHeight="1" x14ac:dyDescent="0.25">
      <c r="A149" s="53" t="s">
        <v>56</v>
      </c>
      <c r="B149" s="52">
        <f t="shared" ref="B149:Q149" si="29">IF(B31=0,0,B31/B$17)</f>
        <v>0</v>
      </c>
      <c r="C149" s="52">
        <f t="shared" si="29"/>
        <v>0</v>
      </c>
      <c r="D149" s="52">
        <f t="shared" si="29"/>
        <v>0</v>
      </c>
      <c r="E149" s="52">
        <f t="shared" si="29"/>
        <v>0</v>
      </c>
      <c r="F149" s="52">
        <f t="shared" si="29"/>
        <v>0</v>
      </c>
      <c r="G149" s="52">
        <f t="shared" si="29"/>
        <v>0</v>
      </c>
      <c r="H149" s="52">
        <f t="shared" si="29"/>
        <v>0</v>
      </c>
      <c r="I149" s="52">
        <f t="shared" si="29"/>
        <v>0</v>
      </c>
      <c r="J149" s="52">
        <f t="shared" si="29"/>
        <v>0</v>
      </c>
      <c r="K149" s="52">
        <f t="shared" si="29"/>
        <v>0</v>
      </c>
      <c r="L149" s="52">
        <f t="shared" si="29"/>
        <v>4.0625671660125695E-5</v>
      </c>
      <c r="M149" s="52">
        <f t="shared" si="29"/>
        <v>2.5073270175871601E-4</v>
      </c>
      <c r="N149" s="52">
        <f t="shared" si="29"/>
        <v>5.2097335029052021E-4</v>
      </c>
      <c r="O149" s="52">
        <f t="shared" si="29"/>
        <v>7.5311209287826574E-4</v>
      </c>
      <c r="P149" s="52">
        <f t="shared" si="29"/>
        <v>1.373728188739523E-3</v>
      </c>
      <c r="Q149" s="52">
        <f t="shared" si="29"/>
        <v>2.423807151302046E-3</v>
      </c>
    </row>
    <row r="150" spans="1:17" ht="11.45" customHeight="1" x14ac:dyDescent="0.25">
      <c r="A150" s="53" t="s">
        <v>55</v>
      </c>
      <c r="B150" s="52">
        <f t="shared" ref="B150:Q150" si="30">IF(B32=0,0,B32/B$17)</f>
        <v>0</v>
      </c>
      <c r="C150" s="52">
        <f t="shared" si="30"/>
        <v>0</v>
      </c>
      <c r="D150" s="52">
        <f t="shared" si="30"/>
        <v>0</v>
      </c>
      <c r="E150" s="52">
        <f t="shared" si="30"/>
        <v>0</v>
      </c>
      <c r="F150" s="52">
        <f t="shared" si="30"/>
        <v>0</v>
      </c>
      <c r="G150" s="52">
        <f t="shared" si="30"/>
        <v>0</v>
      </c>
      <c r="H150" s="52">
        <f t="shared" si="30"/>
        <v>0</v>
      </c>
      <c r="I150" s="52">
        <f t="shared" si="30"/>
        <v>0</v>
      </c>
      <c r="J150" s="52">
        <f t="shared" si="30"/>
        <v>0</v>
      </c>
      <c r="K150" s="52">
        <f t="shared" si="30"/>
        <v>0</v>
      </c>
      <c r="L150" s="52">
        <f t="shared" si="30"/>
        <v>0</v>
      </c>
      <c r="M150" s="52">
        <f t="shared" si="30"/>
        <v>0</v>
      </c>
      <c r="N150" s="52">
        <f t="shared" si="30"/>
        <v>0</v>
      </c>
      <c r="O150" s="52">
        <f t="shared" si="30"/>
        <v>0</v>
      </c>
      <c r="P150" s="52">
        <f t="shared" si="30"/>
        <v>0</v>
      </c>
      <c r="Q150" s="52">
        <f t="shared" si="30"/>
        <v>0</v>
      </c>
    </row>
    <row r="151" spans="1:17" ht="11.45" customHeight="1" x14ac:dyDescent="0.25">
      <c r="A151" s="25" t="s">
        <v>18</v>
      </c>
      <c r="B151" s="56">
        <f t="shared" ref="B151:Q151" si="31">IF(B33=0,0,B33/B$17)</f>
        <v>0.23563397073305536</v>
      </c>
      <c r="C151" s="56">
        <f t="shared" si="31"/>
        <v>0.26429326458748686</v>
      </c>
      <c r="D151" s="56">
        <f t="shared" si="31"/>
        <v>0.32008773334128027</v>
      </c>
      <c r="E151" s="56">
        <f t="shared" si="31"/>
        <v>0.29699555109605069</v>
      </c>
      <c r="F151" s="56">
        <f t="shared" si="31"/>
        <v>0.30991015641917213</v>
      </c>
      <c r="G151" s="56">
        <f t="shared" si="31"/>
        <v>0.29937223522022932</v>
      </c>
      <c r="H151" s="56">
        <f t="shared" si="31"/>
        <v>0.28255093631453676</v>
      </c>
      <c r="I151" s="56">
        <f t="shared" si="31"/>
        <v>0.28605136849351737</v>
      </c>
      <c r="J151" s="56">
        <f t="shared" si="31"/>
        <v>0.26588905236395594</v>
      </c>
      <c r="K151" s="56">
        <f t="shared" si="31"/>
        <v>0.23088281016126097</v>
      </c>
      <c r="L151" s="56">
        <f t="shared" si="31"/>
        <v>0.2720556789558603</v>
      </c>
      <c r="M151" s="56">
        <f t="shared" si="31"/>
        <v>0.29483845657378122</v>
      </c>
      <c r="N151" s="56">
        <f t="shared" si="31"/>
        <v>0.28804235614759399</v>
      </c>
      <c r="O151" s="56">
        <f t="shared" si="31"/>
        <v>0.26993460597355445</v>
      </c>
      <c r="P151" s="56">
        <f t="shared" si="31"/>
        <v>0.25835996373445846</v>
      </c>
      <c r="Q151" s="56">
        <f t="shared" si="31"/>
        <v>0.23634230127174513</v>
      </c>
    </row>
    <row r="152" spans="1:17" ht="11.45" customHeight="1" x14ac:dyDescent="0.25">
      <c r="A152" s="55" t="s">
        <v>27</v>
      </c>
      <c r="B152" s="54">
        <f t="shared" ref="B152:Q152" si="32">IF(B34=0,0,B34/B$17)</f>
        <v>0.14367220859135671</v>
      </c>
      <c r="C152" s="54">
        <f t="shared" si="32"/>
        <v>0.12035538672850078</v>
      </c>
      <c r="D152" s="54">
        <f t="shared" si="32"/>
        <v>0.11446743897001284</v>
      </c>
      <c r="E152" s="54">
        <f t="shared" si="32"/>
        <v>0.11073485644335933</v>
      </c>
      <c r="F152" s="54">
        <f t="shared" si="32"/>
        <v>0.10272510442151178</v>
      </c>
      <c r="G152" s="54">
        <f t="shared" si="32"/>
        <v>9.0376560196970379E-2</v>
      </c>
      <c r="H152" s="54">
        <f t="shared" si="32"/>
        <v>8.0692791904910952E-2</v>
      </c>
      <c r="I152" s="54">
        <f t="shared" si="32"/>
        <v>7.1541510495154031E-2</v>
      </c>
      <c r="J152" s="54">
        <f t="shared" si="32"/>
        <v>7.2866922414973903E-2</v>
      </c>
      <c r="K152" s="54">
        <f t="shared" si="32"/>
        <v>7.8587806804135948E-2</v>
      </c>
      <c r="L152" s="54">
        <f t="shared" si="32"/>
        <v>7.3861899901954534E-2</v>
      </c>
      <c r="M152" s="54">
        <f t="shared" si="32"/>
        <v>7.4246290471266851E-2</v>
      </c>
      <c r="N152" s="54">
        <f t="shared" si="32"/>
        <v>7.5146084381522996E-2</v>
      </c>
      <c r="O152" s="54">
        <f t="shared" si="32"/>
        <v>8.1772981603180403E-2</v>
      </c>
      <c r="P152" s="54">
        <f t="shared" si="32"/>
        <v>8.4268638864215428E-2</v>
      </c>
      <c r="Q152" s="54">
        <f t="shared" si="32"/>
        <v>8.4944242834035538E-2</v>
      </c>
    </row>
    <row r="153" spans="1:17" ht="11.45" customHeight="1" x14ac:dyDescent="0.25">
      <c r="A153" s="53" t="s">
        <v>59</v>
      </c>
      <c r="B153" s="52">
        <f t="shared" ref="B153:Q153" si="33">IF(B35=0,0,B35/B$17)</f>
        <v>3.454398486349803E-2</v>
      </c>
      <c r="C153" s="52">
        <f t="shared" si="33"/>
        <v>3.13494565487955E-2</v>
      </c>
      <c r="D153" s="52">
        <f t="shared" si="33"/>
        <v>2.9383507266936473E-2</v>
      </c>
      <c r="E153" s="52">
        <f t="shared" si="33"/>
        <v>2.7805368257292903E-2</v>
      </c>
      <c r="F153" s="52">
        <f t="shared" si="33"/>
        <v>2.7589315358625049E-2</v>
      </c>
      <c r="G153" s="52">
        <f t="shared" si="33"/>
        <v>2.3262012531573107E-2</v>
      </c>
      <c r="H153" s="52">
        <f t="shared" si="33"/>
        <v>2.1318625545179219E-2</v>
      </c>
      <c r="I153" s="52">
        <f t="shared" si="33"/>
        <v>1.6922688367886168E-2</v>
      </c>
      <c r="J153" s="52">
        <f t="shared" si="33"/>
        <v>1.6748674331469812E-2</v>
      </c>
      <c r="K153" s="52">
        <f t="shared" si="33"/>
        <v>1.684158924333741E-2</v>
      </c>
      <c r="L153" s="52">
        <f t="shared" si="33"/>
        <v>1.4477045533626349E-2</v>
      </c>
      <c r="M153" s="52">
        <f t="shared" si="33"/>
        <v>1.4478666979086509E-2</v>
      </c>
      <c r="N153" s="52">
        <f t="shared" si="33"/>
        <v>1.3424929320160536E-2</v>
      </c>
      <c r="O153" s="52">
        <f t="shared" si="33"/>
        <v>1.2280277242438464E-2</v>
      </c>
      <c r="P153" s="52">
        <f t="shared" si="33"/>
        <v>1.1635002531127463E-2</v>
      </c>
      <c r="Q153" s="52">
        <f t="shared" si="33"/>
        <v>1.1063255866583206E-2</v>
      </c>
    </row>
    <row r="154" spans="1:17" ht="11.45" customHeight="1" x14ac:dyDescent="0.25">
      <c r="A154" s="53" t="s">
        <v>58</v>
      </c>
      <c r="B154" s="52">
        <f t="shared" ref="B154:Q154" si="34">IF(B36=0,0,B36/B$17)</f>
        <v>0.10912822372785867</v>
      </c>
      <c r="C154" s="52">
        <f t="shared" si="34"/>
        <v>8.9005930179705275E-2</v>
      </c>
      <c r="D154" s="52">
        <f t="shared" si="34"/>
        <v>8.5083931703076363E-2</v>
      </c>
      <c r="E154" s="52">
        <f t="shared" si="34"/>
        <v>8.2929488186066422E-2</v>
      </c>
      <c r="F154" s="52">
        <f t="shared" si="34"/>
        <v>7.5135789062886746E-2</v>
      </c>
      <c r="G154" s="52">
        <f t="shared" si="34"/>
        <v>6.7114547665397276E-2</v>
      </c>
      <c r="H154" s="52">
        <f t="shared" si="34"/>
        <v>5.937416635973173E-2</v>
      </c>
      <c r="I154" s="52">
        <f t="shared" si="34"/>
        <v>5.4618822127267874E-2</v>
      </c>
      <c r="J154" s="52">
        <f t="shared" si="34"/>
        <v>5.6118248083504095E-2</v>
      </c>
      <c r="K154" s="52">
        <f t="shared" si="34"/>
        <v>6.1746217560798539E-2</v>
      </c>
      <c r="L154" s="52">
        <f t="shared" si="34"/>
        <v>5.9373931176571283E-2</v>
      </c>
      <c r="M154" s="52">
        <f t="shared" si="34"/>
        <v>5.9735445828729521E-2</v>
      </c>
      <c r="N154" s="52">
        <f t="shared" si="34"/>
        <v>6.1687237314657195E-2</v>
      </c>
      <c r="O154" s="52">
        <f t="shared" si="34"/>
        <v>6.9452239511346853E-2</v>
      </c>
      <c r="P154" s="52">
        <f t="shared" si="34"/>
        <v>7.2580000346621903E-2</v>
      </c>
      <c r="Q154" s="52">
        <f t="shared" si="34"/>
        <v>7.3808843001881008E-2</v>
      </c>
    </row>
    <row r="155" spans="1:17" ht="11.45" customHeight="1" x14ac:dyDescent="0.25">
      <c r="A155" s="53" t="s">
        <v>57</v>
      </c>
      <c r="B155" s="52">
        <f t="shared" ref="B155:Q155" si="35">IF(B37=0,0,B37/B$17)</f>
        <v>0</v>
      </c>
      <c r="C155" s="52">
        <f t="shared" si="35"/>
        <v>0</v>
      </c>
      <c r="D155" s="52">
        <f t="shared" si="35"/>
        <v>0</v>
      </c>
      <c r="E155" s="52">
        <f t="shared" si="35"/>
        <v>0</v>
      </c>
      <c r="F155" s="52">
        <f t="shared" si="35"/>
        <v>0</v>
      </c>
      <c r="G155" s="52">
        <f t="shared" si="35"/>
        <v>0</v>
      </c>
      <c r="H155" s="52">
        <f t="shared" si="35"/>
        <v>0</v>
      </c>
      <c r="I155" s="52">
        <f t="shared" si="35"/>
        <v>0</v>
      </c>
      <c r="J155" s="52">
        <f t="shared" si="35"/>
        <v>0</v>
      </c>
      <c r="K155" s="52">
        <f t="shared" si="35"/>
        <v>0</v>
      </c>
      <c r="L155" s="52">
        <f t="shared" si="35"/>
        <v>0</v>
      </c>
      <c r="M155" s="52">
        <f t="shared" si="35"/>
        <v>0</v>
      </c>
      <c r="N155" s="52">
        <f t="shared" si="35"/>
        <v>0</v>
      </c>
      <c r="O155" s="52">
        <f t="shared" si="35"/>
        <v>0</v>
      </c>
      <c r="P155" s="52">
        <f t="shared" si="35"/>
        <v>0</v>
      </c>
      <c r="Q155" s="52">
        <f t="shared" si="35"/>
        <v>0</v>
      </c>
    </row>
    <row r="156" spans="1:17" ht="11.45" customHeight="1" x14ac:dyDescent="0.25">
      <c r="A156" s="53" t="s">
        <v>56</v>
      </c>
      <c r="B156" s="52">
        <f t="shared" ref="B156:Q156" si="36">IF(B38=0,0,B38/B$17)</f>
        <v>0</v>
      </c>
      <c r="C156" s="52">
        <f t="shared" si="36"/>
        <v>0</v>
      </c>
      <c r="D156" s="52">
        <f t="shared" si="36"/>
        <v>0</v>
      </c>
      <c r="E156" s="52">
        <f t="shared" si="36"/>
        <v>0</v>
      </c>
      <c r="F156" s="52">
        <f t="shared" si="36"/>
        <v>0</v>
      </c>
      <c r="G156" s="52">
        <f t="shared" si="36"/>
        <v>0</v>
      </c>
      <c r="H156" s="52">
        <f t="shared" si="36"/>
        <v>0</v>
      </c>
      <c r="I156" s="52">
        <f t="shared" si="36"/>
        <v>0</v>
      </c>
      <c r="J156" s="52">
        <f t="shared" si="36"/>
        <v>0</v>
      </c>
      <c r="K156" s="52">
        <f t="shared" si="36"/>
        <v>0</v>
      </c>
      <c r="L156" s="52">
        <f t="shared" si="36"/>
        <v>1.0923191756903596E-5</v>
      </c>
      <c r="M156" s="52">
        <f t="shared" si="36"/>
        <v>3.2177663450809577E-5</v>
      </c>
      <c r="N156" s="52">
        <f t="shared" si="36"/>
        <v>3.3917746705266704E-5</v>
      </c>
      <c r="O156" s="52">
        <f t="shared" si="36"/>
        <v>4.0464849395096126E-5</v>
      </c>
      <c r="P156" s="52">
        <f t="shared" si="36"/>
        <v>5.3635986466041506E-5</v>
      </c>
      <c r="Q156" s="52">
        <f t="shared" si="36"/>
        <v>7.2143965571327365E-5</v>
      </c>
    </row>
    <row r="157" spans="1:17" ht="11.45" customHeight="1" x14ac:dyDescent="0.25">
      <c r="A157" s="53" t="s">
        <v>55</v>
      </c>
      <c r="B157" s="52">
        <f t="shared" ref="B157:Q157" si="37">IF(B39=0,0,B39/B$17)</f>
        <v>0</v>
      </c>
      <c r="C157" s="52">
        <f t="shared" si="37"/>
        <v>0</v>
      </c>
      <c r="D157" s="52">
        <f t="shared" si="37"/>
        <v>0</v>
      </c>
      <c r="E157" s="52">
        <f t="shared" si="37"/>
        <v>0</v>
      </c>
      <c r="F157" s="52">
        <f t="shared" si="37"/>
        <v>0</v>
      </c>
      <c r="G157" s="52">
        <f t="shared" si="37"/>
        <v>0</v>
      </c>
      <c r="H157" s="52">
        <f t="shared" si="37"/>
        <v>0</v>
      </c>
      <c r="I157" s="52">
        <f t="shared" si="37"/>
        <v>0</v>
      </c>
      <c r="J157" s="52">
        <f t="shared" si="37"/>
        <v>0</v>
      </c>
      <c r="K157" s="52">
        <f t="shared" si="37"/>
        <v>0</v>
      </c>
      <c r="L157" s="52">
        <f t="shared" si="37"/>
        <v>0</v>
      </c>
      <c r="M157" s="52">
        <f t="shared" si="37"/>
        <v>0</v>
      </c>
      <c r="N157" s="52">
        <f t="shared" si="37"/>
        <v>0</v>
      </c>
      <c r="O157" s="52">
        <f t="shared" si="37"/>
        <v>0</v>
      </c>
      <c r="P157" s="52">
        <f t="shared" si="37"/>
        <v>0</v>
      </c>
      <c r="Q157" s="52">
        <f t="shared" si="37"/>
        <v>0</v>
      </c>
    </row>
    <row r="158" spans="1:17" ht="11.45" customHeight="1" x14ac:dyDescent="0.25">
      <c r="A158" s="51" t="s">
        <v>24</v>
      </c>
      <c r="B158" s="50">
        <f t="shared" ref="B158:Q158" si="38">IF(B40=0,0,B40/B$17)</f>
        <v>9.1961762141698655E-2</v>
      </c>
      <c r="C158" s="50">
        <f t="shared" si="38"/>
        <v>0.14393787785898607</v>
      </c>
      <c r="D158" s="50">
        <f t="shared" si="38"/>
        <v>0.20562029437126741</v>
      </c>
      <c r="E158" s="50">
        <f t="shared" si="38"/>
        <v>0.18626069465269138</v>
      </c>
      <c r="F158" s="50">
        <f t="shared" si="38"/>
        <v>0.20718505199766035</v>
      </c>
      <c r="G158" s="50">
        <f t="shared" si="38"/>
        <v>0.20899567502325894</v>
      </c>
      <c r="H158" s="50">
        <f t="shared" si="38"/>
        <v>0.20185814440962582</v>
      </c>
      <c r="I158" s="50">
        <f t="shared" si="38"/>
        <v>0.21450985799836333</v>
      </c>
      <c r="J158" s="50">
        <f t="shared" si="38"/>
        <v>0.19302212994898205</v>
      </c>
      <c r="K158" s="50">
        <f t="shared" si="38"/>
        <v>0.15229500335712504</v>
      </c>
      <c r="L158" s="50">
        <f t="shared" si="38"/>
        <v>0.19819377905390581</v>
      </c>
      <c r="M158" s="50">
        <f t="shared" si="38"/>
        <v>0.22059216610251439</v>
      </c>
      <c r="N158" s="50">
        <f t="shared" si="38"/>
        <v>0.21289627176607098</v>
      </c>
      <c r="O158" s="50">
        <f t="shared" si="38"/>
        <v>0.18816162437037401</v>
      </c>
      <c r="P158" s="50">
        <f t="shared" si="38"/>
        <v>0.17409132487024309</v>
      </c>
      <c r="Q158" s="50">
        <f t="shared" si="38"/>
        <v>0.15139805843770959</v>
      </c>
    </row>
    <row r="159" spans="1:17" ht="11.45" customHeight="1" x14ac:dyDescent="0.25">
      <c r="A159" s="53" t="s">
        <v>23</v>
      </c>
      <c r="B159" s="52">
        <f t="shared" ref="B159:Q159" si="39">IF(B41=0,0,B41/B$17)</f>
        <v>8.8569208718504142E-2</v>
      </c>
      <c r="C159" s="52">
        <f t="shared" si="39"/>
        <v>6.2703369711957432E-2</v>
      </c>
      <c r="D159" s="52">
        <f t="shared" si="39"/>
        <v>8.4506163297134743E-2</v>
      </c>
      <c r="E159" s="52">
        <f t="shared" si="39"/>
        <v>0.13177146739374185</v>
      </c>
      <c r="F159" s="52">
        <f t="shared" si="39"/>
        <v>0.13759075046098904</v>
      </c>
      <c r="G159" s="52">
        <f t="shared" si="39"/>
        <v>0.13443362226480829</v>
      </c>
      <c r="H159" s="52">
        <f t="shared" si="39"/>
        <v>0.13192142190655917</v>
      </c>
      <c r="I159" s="52">
        <f t="shared" si="39"/>
        <v>0.13340635482465865</v>
      </c>
      <c r="J159" s="52">
        <f t="shared" si="39"/>
        <v>0.13627599795374049</v>
      </c>
      <c r="K159" s="52">
        <f t="shared" si="39"/>
        <v>0.11005943820493243</v>
      </c>
      <c r="L159" s="52">
        <f t="shared" si="39"/>
        <v>0.10152478087572683</v>
      </c>
      <c r="M159" s="52">
        <f t="shared" si="39"/>
        <v>0.11009777560063588</v>
      </c>
      <c r="N159" s="52">
        <f t="shared" si="39"/>
        <v>0.10487789461683847</v>
      </c>
      <c r="O159" s="52">
        <f t="shared" si="39"/>
        <v>0.1073543233551684</v>
      </c>
      <c r="P159" s="52">
        <f t="shared" si="39"/>
        <v>9.8831589073617263E-2</v>
      </c>
      <c r="Q159" s="52">
        <f t="shared" si="39"/>
        <v>9.3675332138310918E-2</v>
      </c>
    </row>
    <row r="160" spans="1:17" ht="11.45" customHeight="1" x14ac:dyDescent="0.25">
      <c r="A160" s="47" t="s">
        <v>22</v>
      </c>
      <c r="B160" s="46">
        <f t="shared" ref="B160:Q160" si="40">IF(B42=0,0,B42/B$17)</f>
        <v>3.3925534231945163E-3</v>
      </c>
      <c r="C160" s="46">
        <f t="shared" si="40"/>
        <v>8.1234508147028636E-2</v>
      </c>
      <c r="D160" s="46">
        <f t="shared" si="40"/>
        <v>0.12111413107413269</v>
      </c>
      <c r="E160" s="46">
        <f t="shared" si="40"/>
        <v>5.4489227258949523E-2</v>
      </c>
      <c r="F160" s="46">
        <f t="shared" si="40"/>
        <v>6.9594301536671316E-2</v>
      </c>
      <c r="G160" s="46">
        <f t="shared" si="40"/>
        <v>7.4562052758450625E-2</v>
      </c>
      <c r="H160" s="46">
        <f t="shared" si="40"/>
        <v>6.9936722503066664E-2</v>
      </c>
      <c r="I160" s="46">
        <f t="shared" si="40"/>
        <v>8.1103503173704669E-2</v>
      </c>
      <c r="J160" s="46">
        <f t="shared" si="40"/>
        <v>5.6746131995241554E-2</v>
      </c>
      <c r="K160" s="46">
        <f t="shared" si="40"/>
        <v>4.2235565152192615E-2</v>
      </c>
      <c r="L160" s="46">
        <f t="shared" si="40"/>
        <v>9.6668998178178964E-2</v>
      </c>
      <c r="M160" s="46">
        <f t="shared" si="40"/>
        <v>0.11049439050187849</v>
      </c>
      <c r="N160" s="46">
        <f t="shared" si="40"/>
        <v>0.10801837714923251</v>
      </c>
      <c r="O160" s="46">
        <f t="shared" si="40"/>
        <v>8.0807301015205613E-2</v>
      </c>
      <c r="P160" s="46">
        <f t="shared" si="40"/>
        <v>7.5259735796625843E-2</v>
      </c>
      <c r="Q160" s="46">
        <f t="shared" si="40"/>
        <v>5.7722726299398668E-2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24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70</v>
      </c>
      <c r="B3" s="41">
        <f>TrRoad_act!B57</f>
        <v>485805.72357147012</v>
      </c>
      <c r="C3" s="41">
        <f>TrRoad_act!C57</f>
        <v>477270.25109471829</v>
      </c>
      <c r="D3" s="41">
        <f>TrRoad_act!D57</f>
        <v>471204.54296896793</v>
      </c>
      <c r="E3" s="41">
        <f>TrRoad_act!E57</f>
        <v>507697.69836348243</v>
      </c>
      <c r="F3" s="41">
        <f>TrRoad_act!F57</f>
        <v>543917.13589000818</v>
      </c>
      <c r="G3" s="41">
        <f>TrRoad_act!G57</f>
        <v>566502.61195415061</v>
      </c>
      <c r="H3" s="41">
        <f>TrRoad_act!H57</f>
        <v>578447.19766572118</v>
      </c>
      <c r="I3" s="41">
        <f>TrRoad_act!I57</f>
        <v>600695.05784805235</v>
      </c>
      <c r="J3" s="41">
        <f>TrRoad_act!J57</f>
        <v>634101.73660734051</v>
      </c>
      <c r="K3" s="41">
        <f>TrRoad_act!K57</f>
        <v>627030.01456510485</v>
      </c>
      <c r="L3" s="41">
        <f>TrRoad_act!L57</f>
        <v>635237.84037754277</v>
      </c>
      <c r="M3" s="41">
        <f>TrRoad_act!M57</f>
        <v>663249.66610553069</v>
      </c>
      <c r="N3" s="41">
        <f>TrRoad_act!N57</f>
        <v>707389.35803090327</v>
      </c>
      <c r="O3" s="41">
        <f>TrRoad_act!O57</f>
        <v>741494.71380240843</v>
      </c>
      <c r="P3" s="41">
        <f>TrRoad_act!P57</f>
        <v>774009.16607952653</v>
      </c>
      <c r="Q3" s="41">
        <f>TrRoad_act!Q57</f>
        <v>806288.85654281022</v>
      </c>
    </row>
    <row r="4" spans="1:17" ht="11.45" customHeight="1" x14ac:dyDescent="0.25">
      <c r="A4" s="25" t="s">
        <v>39</v>
      </c>
      <c r="B4" s="40">
        <f>TrRoad_act!B58</f>
        <v>425150</v>
      </c>
      <c r="C4" s="40">
        <f>TrRoad_act!C58</f>
        <v>419862</v>
      </c>
      <c r="D4" s="40">
        <f>TrRoad_act!D58</f>
        <v>413547</v>
      </c>
      <c r="E4" s="40">
        <f>TrRoad_act!E58</f>
        <v>447604</v>
      </c>
      <c r="F4" s="40">
        <f>TrRoad_act!F58</f>
        <v>485513</v>
      </c>
      <c r="G4" s="40">
        <f>TrRoad_act!G58</f>
        <v>509355</v>
      </c>
      <c r="H4" s="40">
        <f>TrRoad_act!H58</f>
        <v>521314</v>
      </c>
      <c r="I4" s="40">
        <f>TrRoad_act!I58</f>
        <v>543249</v>
      </c>
      <c r="J4" s="40">
        <f>TrRoad_act!J58</f>
        <v>573862</v>
      </c>
      <c r="K4" s="40">
        <f>TrRoad_act!K58</f>
        <v>568436</v>
      </c>
      <c r="L4" s="40">
        <f>TrRoad_act!L58</f>
        <v>576661</v>
      </c>
      <c r="M4" s="40">
        <f>TrRoad_act!M58</f>
        <v>601493</v>
      </c>
      <c r="N4" s="40">
        <f>TrRoad_act!N58</f>
        <v>641817</v>
      </c>
      <c r="O4" s="40">
        <f>TrRoad_act!O58</f>
        <v>671897</v>
      </c>
      <c r="P4" s="40">
        <f>TrRoad_act!P58</f>
        <v>700016</v>
      </c>
      <c r="Q4" s="40">
        <f>TrRoad_act!Q58</f>
        <v>727041</v>
      </c>
    </row>
    <row r="5" spans="1:17" ht="11.45" customHeight="1" x14ac:dyDescent="0.25">
      <c r="A5" s="23" t="s">
        <v>30</v>
      </c>
      <c r="B5" s="39">
        <f>TrRoad_act!B59</f>
        <v>6700</v>
      </c>
      <c r="C5" s="39">
        <f>TrRoad_act!C59</f>
        <v>6800</v>
      </c>
      <c r="D5" s="39">
        <f>TrRoad_act!D59</f>
        <v>7300</v>
      </c>
      <c r="E5" s="39">
        <f>TrRoad_act!E59</f>
        <v>8100</v>
      </c>
      <c r="F5" s="39">
        <f>TrRoad_act!F59</f>
        <v>9100</v>
      </c>
      <c r="G5" s="39">
        <f>TrRoad_act!G59</f>
        <v>10234</v>
      </c>
      <c r="H5" s="39">
        <f>TrRoad_act!H59</f>
        <v>12594</v>
      </c>
      <c r="I5" s="39">
        <f>TrRoad_act!I59</f>
        <v>14780</v>
      </c>
      <c r="J5" s="39">
        <f>TrRoad_act!J59</f>
        <v>17622</v>
      </c>
      <c r="K5" s="39">
        <f>TrRoad_act!K59</f>
        <v>18600</v>
      </c>
      <c r="L5" s="39">
        <f>TrRoad_act!L59</f>
        <v>19700</v>
      </c>
      <c r="M5" s="39">
        <f>TrRoad_act!M59</f>
        <v>23217</v>
      </c>
      <c r="N5" s="39">
        <f>TrRoad_act!N59</f>
        <v>35273</v>
      </c>
      <c r="O5" s="39">
        <f>TrRoad_act!O59</f>
        <v>38700</v>
      </c>
      <c r="P5" s="39">
        <f>TrRoad_act!P59</f>
        <v>42300</v>
      </c>
      <c r="Q5" s="39">
        <f>TrRoad_act!Q59</f>
        <v>45500</v>
      </c>
    </row>
    <row r="6" spans="1:17" ht="11.45" customHeight="1" x14ac:dyDescent="0.25">
      <c r="A6" s="19" t="s">
        <v>29</v>
      </c>
      <c r="B6" s="38">
        <f>TrRoad_act!B60</f>
        <v>412391</v>
      </c>
      <c r="C6" s="38">
        <f>TrRoad_act!C60</f>
        <v>407300</v>
      </c>
      <c r="D6" s="38">
        <f>TrRoad_act!D60</f>
        <v>400700</v>
      </c>
      <c r="E6" s="38">
        <f>TrRoad_act!E60</f>
        <v>434000</v>
      </c>
      <c r="F6" s="38">
        <f>TrRoad_act!F60</f>
        <v>471000</v>
      </c>
      <c r="G6" s="38">
        <f>TrRoad_act!G60</f>
        <v>493700</v>
      </c>
      <c r="H6" s="38">
        <f>TrRoad_act!H60</f>
        <v>503219</v>
      </c>
      <c r="I6" s="38">
        <f>TrRoad_act!I60</f>
        <v>523800</v>
      </c>
      <c r="J6" s="38">
        <f>TrRoad_act!J60</f>
        <v>551800</v>
      </c>
      <c r="K6" s="38">
        <f>TrRoad_act!K60</f>
        <v>545600</v>
      </c>
      <c r="L6" s="38">
        <f>TrRoad_act!L60</f>
        <v>552680</v>
      </c>
      <c r="M6" s="38">
        <f>TrRoad_act!M60</f>
        <v>574000</v>
      </c>
      <c r="N6" s="38">
        <f>TrRoad_act!N60</f>
        <v>602100</v>
      </c>
      <c r="O6" s="38">
        <f>TrRoad_act!O60</f>
        <v>628565</v>
      </c>
      <c r="P6" s="38">
        <f>TrRoad_act!P60</f>
        <v>652950</v>
      </c>
      <c r="Q6" s="38">
        <f>TrRoad_act!Q60</f>
        <v>676596</v>
      </c>
    </row>
    <row r="7" spans="1:17" ht="11.45" customHeight="1" x14ac:dyDescent="0.25">
      <c r="A7" s="62" t="s">
        <v>59</v>
      </c>
      <c r="B7" s="42">
        <f>TrRoad_act!B61</f>
        <v>380085</v>
      </c>
      <c r="C7" s="42">
        <f>TrRoad_act!C61</f>
        <v>364089</v>
      </c>
      <c r="D7" s="42">
        <f>TrRoad_act!D61</f>
        <v>355100</v>
      </c>
      <c r="E7" s="42">
        <f>TrRoad_act!E61</f>
        <v>380500</v>
      </c>
      <c r="F7" s="42">
        <f>TrRoad_act!F61</f>
        <v>404000</v>
      </c>
      <c r="G7" s="42">
        <f>TrRoad_act!G61</f>
        <v>414900</v>
      </c>
      <c r="H7" s="42">
        <f>TrRoad_act!H61</f>
        <v>409751</v>
      </c>
      <c r="I7" s="42">
        <f>TrRoad_act!I61</f>
        <v>407600</v>
      </c>
      <c r="J7" s="42">
        <f>TrRoad_act!J61</f>
        <v>423499</v>
      </c>
      <c r="K7" s="42">
        <f>TrRoad_act!K61</f>
        <v>417199</v>
      </c>
      <c r="L7" s="42">
        <f>TrRoad_act!L61</f>
        <v>415577</v>
      </c>
      <c r="M7" s="42">
        <f>TrRoad_act!M61</f>
        <v>419958</v>
      </c>
      <c r="N7" s="42">
        <f>TrRoad_act!N61</f>
        <v>424302</v>
      </c>
      <c r="O7" s="42">
        <f>TrRoad_act!O61</f>
        <v>426383</v>
      </c>
      <c r="P7" s="42">
        <f>TrRoad_act!P61</f>
        <v>429002</v>
      </c>
      <c r="Q7" s="42">
        <f>TrRoad_act!Q61</f>
        <v>434032</v>
      </c>
    </row>
    <row r="8" spans="1:17" ht="11.45" customHeight="1" x14ac:dyDescent="0.25">
      <c r="A8" s="62" t="s">
        <v>58</v>
      </c>
      <c r="B8" s="42">
        <f>TrRoad_act!B62</f>
        <v>32306</v>
      </c>
      <c r="C8" s="42">
        <f>TrRoad_act!C62</f>
        <v>43211</v>
      </c>
      <c r="D8" s="42">
        <f>TrRoad_act!D62</f>
        <v>45600</v>
      </c>
      <c r="E8" s="42">
        <f>TrRoad_act!E62</f>
        <v>53500</v>
      </c>
      <c r="F8" s="42">
        <f>TrRoad_act!F62</f>
        <v>67000</v>
      </c>
      <c r="G8" s="42">
        <f>TrRoad_act!G62</f>
        <v>78800</v>
      </c>
      <c r="H8" s="42">
        <f>TrRoad_act!H62</f>
        <v>93468</v>
      </c>
      <c r="I8" s="42">
        <f>TrRoad_act!I62</f>
        <v>116200</v>
      </c>
      <c r="J8" s="42">
        <f>TrRoad_act!J62</f>
        <v>128300</v>
      </c>
      <c r="K8" s="42">
        <f>TrRoad_act!K62</f>
        <v>128400</v>
      </c>
      <c r="L8" s="42">
        <f>TrRoad_act!L62</f>
        <v>137099</v>
      </c>
      <c r="M8" s="42">
        <f>TrRoad_act!M62</f>
        <v>153977</v>
      </c>
      <c r="N8" s="42">
        <f>TrRoad_act!N62</f>
        <v>177184</v>
      </c>
      <c r="O8" s="42">
        <f>TrRoad_act!O62</f>
        <v>201357</v>
      </c>
      <c r="P8" s="42">
        <f>TrRoad_act!P62</f>
        <v>222622</v>
      </c>
      <c r="Q8" s="42">
        <f>TrRoad_act!Q62</f>
        <v>241023</v>
      </c>
    </row>
    <row r="9" spans="1:17" ht="11.45" customHeight="1" x14ac:dyDescent="0.25">
      <c r="A9" s="62" t="s">
        <v>57</v>
      </c>
      <c r="B9" s="42">
        <f>TrRoad_act!B63</f>
        <v>0</v>
      </c>
      <c r="C9" s="42">
        <f>TrRoad_act!C63</f>
        <v>0</v>
      </c>
      <c r="D9" s="42">
        <f>TrRoad_act!D63</f>
        <v>0</v>
      </c>
      <c r="E9" s="42">
        <f>TrRoad_act!E63</f>
        <v>0</v>
      </c>
      <c r="F9" s="42">
        <f>TrRoad_act!F63</f>
        <v>0</v>
      </c>
      <c r="G9" s="42">
        <f>TrRoad_act!G63</f>
        <v>0</v>
      </c>
      <c r="H9" s="42">
        <f>TrRoad_act!H63</f>
        <v>0</v>
      </c>
      <c r="I9" s="42">
        <f>TrRoad_act!I63</f>
        <v>0</v>
      </c>
      <c r="J9" s="42">
        <f>TrRoad_act!J63</f>
        <v>0</v>
      </c>
      <c r="K9" s="42">
        <f>TrRoad_act!K63</f>
        <v>0</v>
      </c>
      <c r="L9" s="42">
        <f>TrRoad_act!L63</f>
        <v>0</v>
      </c>
      <c r="M9" s="42">
        <f>TrRoad_act!M63</f>
        <v>0</v>
      </c>
      <c r="N9" s="42">
        <f>TrRoad_act!N63</f>
        <v>0</v>
      </c>
      <c r="O9" s="42">
        <f>TrRoad_act!O63</f>
        <v>0</v>
      </c>
      <c r="P9" s="42">
        <f>TrRoad_act!P63</f>
        <v>0</v>
      </c>
      <c r="Q9" s="42">
        <f>TrRoad_act!Q63</f>
        <v>0</v>
      </c>
    </row>
    <row r="10" spans="1:17" ht="11.45" customHeight="1" x14ac:dyDescent="0.25">
      <c r="A10" s="62" t="s">
        <v>56</v>
      </c>
      <c r="B10" s="42">
        <f>TrRoad_act!B64</f>
        <v>0</v>
      </c>
      <c r="C10" s="42">
        <f>TrRoad_act!C64</f>
        <v>0</v>
      </c>
      <c r="D10" s="42">
        <f>TrRoad_act!D64</f>
        <v>0</v>
      </c>
      <c r="E10" s="42">
        <f>TrRoad_act!E64</f>
        <v>0</v>
      </c>
      <c r="F10" s="42">
        <f>TrRoad_act!F64</f>
        <v>0</v>
      </c>
      <c r="G10" s="42">
        <f>TrRoad_act!G64</f>
        <v>0</v>
      </c>
      <c r="H10" s="42">
        <f>TrRoad_act!H64</f>
        <v>0</v>
      </c>
      <c r="I10" s="42">
        <f>TrRoad_act!I64</f>
        <v>0</v>
      </c>
      <c r="J10" s="42">
        <f>TrRoad_act!J64</f>
        <v>0</v>
      </c>
      <c r="K10" s="42">
        <f>TrRoad_act!K64</f>
        <v>0</v>
      </c>
      <c r="L10" s="42">
        <f>TrRoad_act!L64</f>
        <v>2</v>
      </c>
      <c r="M10" s="42">
        <f>TrRoad_act!M64</f>
        <v>7</v>
      </c>
      <c r="N10" s="42">
        <f>TrRoad_act!N64</f>
        <v>14</v>
      </c>
      <c r="O10" s="42">
        <f>TrRoad_act!O64</f>
        <v>117</v>
      </c>
      <c r="P10" s="42">
        <f>TrRoad_act!P64</f>
        <v>233</v>
      </c>
      <c r="Q10" s="42">
        <f>TrRoad_act!Q64</f>
        <v>383</v>
      </c>
    </row>
    <row r="11" spans="1:17" ht="11.45" customHeight="1" x14ac:dyDescent="0.25">
      <c r="A11" s="62" t="s">
        <v>60</v>
      </c>
      <c r="B11" s="42">
        <f>TrRoad_act!B65</f>
        <v>0</v>
      </c>
      <c r="C11" s="42">
        <f>TrRoad_act!C65</f>
        <v>0</v>
      </c>
      <c r="D11" s="42">
        <f>TrRoad_act!D65</f>
        <v>0</v>
      </c>
      <c r="E11" s="42">
        <f>TrRoad_act!E65</f>
        <v>0</v>
      </c>
      <c r="F11" s="42">
        <f>TrRoad_act!F65</f>
        <v>0</v>
      </c>
      <c r="G11" s="42">
        <f>TrRoad_act!G65</f>
        <v>0</v>
      </c>
      <c r="H11" s="42">
        <f>TrRoad_act!H65</f>
        <v>0</v>
      </c>
      <c r="I11" s="42">
        <f>TrRoad_act!I65</f>
        <v>0</v>
      </c>
      <c r="J11" s="42">
        <f>TrRoad_act!J65</f>
        <v>0</v>
      </c>
      <c r="K11" s="42">
        <f>TrRoad_act!K65</f>
        <v>0</v>
      </c>
      <c r="L11" s="42">
        <f>TrRoad_act!L65</f>
        <v>0</v>
      </c>
      <c r="M11" s="42">
        <f>TrRoad_act!M65</f>
        <v>0</v>
      </c>
      <c r="N11" s="42">
        <f>TrRoad_act!N65</f>
        <v>0</v>
      </c>
      <c r="O11" s="42">
        <f>TrRoad_act!O65</f>
        <v>0</v>
      </c>
      <c r="P11" s="42">
        <f>TrRoad_act!P65</f>
        <v>26</v>
      </c>
      <c r="Q11" s="42">
        <f>TrRoad_act!Q65</f>
        <v>42</v>
      </c>
    </row>
    <row r="12" spans="1:17" ht="11.45" customHeight="1" x14ac:dyDescent="0.25">
      <c r="A12" s="62" t="s">
        <v>55</v>
      </c>
      <c r="B12" s="42">
        <f>TrRoad_act!B66</f>
        <v>0</v>
      </c>
      <c r="C12" s="42">
        <f>TrRoad_act!C66</f>
        <v>0</v>
      </c>
      <c r="D12" s="42">
        <f>TrRoad_act!D66</f>
        <v>0</v>
      </c>
      <c r="E12" s="42">
        <f>TrRoad_act!E66</f>
        <v>0</v>
      </c>
      <c r="F12" s="42">
        <f>TrRoad_act!F66</f>
        <v>0</v>
      </c>
      <c r="G12" s="42">
        <f>TrRoad_act!G66</f>
        <v>0</v>
      </c>
      <c r="H12" s="42">
        <f>TrRoad_act!H66</f>
        <v>0</v>
      </c>
      <c r="I12" s="42">
        <f>TrRoad_act!I66</f>
        <v>0</v>
      </c>
      <c r="J12" s="42">
        <f>TrRoad_act!J66</f>
        <v>1</v>
      </c>
      <c r="K12" s="42">
        <f>TrRoad_act!K66</f>
        <v>1</v>
      </c>
      <c r="L12" s="42">
        <f>TrRoad_act!L66</f>
        <v>2</v>
      </c>
      <c r="M12" s="42">
        <f>TrRoad_act!M66</f>
        <v>58</v>
      </c>
      <c r="N12" s="42">
        <f>TrRoad_act!N66</f>
        <v>600</v>
      </c>
      <c r="O12" s="42">
        <f>TrRoad_act!O66</f>
        <v>708</v>
      </c>
      <c r="P12" s="42">
        <f>TrRoad_act!P66</f>
        <v>1067</v>
      </c>
      <c r="Q12" s="42">
        <f>TrRoad_act!Q66</f>
        <v>1116</v>
      </c>
    </row>
    <row r="13" spans="1:17" ht="11.45" customHeight="1" x14ac:dyDescent="0.25">
      <c r="A13" s="19" t="s">
        <v>28</v>
      </c>
      <c r="B13" s="38">
        <f>TrRoad_act!B67</f>
        <v>6059</v>
      </c>
      <c r="C13" s="38">
        <f>TrRoad_act!C67</f>
        <v>5762</v>
      </c>
      <c r="D13" s="38">
        <f>TrRoad_act!D67</f>
        <v>5547</v>
      </c>
      <c r="E13" s="38">
        <f>TrRoad_act!E67</f>
        <v>5504</v>
      </c>
      <c r="F13" s="38">
        <f>TrRoad_act!F67</f>
        <v>5413</v>
      </c>
      <c r="G13" s="38">
        <f>TrRoad_act!G67</f>
        <v>5421</v>
      </c>
      <c r="H13" s="38">
        <f>TrRoad_act!H67</f>
        <v>5501</v>
      </c>
      <c r="I13" s="38">
        <f>TrRoad_act!I67</f>
        <v>4669</v>
      </c>
      <c r="J13" s="38">
        <f>TrRoad_act!J67</f>
        <v>4440</v>
      </c>
      <c r="K13" s="38">
        <f>TrRoad_act!K67</f>
        <v>4236</v>
      </c>
      <c r="L13" s="38">
        <f>TrRoad_act!L67</f>
        <v>4281</v>
      </c>
      <c r="M13" s="38">
        <f>TrRoad_act!M67</f>
        <v>4276</v>
      </c>
      <c r="N13" s="38">
        <f>TrRoad_act!N67</f>
        <v>4444</v>
      </c>
      <c r="O13" s="38">
        <f>TrRoad_act!O67</f>
        <v>4632</v>
      </c>
      <c r="P13" s="38">
        <f>TrRoad_act!P67</f>
        <v>4766</v>
      </c>
      <c r="Q13" s="38">
        <f>TrRoad_act!Q67</f>
        <v>4945</v>
      </c>
    </row>
    <row r="14" spans="1:17" ht="11.45" customHeight="1" x14ac:dyDescent="0.25">
      <c r="A14" s="62" t="s">
        <v>59</v>
      </c>
      <c r="B14" s="37">
        <f>TrRoad_act!B68</f>
        <v>2583</v>
      </c>
      <c r="C14" s="37">
        <f>TrRoad_act!C68</f>
        <v>2259</v>
      </c>
      <c r="D14" s="37">
        <f>TrRoad_act!D68</f>
        <v>1939</v>
      </c>
      <c r="E14" s="37">
        <f>TrRoad_act!E68</f>
        <v>1630</v>
      </c>
      <c r="F14" s="37">
        <f>TrRoad_act!F68</f>
        <v>1450</v>
      </c>
      <c r="G14" s="37">
        <f>TrRoad_act!G68</f>
        <v>1141</v>
      </c>
      <c r="H14" s="37">
        <f>TrRoad_act!H68</f>
        <v>1141</v>
      </c>
      <c r="I14" s="37">
        <f>TrRoad_act!I68</f>
        <v>639</v>
      </c>
      <c r="J14" s="37">
        <f>TrRoad_act!J68</f>
        <v>470</v>
      </c>
      <c r="K14" s="37">
        <f>TrRoad_act!K68</f>
        <v>335</v>
      </c>
      <c r="L14" s="37">
        <f>TrRoad_act!L68</f>
        <v>269</v>
      </c>
      <c r="M14" s="37">
        <f>TrRoad_act!M68</f>
        <v>250</v>
      </c>
      <c r="N14" s="37">
        <f>TrRoad_act!N68</f>
        <v>240</v>
      </c>
      <c r="O14" s="37">
        <f>TrRoad_act!O68</f>
        <v>231</v>
      </c>
      <c r="P14" s="37">
        <f>TrRoad_act!P68</f>
        <v>225</v>
      </c>
      <c r="Q14" s="37">
        <f>TrRoad_act!Q68</f>
        <v>217</v>
      </c>
    </row>
    <row r="15" spans="1:17" ht="11.45" customHeight="1" x14ac:dyDescent="0.25">
      <c r="A15" s="62" t="s">
        <v>58</v>
      </c>
      <c r="B15" s="37">
        <f>TrRoad_act!B69</f>
        <v>3476</v>
      </c>
      <c r="C15" s="37">
        <f>TrRoad_act!C69</f>
        <v>3503</v>
      </c>
      <c r="D15" s="37">
        <f>TrRoad_act!D69</f>
        <v>3608</v>
      </c>
      <c r="E15" s="37">
        <f>TrRoad_act!E69</f>
        <v>3874</v>
      </c>
      <c r="F15" s="37">
        <f>TrRoad_act!F69</f>
        <v>3963</v>
      </c>
      <c r="G15" s="37">
        <f>TrRoad_act!G69</f>
        <v>4280</v>
      </c>
      <c r="H15" s="37">
        <f>TrRoad_act!H69</f>
        <v>4360</v>
      </c>
      <c r="I15" s="37">
        <f>TrRoad_act!I69</f>
        <v>4030</v>
      </c>
      <c r="J15" s="37">
        <f>TrRoad_act!J69</f>
        <v>3970</v>
      </c>
      <c r="K15" s="37">
        <f>TrRoad_act!K69</f>
        <v>3901</v>
      </c>
      <c r="L15" s="37">
        <f>TrRoad_act!L69</f>
        <v>3896</v>
      </c>
      <c r="M15" s="37">
        <f>TrRoad_act!M69</f>
        <v>3899</v>
      </c>
      <c r="N15" s="37">
        <f>TrRoad_act!N69</f>
        <v>4063</v>
      </c>
      <c r="O15" s="37">
        <f>TrRoad_act!O69</f>
        <v>4250</v>
      </c>
      <c r="P15" s="37">
        <f>TrRoad_act!P69</f>
        <v>4364</v>
      </c>
      <c r="Q15" s="37">
        <f>TrRoad_act!Q69</f>
        <v>4504</v>
      </c>
    </row>
    <row r="16" spans="1:17" ht="11.45" customHeight="1" x14ac:dyDescent="0.25">
      <c r="A16" s="62" t="s">
        <v>57</v>
      </c>
      <c r="B16" s="37">
        <f>TrRoad_act!B70</f>
        <v>0</v>
      </c>
      <c r="C16" s="37">
        <f>TrRoad_act!C70</f>
        <v>0</v>
      </c>
      <c r="D16" s="37">
        <f>TrRoad_act!D70</f>
        <v>0</v>
      </c>
      <c r="E16" s="37">
        <f>TrRoad_act!E70</f>
        <v>0</v>
      </c>
      <c r="F16" s="37">
        <f>TrRoad_act!F70</f>
        <v>0</v>
      </c>
      <c r="G16" s="37">
        <f>TrRoad_act!G70</f>
        <v>0</v>
      </c>
      <c r="H16" s="37">
        <f>TrRoad_act!H70</f>
        <v>0</v>
      </c>
      <c r="I16" s="37">
        <f>TrRoad_act!I70</f>
        <v>0</v>
      </c>
      <c r="J16" s="37">
        <f>TrRoad_act!J70</f>
        <v>0</v>
      </c>
      <c r="K16" s="37">
        <f>TrRoad_act!K70</f>
        <v>0</v>
      </c>
      <c r="L16" s="37">
        <f>TrRoad_act!L70</f>
        <v>0</v>
      </c>
      <c r="M16" s="37">
        <f>TrRoad_act!M70</f>
        <v>0</v>
      </c>
      <c r="N16" s="37">
        <f>TrRoad_act!N70</f>
        <v>0</v>
      </c>
      <c r="O16" s="37">
        <f>TrRoad_act!O70</f>
        <v>0</v>
      </c>
      <c r="P16" s="37">
        <f>TrRoad_act!P70</f>
        <v>0</v>
      </c>
      <c r="Q16" s="37">
        <f>TrRoad_act!Q70</f>
        <v>0</v>
      </c>
    </row>
    <row r="17" spans="1:17" ht="11.45" customHeight="1" x14ac:dyDescent="0.25">
      <c r="A17" s="62" t="s">
        <v>56</v>
      </c>
      <c r="B17" s="37">
        <f>TrRoad_act!B71</f>
        <v>0</v>
      </c>
      <c r="C17" s="37">
        <f>TrRoad_act!C71</f>
        <v>0</v>
      </c>
      <c r="D17" s="37">
        <f>TrRoad_act!D71</f>
        <v>0</v>
      </c>
      <c r="E17" s="37">
        <f>TrRoad_act!E71</f>
        <v>0</v>
      </c>
      <c r="F17" s="37">
        <f>TrRoad_act!F71</f>
        <v>0</v>
      </c>
      <c r="G17" s="37">
        <f>TrRoad_act!G71</f>
        <v>0</v>
      </c>
      <c r="H17" s="37">
        <f>TrRoad_act!H71</f>
        <v>0</v>
      </c>
      <c r="I17" s="37">
        <f>TrRoad_act!I71</f>
        <v>0</v>
      </c>
      <c r="J17" s="37">
        <f>TrRoad_act!J71</f>
        <v>0</v>
      </c>
      <c r="K17" s="37">
        <f>TrRoad_act!K71</f>
        <v>0</v>
      </c>
      <c r="L17" s="37">
        <f>TrRoad_act!L71</f>
        <v>2</v>
      </c>
      <c r="M17" s="37">
        <f>TrRoad_act!M71</f>
        <v>13</v>
      </c>
      <c r="N17" s="37">
        <f>TrRoad_act!N71</f>
        <v>29</v>
      </c>
      <c r="O17" s="37">
        <f>TrRoad_act!O71</f>
        <v>41</v>
      </c>
      <c r="P17" s="37">
        <f>TrRoad_act!P71</f>
        <v>70</v>
      </c>
      <c r="Q17" s="37">
        <f>TrRoad_act!Q71</f>
        <v>121</v>
      </c>
    </row>
    <row r="18" spans="1:17" ht="11.45" customHeight="1" x14ac:dyDescent="0.25">
      <c r="A18" s="62" t="s">
        <v>55</v>
      </c>
      <c r="B18" s="37">
        <f>TrRoad_act!B72</f>
        <v>0</v>
      </c>
      <c r="C18" s="37">
        <f>TrRoad_act!C72</f>
        <v>0</v>
      </c>
      <c r="D18" s="37">
        <f>TrRoad_act!D72</f>
        <v>0</v>
      </c>
      <c r="E18" s="37">
        <f>TrRoad_act!E72</f>
        <v>0</v>
      </c>
      <c r="F18" s="37">
        <f>TrRoad_act!F72</f>
        <v>0</v>
      </c>
      <c r="G18" s="37">
        <f>TrRoad_act!G72</f>
        <v>0</v>
      </c>
      <c r="H18" s="37">
        <f>TrRoad_act!H72</f>
        <v>0</v>
      </c>
      <c r="I18" s="37">
        <f>TrRoad_act!I72</f>
        <v>0</v>
      </c>
      <c r="J18" s="37">
        <f>TrRoad_act!J72</f>
        <v>0</v>
      </c>
      <c r="K18" s="37">
        <f>TrRoad_act!K72</f>
        <v>0</v>
      </c>
      <c r="L18" s="37">
        <f>TrRoad_act!L72</f>
        <v>114</v>
      </c>
      <c r="M18" s="37">
        <f>TrRoad_act!M72</f>
        <v>114</v>
      </c>
      <c r="N18" s="37">
        <f>TrRoad_act!N72</f>
        <v>112</v>
      </c>
      <c r="O18" s="37">
        <f>TrRoad_act!O72</f>
        <v>110</v>
      </c>
      <c r="P18" s="37">
        <f>TrRoad_act!P72</f>
        <v>107</v>
      </c>
      <c r="Q18" s="37">
        <f>TrRoad_act!Q72</f>
        <v>103</v>
      </c>
    </row>
    <row r="19" spans="1:17" ht="11.45" customHeight="1" x14ac:dyDescent="0.25">
      <c r="A19" s="25" t="s">
        <v>18</v>
      </c>
      <c r="B19" s="40">
        <f>TrRoad_act!B73</f>
        <v>60655.723571470153</v>
      </c>
      <c r="C19" s="40">
        <f>TrRoad_act!C73</f>
        <v>57408.251094718275</v>
      </c>
      <c r="D19" s="40">
        <f>TrRoad_act!D73</f>
        <v>57657.542968967915</v>
      </c>
      <c r="E19" s="40">
        <f>TrRoad_act!E73</f>
        <v>60093.698363482436</v>
      </c>
      <c r="F19" s="40">
        <f>TrRoad_act!F73</f>
        <v>58404.135890008198</v>
      </c>
      <c r="G19" s="40">
        <f>TrRoad_act!G73</f>
        <v>57147.611954150612</v>
      </c>
      <c r="H19" s="40">
        <f>TrRoad_act!H73</f>
        <v>57133.197665721207</v>
      </c>
      <c r="I19" s="40">
        <f>TrRoad_act!I73</f>
        <v>57446.057848052376</v>
      </c>
      <c r="J19" s="40">
        <f>TrRoad_act!J73</f>
        <v>60239.736607340463</v>
      </c>
      <c r="K19" s="40">
        <f>TrRoad_act!K73</f>
        <v>58594.014565104808</v>
      </c>
      <c r="L19" s="40">
        <f>TrRoad_act!L73</f>
        <v>58576.840377542743</v>
      </c>
      <c r="M19" s="40">
        <f>TrRoad_act!M73</f>
        <v>61756.666105530698</v>
      </c>
      <c r="N19" s="40">
        <f>TrRoad_act!N73</f>
        <v>65572.358030903313</v>
      </c>
      <c r="O19" s="40">
        <f>TrRoad_act!O73</f>
        <v>69597.713802408398</v>
      </c>
      <c r="P19" s="40">
        <f>TrRoad_act!P73</f>
        <v>73993.166079526491</v>
      </c>
      <c r="Q19" s="40">
        <f>TrRoad_act!Q73</f>
        <v>79247.856542810216</v>
      </c>
    </row>
    <row r="20" spans="1:17" ht="11.45" customHeight="1" x14ac:dyDescent="0.25">
      <c r="A20" s="23" t="s">
        <v>27</v>
      </c>
      <c r="B20" s="39">
        <f>TrRoad_act!B74</f>
        <v>53598</v>
      </c>
      <c r="C20" s="39">
        <f>TrRoad_act!C74</f>
        <v>52063</v>
      </c>
      <c r="D20" s="39">
        <f>TrRoad_act!D74</f>
        <v>50346</v>
      </c>
      <c r="E20" s="39">
        <f>TrRoad_act!E74</f>
        <v>48721</v>
      </c>
      <c r="F20" s="39">
        <f>TrRoad_act!F74</f>
        <v>46847</v>
      </c>
      <c r="G20" s="39">
        <f>TrRoad_act!G74</f>
        <v>45141</v>
      </c>
      <c r="H20" s="39">
        <f>TrRoad_act!H74</f>
        <v>44036</v>
      </c>
      <c r="I20" s="39">
        <f>TrRoad_act!I74</f>
        <v>43724</v>
      </c>
      <c r="J20" s="39">
        <f>TrRoad_act!J74</f>
        <v>45882</v>
      </c>
      <c r="K20" s="39">
        <f>TrRoad_act!K74</f>
        <v>46226</v>
      </c>
      <c r="L20" s="39">
        <f>TrRoad_act!L74</f>
        <v>47069</v>
      </c>
      <c r="M20" s="39">
        <f>TrRoad_act!M74</f>
        <v>49341</v>
      </c>
      <c r="N20" s="39">
        <f>TrRoad_act!N74</f>
        <v>52398</v>
      </c>
      <c r="O20" s="39">
        <f>TrRoad_act!O74</f>
        <v>57420</v>
      </c>
      <c r="P20" s="39">
        <f>TrRoad_act!P74</f>
        <v>61232</v>
      </c>
      <c r="Q20" s="39">
        <f>TrRoad_act!Q74</f>
        <v>65986</v>
      </c>
    </row>
    <row r="21" spans="1:17" ht="11.45" customHeight="1" x14ac:dyDescent="0.25">
      <c r="A21" s="62" t="s">
        <v>59</v>
      </c>
      <c r="B21" s="42">
        <f>TrRoad_act!B75</f>
        <v>14032</v>
      </c>
      <c r="C21" s="42">
        <f>TrRoad_act!C75</f>
        <v>13744</v>
      </c>
      <c r="D21" s="42">
        <f>TrRoad_act!D75</f>
        <v>13398</v>
      </c>
      <c r="E21" s="42">
        <f>TrRoad_act!E75</f>
        <v>12873</v>
      </c>
      <c r="F21" s="42">
        <f>TrRoad_act!F75</f>
        <v>12389</v>
      </c>
      <c r="G21" s="42">
        <f>TrRoad_act!G75</f>
        <v>11981</v>
      </c>
      <c r="H21" s="42">
        <f>TrRoad_act!H75</f>
        <v>11509</v>
      </c>
      <c r="I21" s="42">
        <f>TrRoad_act!I75</f>
        <v>10978</v>
      </c>
      <c r="J21" s="42">
        <f>TrRoad_act!J75</f>
        <v>12103</v>
      </c>
      <c r="K21" s="42">
        <f>TrRoad_act!K75</f>
        <v>12295</v>
      </c>
      <c r="L21" s="42">
        <f>TrRoad_act!L75</f>
        <v>12139</v>
      </c>
      <c r="M21" s="42">
        <f>TrRoad_act!M75</f>
        <v>12310</v>
      </c>
      <c r="N21" s="42">
        <f>TrRoad_act!N75</f>
        <v>12354</v>
      </c>
      <c r="O21" s="42">
        <f>TrRoad_act!O75</f>
        <v>11979</v>
      </c>
      <c r="P21" s="42">
        <f>TrRoad_act!P75</f>
        <v>12024</v>
      </c>
      <c r="Q21" s="42">
        <f>TrRoad_act!Q75</f>
        <v>12341</v>
      </c>
    </row>
    <row r="22" spans="1:17" ht="11.45" customHeight="1" x14ac:dyDescent="0.25">
      <c r="A22" s="62" t="s">
        <v>58</v>
      </c>
      <c r="B22" s="42">
        <f>TrRoad_act!B76</f>
        <v>39566</v>
      </c>
      <c r="C22" s="42">
        <f>TrRoad_act!C76</f>
        <v>38319</v>
      </c>
      <c r="D22" s="42">
        <f>TrRoad_act!D76</f>
        <v>36948</v>
      </c>
      <c r="E22" s="42">
        <f>TrRoad_act!E76</f>
        <v>35848</v>
      </c>
      <c r="F22" s="42">
        <f>TrRoad_act!F76</f>
        <v>34458</v>
      </c>
      <c r="G22" s="42">
        <f>TrRoad_act!G76</f>
        <v>33160</v>
      </c>
      <c r="H22" s="42">
        <f>TrRoad_act!H76</f>
        <v>32527</v>
      </c>
      <c r="I22" s="42">
        <f>TrRoad_act!I76</f>
        <v>32744</v>
      </c>
      <c r="J22" s="42">
        <f>TrRoad_act!J76</f>
        <v>33777</v>
      </c>
      <c r="K22" s="42">
        <f>TrRoad_act!K76</f>
        <v>33929</v>
      </c>
      <c r="L22" s="42">
        <f>TrRoad_act!L76</f>
        <v>34915</v>
      </c>
      <c r="M22" s="42">
        <f>TrRoad_act!M76</f>
        <v>36991</v>
      </c>
      <c r="N22" s="42">
        <f>TrRoad_act!N76</f>
        <v>40000</v>
      </c>
      <c r="O22" s="42">
        <f>TrRoad_act!O76</f>
        <v>45386</v>
      </c>
      <c r="P22" s="42">
        <f>TrRoad_act!P76</f>
        <v>49133</v>
      </c>
      <c r="Q22" s="42">
        <f>TrRoad_act!Q76</f>
        <v>53542</v>
      </c>
    </row>
    <row r="23" spans="1:17" ht="11.45" customHeight="1" x14ac:dyDescent="0.25">
      <c r="A23" s="62" t="s">
        <v>57</v>
      </c>
      <c r="B23" s="42">
        <f>TrRoad_act!B77</f>
        <v>0</v>
      </c>
      <c r="C23" s="42">
        <f>TrRoad_act!C77</f>
        <v>0</v>
      </c>
      <c r="D23" s="42">
        <f>TrRoad_act!D77</f>
        <v>0</v>
      </c>
      <c r="E23" s="42">
        <f>TrRoad_act!E77</f>
        <v>0</v>
      </c>
      <c r="F23" s="42">
        <f>TrRoad_act!F77</f>
        <v>0</v>
      </c>
      <c r="G23" s="42">
        <f>TrRoad_act!G77</f>
        <v>0</v>
      </c>
      <c r="H23" s="42">
        <f>TrRoad_act!H77</f>
        <v>0</v>
      </c>
      <c r="I23" s="42">
        <f>TrRoad_act!I77</f>
        <v>0</v>
      </c>
      <c r="J23" s="42">
        <f>TrRoad_act!J77</f>
        <v>0</v>
      </c>
      <c r="K23" s="42">
        <f>TrRoad_act!K77</f>
        <v>0</v>
      </c>
      <c r="L23" s="42">
        <f>TrRoad_act!L77</f>
        <v>0</v>
      </c>
      <c r="M23" s="42">
        <f>TrRoad_act!M77</f>
        <v>0</v>
      </c>
      <c r="N23" s="42">
        <f>TrRoad_act!N77</f>
        <v>0</v>
      </c>
      <c r="O23" s="42">
        <f>TrRoad_act!O77</f>
        <v>0</v>
      </c>
      <c r="P23" s="42">
        <f>TrRoad_act!P77</f>
        <v>0</v>
      </c>
      <c r="Q23" s="42">
        <f>TrRoad_act!Q77</f>
        <v>0</v>
      </c>
    </row>
    <row r="24" spans="1:17" ht="11.45" customHeight="1" x14ac:dyDescent="0.25">
      <c r="A24" s="62" t="s">
        <v>56</v>
      </c>
      <c r="B24" s="42">
        <f>TrRoad_act!B78</f>
        <v>0</v>
      </c>
      <c r="C24" s="42">
        <f>TrRoad_act!C78</f>
        <v>0</v>
      </c>
      <c r="D24" s="42">
        <f>TrRoad_act!D78</f>
        <v>0</v>
      </c>
      <c r="E24" s="42">
        <f>TrRoad_act!E78</f>
        <v>0</v>
      </c>
      <c r="F24" s="42">
        <f>TrRoad_act!F78</f>
        <v>0</v>
      </c>
      <c r="G24" s="42">
        <f>TrRoad_act!G78</f>
        <v>0</v>
      </c>
      <c r="H24" s="42">
        <f>TrRoad_act!H78</f>
        <v>0</v>
      </c>
      <c r="I24" s="42">
        <f>TrRoad_act!I78</f>
        <v>0</v>
      </c>
      <c r="J24" s="42">
        <f>TrRoad_act!J78</f>
        <v>0</v>
      </c>
      <c r="K24" s="42">
        <f>TrRoad_act!K78</f>
        <v>0</v>
      </c>
      <c r="L24" s="42">
        <f>TrRoad_act!L78</f>
        <v>13</v>
      </c>
      <c r="M24" s="42">
        <f>TrRoad_act!M78</f>
        <v>38</v>
      </c>
      <c r="N24" s="42">
        <f>TrRoad_act!N78</f>
        <v>41</v>
      </c>
      <c r="O24" s="42">
        <f>TrRoad_act!O78</f>
        <v>48</v>
      </c>
      <c r="P24" s="42">
        <f>TrRoad_act!P78</f>
        <v>61</v>
      </c>
      <c r="Q24" s="42">
        <f>TrRoad_act!Q78</f>
        <v>87</v>
      </c>
    </row>
    <row r="25" spans="1:17" ht="11.45" customHeight="1" x14ac:dyDescent="0.25">
      <c r="A25" s="62" t="s">
        <v>55</v>
      </c>
      <c r="B25" s="42">
        <f>TrRoad_act!B79</f>
        <v>0</v>
      </c>
      <c r="C25" s="42">
        <f>TrRoad_act!C79</f>
        <v>0</v>
      </c>
      <c r="D25" s="42">
        <f>TrRoad_act!D79</f>
        <v>0</v>
      </c>
      <c r="E25" s="42">
        <f>TrRoad_act!E79</f>
        <v>0</v>
      </c>
      <c r="F25" s="42">
        <f>TrRoad_act!F79</f>
        <v>0</v>
      </c>
      <c r="G25" s="42">
        <f>TrRoad_act!G79</f>
        <v>0</v>
      </c>
      <c r="H25" s="42">
        <f>TrRoad_act!H79</f>
        <v>0</v>
      </c>
      <c r="I25" s="42">
        <f>TrRoad_act!I79</f>
        <v>2</v>
      </c>
      <c r="J25" s="42">
        <f>TrRoad_act!J79</f>
        <v>2</v>
      </c>
      <c r="K25" s="42">
        <f>TrRoad_act!K79</f>
        <v>2</v>
      </c>
      <c r="L25" s="42">
        <f>TrRoad_act!L79</f>
        <v>2</v>
      </c>
      <c r="M25" s="42">
        <f>TrRoad_act!M79</f>
        <v>2</v>
      </c>
      <c r="N25" s="42">
        <f>TrRoad_act!N79</f>
        <v>3</v>
      </c>
      <c r="O25" s="42">
        <f>TrRoad_act!O79</f>
        <v>7</v>
      </c>
      <c r="P25" s="42">
        <f>TrRoad_act!P79</f>
        <v>14</v>
      </c>
      <c r="Q25" s="42">
        <f>TrRoad_act!Q79</f>
        <v>16</v>
      </c>
    </row>
    <row r="26" spans="1:17" ht="11.45" customHeight="1" x14ac:dyDescent="0.25">
      <c r="A26" s="19" t="s">
        <v>24</v>
      </c>
      <c r="B26" s="38">
        <f>TrRoad_act!B80</f>
        <v>7057.7235714701565</v>
      </c>
      <c r="C26" s="38">
        <f>TrRoad_act!C80</f>
        <v>5345.2510947182718</v>
      </c>
      <c r="D26" s="38">
        <f>TrRoad_act!D80</f>
        <v>7311.5429689679167</v>
      </c>
      <c r="E26" s="38">
        <f>TrRoad_act!E80</f>
        <v>11372.698363482436</v>
      </c>
      <c r="F26" s="38">
        <f>TrRoad_act!F80</f>
        <v>11557.1358900082</v>
      </c>
      <c r="G26" s="38">
        <f>TrRoad_act!G80</f>
        <v>12006.611954150614</v>
      </c>
      <c r="H26" s="38">
        <f>TrRoad_act!H80</f>
        <v>13097.197665721211</v>
      </c>
      <c r="I26" s="38">
        <f>TrRoad_act!I80</f>
        <v>13722.057848052376</v>
      </c>
      <c r="J26" s="38">
        <f>TrRoad_act!J80</f>
        <v>14357.736607340461</v>
      </c>
      <c r="K26" s="38">
        <f>TrRoad_act!K80</f>
        <v>12368.014565104806</v>
      </c>
      <c r="L26" s="38">
        <f>TrRoad_act!L80</f>
        <v>11507.840377542741</v>
      </c>
      <c r="M26" s="38">
        <f>TrRoad_act!M80</f>
        <v>12415.666105530699</v>
      </c>
      <c r="N26" s="38">
        <f>TrRoad_act!N80</f>
        <v>13174.358030903308</v>
      </c>
      <c r="O26" s="38">
        <f>TrRoad_act!O80</f>
        <v>12177.713802408396</v>
      </c>
      <c r="P26" s="38">
        <f>TrRoad_act!P80</f>
        <v>12761.166079526487</v>
      </c>
      <c r="Q26" s="38">
        <f>TrRoad_act!Q80</f>
        <v>13261.856542810208</v>
      </c>
    </row>
    <row r="27" spans="1:17" ht="11.45" customHeight="1" x14ac:dyDescent="0.25">
      <c r="A27" s="17" t="s">
        <v>23</v>
      </c>
      <c r="B27" s="37">
        <f>TrRoad_act!B81</f>
        <v>6545</v>
      </c>
      <c r="C27" s="37">
        <f>TrRoad_act!C81</f>
        <v>4800</v>
      </c>
      <c r="D27" s="37">
        <f>TrRoad_act!D81</f>
        <v>6740</v>
      </c>
      <c r="E27" s="37">
        <f>TrRoad_act!E81</f>
        <v>10790</v>
      </c>
      <c r="F27" s="37">
        <f>TrRoad_act!F81</f>
        <v>10878</v>
      </c>
      <c r="G27" s="37">
        <f>TrRoad_act!G81</f>
        <v>11306</v>
      </c>
      <c r="H27" s="37">
        <f>TrRoad_act!H81</f>
        <v>12346</v>
      </c>
      <c r="I27" s="37">
        <f>TrRoad_act!I81</f>
        <v>12885</v>
      </c>
      <c r="J27" s="37">
        <f>TrRoad_act!J81</f>
        <v>13556</v>
      </c>
      <c r="K27" s="37">
        <f>TrRoad_act!K81</f>
        <v>11720</v>
      </c>
      <c r="L27" s="37">
        <f>TrRoad_act!L81</f>
        <v>10853</v>
      </c>
      <c r="M27" s="37">
        <f>TrRoad_act!M81</f>
        <v>11643</v>
      </c>
      <c r="N27" s="37">
        <f>TrRoad_act!N81</f>
        <v>12388</v>
      </c>
      <c r="O27" s="37">
        <f>TrRoad_act!O81</f>
        <v>11256</v>
      </c>
      <c r="P27" s="37">
        <f>TrRoad_act!P81</f>
        <v>11837</v>
      </c>
      <c r="Q27" s="37">
        <f>TrRoad_act!Q81</f>
        <v>12152</v>
      </c>
    </row>
    <row r="28" spans="1:17" ht="11.45" customHeight="1" x14ac:dyDescent="0.25">
      <c r="A28" s="15" t="s">
        <v>22</v>
      </c>
      <c r="B28" s="36">
        <f>TrRoad_act!B82</f>
        <v>512.7235714701568</v>
      </c>
      <c r="C28" s="36">
        <f>TrRoad_act!C82</f>
        <v>545.25109471827216</v>
      </c>
      <c r="D28" s="36">
        <f>TrRoad_act!D82</f>
        <v>571.54296896791709</v>
      </c>
      <c r="E28" s="36">
        <f>TrRoad_act!E82</f>
        <v>582.69836348243552</v>
      </c>
      <c r="F28" s="36">
        <f>TrRoad_act!F82</f>
        <v>679.135890008199</v>
      </c>
      <c r="G28" s="36">
        <f>TrRoad_act!G82</f>
        <v>700.61195415061411</v>
      </c>
      <c r="H28" s="36">
        <f>TrRoad_act!H82</f>
        <v>751.19766572121046</v>
      </c>
      <c r="I28" s="36">
        <f>TrRoad_act!I82</f>
        <v>837.05784805237636</v>
      </c>
      <c r="J28" s="36">
        <f>TrRoad_act!J82</f>
        <v>801.73660734046018</v>
      </c>
      <c r="K28" s="36">
        <f>TrRoad_act!K82</f>
        <v>648.0145651048058</v>
      </c>
      <c r="L28" s="36">
        <f>TrRoad_act!L82</f>
        <v>654.84037754274084</v>
      </c>
      <c r="M28" s="36">
        <f>TrRoad_act!M82</f>
        <v>772.66610553070018</v>
      </c>
      <c r="N28" s="36">
        <f>TrRoad_act!N82</f>
        <v>786.35803090330728</v>
      </c>
      <c r="O28" s="36">
        <f>TrRoad_act!O82</f>
        <v>921.71380240839596</v>
      </c>
      <c r="P28" s="36">
        <f>TrRoad_act!P82</f>
        <v>924.16607952648644</v>
      </c>
      <c r="Q28" s="36">
        <f>TrRoad_act!Q82</f>
        <v>1109.8565428102086</v>
      </c>
    </row>
    <row r="29" spans="1:17" ht="11.45" customHeight="1" x14ac:dyDescent="0.25">
      <c r="A29" s="5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7" ht="11.45" customHeight="1" x14ac:dyDescent="0.25">
      <c r="A30" s="27" t="s">
        <v>165</v>
      </c>
      <c r="B30" s="41"/>
      <c r="C30" s="41">
        <f>TrRoad_act!C111</f>
        <v>38041</v>
      </c>
      <c r="D30" s="41">
        <f>TrRoad_act!D111</f>
        <v>33759</v>
      </c>
      <c r="E30" s="41">
        <f>TrRoad_act!E111</f>
        <v>55761</v>
      </c>
      <c r="F30" s="41">
        <f>TrRoad_act!F111</f>
        <v>58245</v>
      </c>
      <c r="G30" s="41">
        <f>TrRoad_act!G111</f>
        <v>55329</v>
      </c>
      <c r="H30" s="41">
        <f>TrRoad_act!H111</f>
        <v>60228</v>
      </c>
      <c r="I30" s="41">
        <f>TrRoad_act!I111</f>
        <v>71414</v>
      </c>
      <c r="J30" s="41">
        <f>TrRoad_act!J111</f>
        <v>59038</v>
      </c>
      <c r="K30" s="41">
        <f>TrRoad_act!K111</f>
        <v>34703</v>
      </c>
      <c r="L30" s="41">
        <f>TrRoad_act!L111</f>
        <v>41284</v>
      </c>
      <c r="M30" s="41">
        <f>TrRoad_act!M111</f>
        <v>58984</v>
      </c>
      <c r="N30" s="41">
        <f>TrRoad_act!N111</f>
        <v>77126</v>
      </c>
      <c r="O30" s="41">
        <f>TrRoad_act!O111</f>
        <v>72448</v>
      </c>
      <c r="P30" s="41">
        <f>TrRoad_act!P111</f>
        <v>70984</v>
      </c>
      <c r="Q30" s="41">
        <f>TrRoad_act!Q111</f>
        <v>70340</v>
      </c>
    </row>
    <row r="31" spans="1:17" ht="11.45" customHeight="1" x14ac:dyDescent="0.25">
      <c r="A31" s="25" t="s">
        <v>39</v>
      </c>
      <c r="B31" s="40"/>
      <c r="C31" s="40">
        <f>TrRoad_act!C112</f>
        <v>36083</v>
      </c>
      <c r="D31" s="40">
        <f>TrRoad_act!D112</f>
        <v>29903</v>
      </c>
      <c r="E31" s="40">
        <f>TrRoad_act!E112</f>
        <v>49373</v>
      </c>
      <c r="F31" s="40">
        <f>TrRoad_act!F112</f>
        <v>54342</v>
      </c>
      <c r="G31" s="40">
        <f>TrRoad_act!G112</f>
        <v>51661</v>
      </c>
      <c r="H31" s="40">
        <f>TrRoad_act!H112</f>
        <v>55180</v>
      </c>
      <c r="I31" s="40">
        <f>TrRoad_act!I112</f>
        <v>65320</v>
      </c>
      <c r="J31" s="40">
        <f>TrRoad_act!J112</f>
        <v>52351</v>
      </c>
      <c r="K31" s="40">
        <f>TrRoad_act!K112</f>
        <v>29552</v>
      </c>
      <c r="L31" s="40">
        <f>TrRoad_act!L112</f>
        <v>35873</v>
      </c>
      <c r="M31" s="40">
        <f>TrRoad_act!M112</f>
        <v>51777</v>
      </c>
      <c r="N31" s="40">
        <f>TrRoad_act!N112</f>
        <v>69373</v>
      </c>
      <c r="O31" s="40">
        <f>TrRoad_act!O112</f>
        <v>63548</v>
      </c>
      <c r="P31" s="40">
        <f>TrRoad_act!P112</f>
        <v>61746</v>
      </c>
      <c r="Q31" s="40">
        <f>TrRoad_act!Q112</f>
        <v>60470</v>
      </c>
    </row>
    <row r="32" spans="1:17" ht="11.45" customHeight="1" x14ac:dyDescent="0.25">
      <c r="A32" s="23" t="s">
        <v>30</v>
      </c>
      <c r="B32" s="39"/>
      <c r="C32" s="39">
        <f>TrRoad_act!C113</f>
        <v>211</v>
      </c>
      <c r="D32" s="39">
        <f>TrRoad_act!D113</f>
        <v>632</v>
      </c>
      <c r="E32" s="39">
        <f>TrRoad_act!E113</f>
        <v>956</v>
      </c>
      <c r="F32" s="39">
        <f>TrRoad_act!F113</f>
        <v>1178</v>
      </c>
      <c r="G32" s="39">
        <f>TrRoad_act!G113</f>
        <v>1335</v>
      </c>
      <c r="H32" s="39">
        <f>TrRoad_act!H113</f>
        <v>2640</v>
      </c>
      <c r="I32" s="39">
        <f>TrRoad_act!I113</f>
        <v>2494</v>
      </c>
      <c r="J32" s="39">
        <f>TrRoad_act!J113</f>
        <v>3217</v>
      </c>
      <c r="K32" s="39">
        <f>TrRoad_act!K113</f>
        <v>1304</v>
      </c>
      <c r="L32" s="39">
        <f>TrRoad_act!L113</f>
        <v>1448</v>
      </c>
      <c r="M32" s="39">
        <f>TrRoad_act!M113</f>
        <v>4004</v>
      </c>
      <c r="N32" s="39">
        <f>TrRoad_act!N113</f>
        <v>13024</v>
      </c>
      <c r="O32" s="39">
        <f>TrRoad_act!O113</f>
        <v>4154</v>
      </c>
      <c r="P32" s="39">
        <f>TrRoad_act!P113</f>
        <v>4389</v>
      </c>
      <c r="Q32" s="39">
        <f>TrRoad_act!Q113</f>
        <v>4027</v>
      </c>
    </row>
    <row r="33" spans="1:17" ht="11.45" customHeight="1" x14ac:dyDescent="0.25">
      <c r="A33" s="19" t="s">
        <v>29</v>
      </c>
      <c r="B33" s="38"/>
      <c r="C33" s="38">
        <f>TrRoad_act!C114</f>
        <v>35453</v>
      </c>
      <c r="D33" s="38">
        <f>TrRoad_act!D114</f>
        <v>28774</v>
      </c>
      <c r="E33" s="38">
        <f>TrRoad_act!E114</f>
        <v>47766</v>
      </c>
      <c r="F33" s="38">
        <f>TrRoad_act!F114</f>
        <v>52700</v>
      </c>
      <c r="G33" s="38">
        <f>TrRoad_act!G114</f>
        <v>49648</v>
      </c>
      <c r="H33" s="38">
        <f>TrRoad_act!H114</f>
        <v>52113</v>
      </c>
      <c r="I33" s="38">
        <f>TrRoad_act!I114</f>
        <v>62586</v>
      </c>
      <c r="J33" s="38">
        <f>TrRoad_act!J114</f>
        <v>48990</v>
      </c>
      <c r="K33" s="38">
        <f>TrRoad_act!K114</f>
        <v>28131</v>
      </c>
      <c r="L33" s="38">
        <f>TrRoad_act!L114</f>
        <v>34015</v>
      </c>
      <c r="M33" s="38">
        <f>TrRoad_act!M114</f>
        <v>47465</v>
      </c>
      <c r="N33" s="38">
        <f>TrRoad_act!N114</f>
        <v>55877</v>
      </c>
      <c r="O33" s="38">
        <f>TrRoad_act!O114</f>
        <v>58900</v>
      </c>
      <c r="P33" s="38">
        <f>TrRoad_act!P114</f>
        <v>56912</v>
      </c>
      <c r="Q33" s="38">
        <f>TrRoad_act!Q114</f>
        <v>55940</v>
      </c>
    </row>
    <row r="34" spans="1:17" ht="11.45" customHeight="1" x14ac:dyDescent="0.25">
      <c r="A34" s="62" t="s">
        <v>59</v>
      </c>
      <c r="B34" s="42"/>
      <c r="C34" s="42">
        <f>TrRoad_act!C115</f>
        <v>23108</v>
      </c>
      <c r="D34" s="42">
        <f>TrRoad_act!D115</f>
        <v>24056</v>
      </c>
      <c r="E34" s="42">
        <f>TrRoad_act!E115</f>
        <v>38083</v>
      </c>
      <c r="F34" s="42">
        <f>TrRoad_act!F115</f>
        <v>36967</v>
      </c>
      <c r="G34" s="42">
        <f>TrRoad_act!G115</f>
        <v>32258</v>
      </c>
      <c r="H34" s="42">
        <f>TrRoad_act!H115</f>
        <v>34015</v>
      </c>
      <c r="I34" s="42">
        <f>TrRoad_act!I115</f>
        <v>35981</v>
      </c>
      <c r="J34" s="42">
        <f>TrRoad_act!J115</f>
        <v>32612</v>
      </c>
      <c r="K34" s="42">
        <f>TrRoad_act!K115</f>
        <v>20372</v>
      </c>
      <c r="L34" s="42">
        <f>TrRoad_act!L115</f>
        <v>20743</v>
      </c>
      <c r="M34" s="42">
        <f>TrRoad_act!M115</f>
        <v>25393</v>
      </c>
      <c r="N34" s="42">
        <f>TrRoad_act!N115</f>
        <v>26214</v>
      </c>
      <c r="O34" s="42">
        <f>TrRoad_act!O115</f>
        <v>27782</v>
      </c>
      <c r="P34" s="42">
        <f>TrRoad_act!P115</f>
        <v>27725</v>
      </c>
      <c r="Q34" s="42">
        <f>TrRoad_act!Q115</f>
        <v>29288</v>
      </c>
    </row>
    <row r="35" spans="1:17" ht="11.45" customHeight="1" x14ac:dyDescent="0.25">
      <c r="A35" s="62" t="s">
        <v>58</v>
      </c>
      <c r="B35" s="42"/>
      <c r="C35" s="42">
        <f>TrRoad_act!C116</f>
        <v>12345</v>
      </c>
      <c r="D35" s="42">
        <f>TrRoad_act!D116</f>
        <v>4718</v>
      </c>
      <c r="E35" s="42">
        <f>TrRoad_act!E116</f>
        <v>9683</v>
      </c>
      <c r="F35" s="42">
        <f>TrRoad_act!F116</f>
        <v>15733</v>
      </c>
      <c r="G35" s="42">
        <f>TrRoad_act!G116</f>
        <v>17390</v>
      </c>
      <c r="H35" s="42">
        <f>TrRoad_act!H116</f>
        <v>18098</v>
      </c>
      <c r="I35" s="42">
        <f>TrRoad_act!I116</f>
        <v>26605</v>
      </c>
      <c r="J35" s="42">
        <f>TrRoad_act!J116</f>
        <v>16377</v>
      </c>
      <c r="K35" s="42">
        <f>TrRoad_act!K116</f>
        <v>7759</v>
      </c>
      <c r="L35" s="42">
        <f>TrRoad_act!L116</f>
        <v>13269</v>
      </c>
      <c r="M35" s="42">
        <f>TrRoad_act!M116</f>
        <v>22011</v>
      </c>
      <c r="N35" s="42">
        <f>TrRoad_act!N116</f>
        <v>29114</v>
      </c>
      <c r="O35" s="42">
        <f>TrRoad_act!O116</f>
        <v>30885</v>
      </c>
      <c r="P35" s="42">
        <f>TrRoad_act!P116</f>
        <v>28686</v>
      </c>
      <c r="Q35" s="42">
        <f>TrRoad_act!Q116</f>
        <v>26436</v>
      </c>
    </row>
    <row r="36" spans="1:17" ht="11.45" customHeight="1" x14ac:dyDescent="0.25">
      <c r="A36" s="62" t="s">
        <v>57</v>
      </c>
      <c r="B36" s="42"/>
      <c r="C36" s="42">
        <f>TrRoad_act!C117</f>
        <v>0</v>
      </c>
      <c r="D36" s="42">
        <f>TrRoad_act!D117</f>
        <v>0</v>
      </c>
      <c r="E36" s="42">
        <f>TrRoad_act!E117</f>
        <v>0</v>
      </c>
      <c r="F36" s="42">
        <f>TrRoad_act!F117</f>
        <v>0</v>
      </c>
      <c r="G36" s="42">
        <f>TrRoad_act!G117</f>
        <v>0</v>
      </c>
      <c r="H36" s="42">
        <f>TrRoad_act!H117</f>
        <v>0</v>
      </c>
      <c r="I36" s="42">
        <f>TrRoad_act!I117</f>
        <v>0</v>
      </c>
      <c r="J36" s="42">
        <f>TrRoad_act!J117</f>
        <v>0</v>
      </c>
      <c r="K36" s="42">
        <f>TrRoad_act!K117</f>
        <v>0</v>
      </c>
      <c r="L36" s="42">
        <f>TrRoad_act!L117</f>
        <v>0</v>
      </c>
      <c r="M36" s="42">
        <f>TrRoad_act!M117</f>
        <v>0</v>
      </c>
      <c r="N36" s="42">
        <f>TrRoad_act!N117</f>
        <v>0</v>
      </c>
      <c r="O36" s="42">
        <f>TrRoad_act!O117</f>
        <v>0</v>
      </c>
      <c r="P36" s="42">
        <f>TrRoad_act!P117</f>
        <v>0</v>
      </c>
      <c r="Q36" s="42">
        <f>TrRoad_act!Q117</f>
        <v>0</v>
      </c>
    </row>
    <row r="37" spans="1:17" ht="11.45" customHeight="1" x14ac:dyDescent="0.25">
      <c r="A37" s="62" t="s">
        <v>56</v>
      </c>
      <c r="B37" s="42"/>
      <c r="C37" s="42">
        <f>TrRoad_act!C118</f>
        <v>0</v>
      </c>
      <c r="D37" s="42">
        <f>TrRoad_act!D118</f>
        <v>0</v>
      </c>
      <c r="E37" s="42">
        <f>TrRoad_act!E118</f>
        <v>0</v>
      </c>
      <c r="F37" s="42">
        <f>TrRoad_act!F118</f>
        <v>0</v>
      </c>
      <c r="G37" s="42">
        <f>TrRoad_act!G118</f>
        <v>0</v>
      </c>
      <c r="H37" s="42">
        <f>TrRoad_act!H118</f>
        <v>0</v>
      </c>
      <c r="I37" s="42">
        <f>TrRoad_act!I118</f>
        <v>0</v>
      </c>
      <c r="J37" s="42">
        <f>TrRoad_act!J118</f>
        <v>0</v>
      </c>
      <c r="K37" s="42">
        <f>TrRoad_act!K118</f>
        <v>0</v>
      </c>
      <c r="L37" s="42">
        <f>TrRoad_act!L118</f>
        <v>2</v>
      </c>
      <c r="M37" s="42">
        <f>TrRoad_act!M118</f>
        <v>5</v>
      </c>
      <c r="N37" s="42">
        <f>TrRoad_act!N118</f>
        <v>7</v>
      </c>
      <c r="O37" s="42">
        <f>TrRoad_act!O118</f>
        <v>103</v>
      </c>
      <c r="P37" s="42">
        <f>TrRoad_act!P118</f>
        <v>116</v>
      </c>
      <c r="Q37" s="42">
        <f>TrRoad_act!Q118</f>
        <v>150</v>
      </c>
    </row>
    <row r="38" spans="1:17" ht="11.45" customHeight="1" x14ac:dyDescent="0.25">
      <c r="A38" s="62" t="s">
        <v>60</v>
      </c>
      <c r="B38" s="42"/>
      <c r="C38" s="42">
        <f>TrRoad_act!C119</f>
        <v>0</v>
      </c>
      <c r="D38" s="42">
        <f>TrRoad_act!D119</f>
        <v>0</v>
      </c>
      <c r="E38" s="42">
        <f>TrRoad_act!E119</f>
        <v>0</v>
      </c>
      <c r="F38" s="42">
        <f>TrRoad_act!F119</f>
        <v>0</v>
      </c>
      <c r="G38" s="42">
        <f>TrRoad_act!G119</f>
        <v>0</v>
      </c>
      <c r="H38" s="42">
        <f>TrRoad_act!H119</f>
        <v>0</v>
      </c>
      <c r="I38" s="42">
        <f>TrRoad_act!I119</f>
        <v>0</v>
      </c>
      <c r="J38" s="42">
        <f>TrRoad_act!J119</f>
        <v>0</v>
      </c>
      <c r="K38" s="42">
        <f>TrRoad_act!K119</f>
        <v>0</v>
      </c>
      <c r="L38" s="42">
        <f>TrRoad_act!L119</f>
        <v>0</v>
      </c>
      <c r="M38" s="42">
        <f>TrRoad_act!M119</f>
        <v>0</v>
      </c>
      <c r="N38" s="42">
        <f>TrRoad_act!N119</f>
        <v>0</v>
      </c>
      <c r="O38" s="42">
        <f>TrRoad_act!O119</f>
        <v>0</v>
      </c>
      <c r="P38" s="42">
        <f>TrRoad_act!P119</f>
        <v>26</v>
      </c>
      <c r="Q38" s="42">
        <f>TrRoad_act!Q119</f>
        <v>17</v>
      </c>
    </row>
    <row r="39" spans="1:17" ht="11.45" customHeight="1" x14ac:dyDescent="0.25">
      <c r="A39" s="62" t="s">
        <v>55</v>
      </c>
      <c r="B39" s="42"/>
      <c r="C39" s="42">
        <f>TrRoad_act!C120</f>
        <v>0</v>
      </c>
      <c r="D39" s="42">
        <f>TrRoad_act!D120</f>
        <v>0</v>
      </c>
      <c r="E39" s="42">
        <f>TrRoad_act!E120</f>
        <v>0</v>
      </c>
      <c r="F39" s="42">
        <f>TrRoad_act!F120</f>
        <v>0</v>
      </c>
      <c r="G39" s="42">
        <f>TrRoad_act!G120</f>
        <v>0</v>
      </c>
      <c r="H39" s="42">
        <f>TrRoad_act!H120</f>
        <v>0</v>
      </c>
      <c r="I39" s="42">
        <f>TrRoad_act!I120</f>
        <v>0</v>
      </c>
      <c r="J39" s="42">
        <f>TrRoad_act!J120</f>
        <v>1</v>
      </c>
      <c r="K39" s="42">
        <f>TrRoad_act!K120</f>
        <v>0</v>
      </c>
      <c r="L39" s="42">
        <f>TrRoad_act!L120</f>
        <v>1</v>
      </c>
      <c r="M39" s="42">
        <f>TrRoad_act!M120</f>
        <v>56</v>
      </c>
      <c r="N39" s="42">
        <f>TrRoad_act!N120</f>
        <v>542</v>
      </c>
      <c r="O39" s="42">
        <f>TrRoad_act!O120</f>
        <v>130</v>
      </c>
      <c r="P39" s="42">
        <f>TrRoad_act!P120</f>
        <v>359</v>
      </c>
      <c r="Q39" s="42">
        <f>TrRoad_act!Q120</f>
        <v>49</v>
      </c>
    </row>
    <row r="40" spans="1:17" ht="11.45" customHeight="1" x14ac:dyDescent="0.25">
      <c r="A40" s="19" t="s">
        <v>28</v>
      </c>
      <c r="B40" s="38"/>
      <c r="C40" s="38">
        <f>TrRoad_act!C121</f>
        <v>419</v>
      </c>
      <c r="D40" s="38">
        <f>TrRoad_act!D121</f>
        <v>497</v>
      </c>
      <c r="E40" s="38">
        <f>TrRoad_act!E121</f>
        <v>651</v>
      </c>
      <c r="F40" s="38">
        <f>TrRoad_act!F121</f>
        <v>464</v>
      </c>
      <c r="G40" s="38">
        <f>TrRoad_act!G121</f>
        <v>678</v>
      </c>
      <c r="H40" s="38">
        <f>TrRoad_act!H121</f>
        <v>427</v>
      </c>
      <c r="I40" s="38">
        <f>TrRoad_act!I121</f>
        <v>240</v>
      </c>
      <c r="J40" s="38">
        <f>TrRoad_act!J121</f>
        <v>144</v>
      </c>
      <c r="K40" s="38">
        <f>TrRoad_act!K121</f>
        <v>117</v>
      </c>
      <c r="L40" s="38">
        <f>TrRoad_act!L121</f>
        <v>410</v>
      </c>
      <c r="M40" s="38">
        <f>TrRoad_act!M121</f>
        <v>308</v>
      </c>
      <c r="N40" s="38">
        <f>TrRoad_act!N121</f>
        <v>472</v>
      </c>
      <c r="O40" s="38">
        <f>TrRoad_act!O121</f>
        <v>494</v>
      </c>
      <c r="P40" s="38">
        <f>TrRoad_act!P121</f>
        <v>445</v>
      </c>
      <c r="Q40" s="38">
        <f>TrRoad_act!Q121</f>
        <v>503</v>
      </c>
    </row>
    <row r="41" spans="1:17" ht="11.45" customHeight="1" x14ac:dyDescent="0.25">
      <c r="A41" s="62" t="s">
        <v>59</v>
      </c>
      <c r="B41" s="37"/>
      <c r="C41" s="37">
        <f>TrRoad_act!C122</f>
        <v>0</v>
      </c>
      <c r="D41" s="37">
        <f>TrRoad_act!D122</f>
        <v>0</v>
      </c>
      <c r="E41" s="37">
        <f>TrRoad_act!E122</f>
        <v>0</v>
      </c>
      <c r="F41" s="37">
        <f>TrRoad_act!F122</f>
        <v>0</v>
      </c>
      <c r="G41" s="37">
        <f>TrRoad_act!G122</f>
        <v>0</v>
      </c>
      <c r="H41" s="37">
        <f>TrRoad_act!H122</f>
        <v>0</v>
      </c>
      <c r="I41" s="37">
        <f>TrRoad_act!I122</f>
        <v>0</v>
      </c>
      <c r="J41" s="37">
        <f>TrRoad_act!J122</f>
        <v>0</v>
      </c>
      <c r="K41" s="37">
        <f>TrRoad_act!K122</f>
        <v>0</v>
      </c>
      <c r="L41" s="37">
        <f>TrRoad_act!L122</f>
        <v>0</v>
      </c>
      <c r="M41" s="37">
        <f>TrRoad_act!M122</f>
        <v>0</v>
      </c>
      <c r="N41" s="37">
        <f>TrRoad_act!N122</f>
        <v>0</v>
      </c>
      <c r="O41" s="37">
        <f>TrRoad_act!O122</f>
        <v>0</v>
      </c>
      <c r="P41" s="37">
        <f>TrRoad_act!P122</f>
        <v>0</v>
      </c>
      <c r="Q41" s="37">
        <f>TrRoad_act!Q122</f>
        <v>0</v>
      </c>
    </row>
    <row r="42" spans="1:17" ht="11.45" customHeight="1" x14ac:dyDescent="0.25">
      <c r="A42" s="62" t="s">
        <v>58</v>
      </c>
      <c r="B42" s="37"/>
      <c r="C42" s="37">
        <f>TrRoad_act!C123</f>
        <v>419</v>
      </c>
      <c r="D42" s="37">
        <f>TrRoad_act!D123</f>
        <v>497</v>
      </c>
      <c r="E42" s="37">
        <f>TrRoad_act!E123</f>
        <v>651</v>
      </c>
      <c r="F42" s="37">
        <f>TrRoad_act!F123</f>
        <v>464</v>
      </c>
      <c r="G42" s="37">
        <f>TrRoad_act!G123</f>
        <v>678</v>
      </c>
      <c r="H42" s="37">
        <f>TrRoad_act!H123</f>
        <v>427</v>
      </c>
      <c r="I42" s="37">
        <f>TrRoad_act!I123</f>
        <v>240</v>
      </c>
      <c r="J42" s="37">
        <f>TrRoad_act!J123</f>
        <v>144</v>
      </c>
      <c r="K42" s="37">
        <f>TrRoad_act!K123</f>
        <v>117</v>
      </c>
      <c r="L42" s="37">
        <f>TrRoad_act!L123</f>
        <v>294</v>
      </c>
      <c r="M42" s="37">
        <f>TrRoad_act!M123</f>
        <v>297</v>
      </c>
      <c r="N42" s="37">
        <f>TrRoad_act!N123</f>
        <v>456</v>
      </c>
      <c r="O42" s="37">
        <f>TrRoad_act!O123</f>
        <v>482</v>
      </c>
      <c r="P42" s="37">
        <f>TrRoad_act!P123</f>
        <v>416</v>
      </c>
      <c r="Q42" s="37">
        <f>TrRoad_act!Q123</f>
        <v>452</v>
      </c>
    </row>
    <row r="43" spans="1:17" ht="11.45" customHeight="1" x14ac:dyDescent="0.25">
      <c r="A43" s="62" t="s">
        <v>57</v>
      </c>
      <c r="B43" s="37"/>
      <c r="C43" s="37">
        <f>TrRoad_act!C124</f>
        <v>0</v>
      </c>
      <c r="D43" s="37">
        <f>TrRoad_act!D124</f>
        <v>0</v>
      </c>
      <c r="E43" s="37">
        <f>TrRoad_act!E124</f>
        <v>0</v>
      </c>
      <c r="F43" s="37">
        <f>TrRoad_act!F124</f>
        <v>0</v>
      </c>
      <c r="G43" s="37">
        <f>TrRoad_act!G124</f>
        <v>0</v>
      </c>
      <c r="H43" s="37">
        <f>TrRoad_act!H124</f>
        <v>0</v>
      </c>
      <c r="I43" s="37">
        <f>TrRoad_act!I124</f>
        <v>0</v>
      </c>
      <c r="J43" s="37">
        <f>TrRoad_act!J124</f>
        <v>0</v>
      </c>
      <c r="K43" s="37">
        <f>TrRoad_act!K124</f>
        <v>0</v>
      </c>
      <c r="L43" s="37">
        <f>TrRoad_act!L124</f>
        <v>0</v>
      </c>
      <c r="M43" s="37">
        <f>TrRoad_act!M124</f>
        <v>0</v>
      </c>
      <c r="N43" s="37">
        <f>TrRoad_act!N124</f>
        <v>0</v>
      </c>
      <c r="O43" s="37">
        <f>TrRoad_act!O124</f>
        <v>0</v>
      </c>
      <c r="P43" s="37">
        <f>TrRoad_act!P124</f>
        <v>0</v>
      </c>
      <c r="Q43" s="37">
        <f>TrRoad_act!Q124</f>
        <v>0</v>
      </c>
    </row>
    <row r="44" spans="1:17" ht="11.45" customHeight="1" x14ac:dyDescent="0.25">
      <c r="A44" s="62" t="s">
        <v>56</v>
      </c>
      <c r="B44" s="37"/>
      <c r="C44" s="37">
        <f>TrRoad_act!C125</f>
        <v>0</v>
      </c>
      <c r="D44" s="37">
        <f>TrRoad_act!D125</f>
        <v>0</v>
      </c>
      <c r="E44" s="37">
        <f>TrRoad_act!E125</f>
        <v>0</v>
      </c>
      <c r="F44" s="37">
        <f>TrRoad_act!F125</f>
        <v>0</v>
      </c>
      <c r="G44" s="37">
        <f>TrRoad_act!G125</f>
        <v>0</v>
      </c>
      <c r="H44" s="37">
        <f>TrRoad_act!H125</f>
        <v>0</v>
      </c>
      <c r="I44" s="37">
        <f>TrRoad_act!I125</f>
        <v>0</v>
      </c>
      <c r="J44" s="37">
        <f>TrRoad_act!J125</f>
        <v>0</v>
      </c>
      <c r="K44" s="37">
        <f>TrRoad_act!K125</f>
        <v>0</v>
      </c>
      <c r="L44" s="37">
        <f>TrRoad_act!L125</f>
        <v>2</v>
      </c>
      <c r="M44" s="37">
        <f>TrRoad_act!M125</f>
        <v>11</v>
      </c>
      <c r="N44" s="37">
        <f>TrRoad_act!N125</f>
        <v>16</v>
      </c>
      <c r="O44" s="37">
        <f>TrRoad_act!O125</f>
        <v>12</v>
      </c>
      <c r="P44" s="37">
        <f>TrRoad_act!P125</f>
        <v>29</v>
      </c>
      <c r="Q44" s="37">
        <f>TrRoad_act!Q125</f>
        <v>51</v>
      </c>
    </row>
    <row r="45" spans="1:17" ht="11.45" customHeight="1" x14ac:dyDescent="0.25">
      <c r="A45" s="62" t="s">
        <v>55</v>
      </c>
      <c r="B45" s="37"/>
      <c r="C45" s="37">
        <f>TrRoad_act!C126</f>
        <v>0</v>
      </c>
      <c r="D45" s="37">
        <f>TrRoad_act!D126</f>
        <v>0</v>
      </c>
      <c r="E45" s="37">
        <f>TrRoad_act!E126</f>
        <v>0</v>
      </c>
      <c r="F45" s="37">
        <f>TrRoad_act!F126</f>
        <v>0</v>
      </c>
      <c r="G45" s="37">
        <f>TrRoad_act!G126</f>
        <v>0</v>
      </c>
      <c r="H45" s="37">
        <f>TrRoad_act!H126</f>
        <v>0</v>
      </c>
      <c r="I45" s="37">
        <f>TrRoad_act!I126</f>
        <v>0</v>
      </c>
      <c r="J45" s="37">
        <f>TrRoad_act!J126</f>
        <v>0</v>
      </c>
      <c r="K45" s="37">
        <f>TrRoad_act!K126</f>
        <v>0</v>
      </c>
      <c r="L45" s="37">
        <f>TrRoad_act!L126</f>
        <v>114</v>
      </c>
      <c r="M45" s="37">
        <f>TrRoad_act!M126</f>
        <v>0</v>
      </c>
      <c r="N45" s="37">
        <f>TrRoad_act!N126</f>
        <v>0</v>
      </c>
      <c r="O45" s="37">
        <f>TrRoad_act!O126</f>
        <v>0</v>
      </c>
      <c r="P45" s="37">
        <f>TrRoad_act!P126</f>
        <v>0</v>
      </c>
      <c r="Q45" s="37">
        <f>TrRoad_act!Q126</f>
        <v>0</v>
      </c>
    </row>
    <row r="46" spans="1:17" ht="11.45" customHeight="1" x14ac:dyDescent="0.25">
      <c r="A46" s="25" t="s">
        <v>18</v>
      </c>
      <c r="B46" s="40"/>
      <c r="C46" s="40">
        <f>TrRoad_act!C127</f>
        <v>1958</v>
      </c>
      <c r="D46" s="40">
        <f>TrRoad_act!D127</f>
        <v>3856</v>
      </c>
      <c r="E46" s="40">
        <f>TrRoad_act!E127</f>
        <v>6388</v>
      </c>
      <c r="F46" s="40">
        <f>TrRoad_act!F127</f>
        <v>3903</v>
      </c>
      <c r="G46" s="40">
        <f>TrRoad_act!G127</f>
        <v>3668</v>
      </c>
      <c r="H46" s="40">
        <f>TrRoad_act!H127</f>
        <v>5048</v>
      </c>
      <c r="I46" s="40">
        <f>TrRoad_act!I127</f>
        <v>6094</v>
      </c>
      <c r="J46" s="40">
        <f>TrRoad_act!J127</f>
        <v>6687</v>
      </c>
      <c r="K46" s="40">
        <f>TrRoad_act!K127</f>
        <v>5151</v>
      </c>
      <c r="L46" s="40">
        <f>TrRoad_act!L127</f>
        <v>5411</v>
      </c>
      <c r="M46" s="40">
        <f>TrRoad_act!M127</f>
        <v>7207</v>
      </c>
      <c r="N46" s="40">
        <f>TrRoad_act!N127</f>
        <v>7753</v>
      </c>
      <c r="O46" s="40">
        <f>TrRoad_act!O127</f>
        <v>8900</v>
      </c>
      <c r="P46" s="40">
        <f>TrRoad_act!P127</f>
        <v>9238</v>
      </c>
      <c r="Q46" s="40">
        <f>TrRoad_act!Q127</f>
        <v>9870</v>
      </c>
    </row>
    <row r="47" spans="1:17" ht="11.45" customHeight="1" x14ac:dyDescent="0.25">
      <c r="A47" s="23" t="s">
        <v>27</v>
      </c>
      <c r="B47" s="39"/>
      <c r="C47" s="39">
        <f>TrRoad_act!C128</f>
        <v>1513</v>
      </c>
      <c r="D47" s="39">
        <f>TrRoad_act!D128</f>
        <v>1742</v>
      </c>
      <c r="E47" s="39">
        <f>TrRoad_act!E128</f>
        <v>2195</v>
      </c>
      <c r="F47" s="39">
        <f>TrRoad_act!F128</f>
        <v>2242</v>
      </c>
      <c r="G47" s="39">
        <f>TrRoad_act!G128</f>
        <v>2630</v>
      </c>
      <c r="H47" s="39">
        <f>TrRoad_act!H128</f>
        <v>3369</v>
      </c>
      <c r="I47" s="39">
        <f>TrRoad_act!I128</f>
        <v>4215</v>
      </c>
      <c r="J47" s="39">
        <f>TrRoad_act!J128</f>
        <v>5333</v>
      </c>
      <c r="K47" s="39">
        <f>TrRoad_act!K128</f>
        <v>4878</v>
      </c>
      <c r="L47" s="39">
        <f>TrRoad_act!L128</f>
        <v>5086</v>
      </c>
      <c r="M47" s="39">
        <f>TrRoad_act!M128</f>
        <v>6140</v>
      </c>
      <c r="N47" s="39">
        <f>TrRoad_act!N128</f>
        <v>6836</v>
      </c>
      <c r="O47" s="39">
        <f>TrRoad_act!O128</f>
        <v>8435</v>
      </c>
      <c r="P47" s="39">
        <f>TrRoad_act!P128</f>
        <v>7706</v>
      </c>
      <c r="Q47" s="39">
        <f>TrRoad_act!Q128</f>
        <v>8288</v>
      </c>
    </row>
    <row r="48" spans="1:17" ht="11.45" customHeight="1" x14ac:dyDescent="0.25">
      <c r="A48" s="62" t="s">
        <v>59</v>
      </c>
      <c r="B48" s="42"/>
      <c r="C48" s="42">
        <f>TrRoad_act!C129</f>
        <v>513</v>
      </c>
      <c r="D48" s="42">
        <f>TrRoad_act!D129</f>
        <v>563</v>
      </c>
      <c r="E48" s="42">
        <f>TrRoad_act!E129</f>
        <v>480</v>
      </c>
      <c r="F48" s="42">
        <f>TrRoad_act!F129</f>
        <v>599</v>
      </c>
      <c r="G48" s="42">
        <f>TrRoad_act!G129</f>
        <v>734</v>
      </c>
      <c r="H48" s="42">
        <f>TrRoad_act!H129</f>
        <v>707</v>
      </c>
      <c r="I48" s="42">
        <f>TrRoad_act!I129</f>
        <v>662</v>
      </c>
      <c r="J48" s="42">
        <f>TrRoad_act!J129</f>
        <v>1849</v>
      </c>
      <c r="K48" s="42">
        <f>TrRoad_act!K129</f>
        <v>1452</v>
      </c>
      <c r="L48" s="42">
        <f>TrRoad_act!L129</f>
        <v>1067</v>
      </c>
      <c r="M48" s="42">
        <f>TrRoad_act!M129</f>
        <v>1217</v>
      </c>
      <c r="N48" s="42">
        <f>TrRoad_act!N129</f>
        <v>1107</v>
      </c>
      <c r="O48" s="42">
        <f>TrRoad_act!O129</f>
        <v>714</v>
      </c>
      <c r="P48" s="42">
        <f>TrRoad_act!P129</f>
        <v>937</v>
      </c>
      <c r="Q48" s="42">
        <f>TrRoad_act!Q129</f>
        <v>1174</v>
      </c>
    </row>
    <row r="49" spans="1:18" ht="11.45" customHeight="1" x14ac:dyDescent="0.25">
      <c r="A49" s="62" t="s">
        <v>58</v>
      </c>
      <c r="B49" s="42"/>
      <c r="C49" s="42">
        <f>TrRoad_act!C130</f>
        <v>1000</v>
      </c>
      <c r="D49" s="42">
        <f>TrRoad_act!D130</f>
        <v>1179</v>
      </c>
      <c r="E49" s="42">
        <f>TrRoad_act!E130</f>
        <v>1715</v>
      </c>
      <c r="F49" s="42">
        <f>TrRoad_act!F130</f>
        <v>1643</v>
      </c>
      <c r="G49" s="42">
        <f>TrRoad_act!G130</f>
        <v>1896</v>
      </c>
      <c r="H49" s="42">
        <f>TrRoad_act!H130</f>
        <v>2662</v>
      </c>
      <c r="I49" s="42">
        <f>TrRoad_act!I130</f>
        <v>3551</v>
      </c>
      <c r="J49" s="42">
        <f>TrRoad_act!J130</f>
        <v>3484</v>
      </c>
      <c r="K49" s="42">
        <f>TrRoad_act!K130</f>
        <v>3426</v>
      </c>
      <c r="L49" s="42">
        <f>TrRoad_act!L130</f>
        <v>4006</v>
      </c>
      <c r="M49" s="42">
        <f>TrRoad_act!M130</f>
        <v>4898</v>
      </c>
      <c r="N49" s="42">
        <f>TrRoad_act!N130</f>
        <v>5725</v>
      </c>
      <c r="O49" s="42">
        <f>TrRoad_act!O130</f>
        <v>7710</v>
      </c>
      <c r="P49" s="42">
        <f>TrRoad_act!P130</f>
        <v>6749</v>
      </c>
      <c r="Q49" s="42">
        <f>TrRoad_act!Q130</f>
        <v>7086</v>
      </c>
    </row>
    <row r="50" spans="1:18" ht="11.45" customHeight="1" x14ac:dyDescent="0.25">
      <c r="A50" s="62" t="s">
        <v>57</v>
      </c>
      <c r="B50" s="42"/>
      <c r="C50" s="42">
        <f>TrRoad_act!C131</f>
        <v>0</v>
      </c>
      <c r="D50" s="42">
        <f>TrRoad_act!D131</f>
        <v>0</v>
      </c>
      <c r="E50" s="42">
        <f>TrRoad_act!E131</f>
        <v>0</v>
      </c>
      <c r="F50" s="42">
        <f>TrRoad_act!F131</f>
        <v>0</v>
      </c>
      <c r="G50" s="42">
        <f>TrRoad_act!G131</f>
        <v>0</v>
      </c>
      <c r="H50" s="42">
        <f>TrRoad_act!H131</f>
        <v>0</v>
      </c>
      <c r="I50" s="42">
        <f>TrRoad_act!I131</f>
        <v>0</v>
      </c>
      <c r="J50" s="42">
        <f>TrRoad_act!J131</f>
        <v>0</v>
      </c>
      <c r="K50" s="42">
        <f>TrRoad_act!K131</f>
        <v>0</v>
      </c>
      <c r="L50" s="42">
        <f>TrRoad_act!L131</f>
        <v>0</v>
      </c>
      <c r="M50" s="42">
        <f>TrRoad_act!M131</f>
        <v>0</v>
      </c>
      <c r="N50" s="42">
        <f>TrRoad_act!N131</f>
        <v>0</v>
      </c>
      <c r="O50" s="42">
        <f>TrRoad_act!O131</f>
        <v>0</v>
      </c>
      <c r="P50" s="42">
        <f>TrRoad_act!P131</f>
        <v>0</v>
      </c>
      <c r="Q50" s="42">
        <f>TrRoad_act!Q131</f>
        <v>0</v>
      </c>
    </row>
    <row r="51" spans="1:18" ht="11.45" customHeight="1" x14ac:dyDescent="0.25">
      <c r="A51" s="62" t="s">
        <v>56</v>
      </c>
      <c r="B51" s="42"/>
      <c r="C51" s="42">
        <f>TrRoad_act!C132</f>
        <v>0</v>
      </c>
      <c r="D51" s="42">
        <f>TrRoad_act!D132</f>
        <v>0</v>
      </c>
      <c r="E51" s="42">
        <f>TrRoad_act!E132</f>
        <v>0</v>
      </c>
      <c r="F51" s="42">
        <f>TrRoad_act!F132</f>
        <v>0</v>
      </c>
      <c r="G51" s="42">
        <f>TrRoad_act!G132</f>
        <v>0</v>
      </c>
      <c r="H51" s="42">
        <f>TrRoad_act!H132</f>
        <v>0</v>
      </c>
      <c r="I51" s="42">
        <f>TrRoad_act!I132</f>
        <v>0</v>
      </c>
      <c r="J51" s="42">
        <f>TrRoad_act!J132</f>
        <v>0</v>
      </c>
      <c r="K51" s="42">
        <f>TrRoad_act!K132</f>
        <v>0</v>
      </c>
      <c r="L51" s="42">
        <f>TrRoad_act!L132</f>
        <v>13</v>
      </c>
      <c r="M51" s="42">
        <f>TrRoad_act!M132</f>
        <v>25</v>
      </c>
      <c r="N51" s="42">
        <f>TrRoad_act!N132</f>
        <v>3</v>
      </c>
      <c r="O51" s="42">
        <f>TrRoad_act!O132</f>
        <v>7</v>
      </c>
      <c r="P51" s="42">
        <f>TrRoad_act!P132</f>
        <v>13</v>
      </c>
      <c r="Q51" s="42">
        <f>TrRoad_act!Q132</f>
        <v>26</v>
      </c>
    </row>
    <row r="52" spans="1:18" ht="11.45" customHeight="1" x14ac:dyDescent="0.25">
      <c r="A52" s="62" t="s">
        <v>55</v>
      </c>
      <c r="B52" s="42"/>
      <c r="C52" s="42">
        <f>TrRoad_act!C133</f>
        <v>0</v>
      </c>
      <c r="D52" s="42">
        <f>TrRoad_act!D133</f>
        <v>0</v>
      </c>
      <c r="E52" s="42">
        <f>TrRoad_act!E133</f>
        <v>0</v>
      </c>
      <c r="F52" s="42">
        <f>TrRoad_act!F133</f>
        <v>0</v>
      </c>
      <c r="G52" s="42">
        <f>TrRoad_act!G133</f>
        <v>0</v>
      </c>
      <c r="H52" s="42">
        <f>TrRoad_act!H133</f>
        <v>0</v>
      </c>
      <c r="I52" s="42">
        <f>TrRoad_act!I133</f>
        <v>2</v>
      </c>
      <c r="J52" s="42">
        <f>TrRoad_act!J133</f>
        <v>0</v>
      </c>
      <c r="K52" s="42">
        <f>TrRoad_act!K133</f>
        <v>0</v>
      </c>
      <c r="L52" s="42">
        <f>TrRoad_act!L133</f>
        <v>0</v>
      </c>
      <c r="M52" s="42">
        <f>TrRoad_act!M133</f>
        <v>0</v>
      </c>
      <c r="N52" s="42">
        <f>TrRoad_act!N133</f>
        <v>1</v>
      </c>
      <c r="O52" s="42">
        <f>TrRoad_act!O133</f>
        <v>4</v>
      </c>
      <c r="P52" s="42">
        <f>TrRoad_act!P133</f>
        <v>7</v>
      </c>
      <c r="Q52" s="42">
        <f>TrRoad_act!Q133</f>
        <v>2</v>
      </c>
    </row>
    <row r="53" spans="1:18" ht="11.45" customHeight="1" x14ac:dyDescent="0.25">
      <c r="A53" s="19" t="s">
        <v>24</v>
      </c>
      <c r="B53" s="38"/>
      <c r="C53" s="38">
        <f>TrRoad_act!C134</f>
        <v>445</v>
      </c>
      <c r="D53" s="38">
        <f>TrRoad_act!D134</f>
        <v>2114</v>
      </c>
      <c r="E53" s="38">
        <f>TrRoad_act!E134</f>
        <v>4193</v>
      </c>
      <c r="F53" s="38">
        <f>TrRoad_act!F134</f>
        <v>1661</v>
      </c>
      <c r="G53" s="38">
        <f>TrRoad_act!G134</f>
        <v>1038</v>
      </c>
      <c r="H53" s="38">
        <f>TrRoad_act!H134</f>
        <v>1679</v>
      </c>
      <c r="I53" s="38">
        <f>TrRoad_act!I134</f>
        <v>1879</v>
      </c>
      <c r="J53" s="38">
        <f>TrRoad_act!J134</f>
        <v>1354</v>
      </c>
      <c r="K53" s="38">
        <f>TrRoad_act!K134</f>
        <v>273</v>
      </c>
      <c r="L53" s="38">
        <f>TrRoad_act!L134</f>
        <v>325</v>
      </c>
      <c r="M53" s="38">
        <f>TrRoad_act!M134</f>
        <v>1067</v>
      </c>
      <c r="N53" s="38">
        <f>TrRoad_act!N134</f>
        <v>917</v>
      </c>
      <c r="O53" s="38">
        <f>TrRoad_act!O134</f>
        <v>465</v>
      </c>
      <c r="P53" s="38">
        <f>TrRoad_act!P134</f>
        <v>1532</v>
      </c>
      <c r="Q53" s="38">
        <f>TrRoad_act!Q134</f>
        <v>1582</v>
      </c>
    </row>
    <row r="54" spans="1:18" ht="11.45" customHeight="1" x14ac:dyDescent="0.25">
      <c r="A54" s="17" t="s">
        <v>23</v>
      </c>
      <c r="B54" s="37"/>
      <c r="C54" s="37">
        <f>TrRoad_act!C135</f>
        <v>257</v>
      </c>
      <c r="D54" s="37">
        <f>TrRoad_act!D135</f>
        <v>1940</v>
      </c>
      <c r="E54" s="37">
        <f>TrRoad_act!E135</f>
        <v>4050</v>
      </c>
      <c r="F54" s="37">
        <f>TrRoad_act!F135</f>
        <v>1445</v>
      </c>
      <c r="G54" s="37">
        <f>TrRoad_act!G135</f>
        <v>894</v>
      </c>
      <c r="H54" s="37">
        <f>TrRoad_act!H135</f>
        <v>1496</v>
      </c>
      <c r="I54" s="37">
        <f>TrRoad_act!I135</f>
        <v>1647</v>
      </c>
      <c r="J54" s="37">
        <f>TrRoad_act!J135</f>
        <v>1223</v>
      </c>
      <c r="K54" s="37">
        <f>TrRoad_act!K135</f>
        <v>256</v>
      </c>
      <c r="L54" s="37">
        <f>TrRoad_act!L135</f>
        <v>152</v>
      </c>
      <c r="M54" s="37">
        <f>TrRoad_act!M135</f>
        <v>790</v>
      </c>
      <c r="N54" s="37">
        <f>TrRoad_act!N135</f>
        <v>745</v>
      </c>
      <c r="O54" s="37">
        <f>TrRoad_act!O135</f>
        <v>168</v>
      </c>
      <c r="P54" s="37">
        <f>TrRoad_act!P135</f>
        <v>1358</v>
      </c>
      <c r="Q54" s="37">
        <f>TrRoad_act!Q135</f>
        <v>1212</v>
      </c>
    </row>
    <row r="55" spans="1:18" ht="11.45" customHeight="1" x14ac:dyDescent="0.25">
      <c r="A55" s="15" t="s">
        <v>22</v>
      </c>
      <c r="B55" s="36"/>
      <c r="C55" s="36">
        <f>TrRoad_act!C136</f>
        <v>188</v>
      </c>
      <c r="D55" s="36">
        <f>TrRoad_act!D136</f>
        <v>174</v>
      </c>
      <c r="E55" s="36">
        <f>TrRoad_act!E136</f>
        <v>143</v>
      </c>
      <c r="F55" s="36">
        <f>TrRoad_act!F136</f>
        <v>216</v>
      </c>
      <c r="G55" s="36">
        <f>TrRoad_act!G136</f>
        <v>144</v>
      </c>
      <c r="H55" s="36">
        <f>TrRoad_act!H136</f>
        <v>183</v>
      </c>
      <c r="I55" s="36">
        <f>TrRoad_act!I136</f>
        <v>232</v>
      </c>
      <c r="J55" s="36">
        <f>TrRoad_act!J136</f>
        <v>131</v>
      </c>
      <c r="K55" s="36">
        <f>TrRoad_act!K136</f>
        <v>17</v>
      </c>
      <c r="L55" s="36">
        <f>TrRoad_act!L136</f>
        <v>173</v>
      </c>
      <c r="M55" s="36">
        <f>TrRoad_act!M136</f>
        <v>277</v>
      </c>
      <c r="N55" s="36">
        <f>TrRoad_act!N136</f>
        <v>172</v>
      </c>
      <c r="O55" s="36">
        <f>TrRoad_act!O136</f>
        <v>297</v>
      </c>
      <c r="P55" s="36">
        <f>TrRoad_act!P136</f>
        <v>174</v>
      </c>
      <c r="Q55" s="36">
        <f>TrRoad_act!Q136</f>
        <v>370</v>
      </c>
    </row>
    <row r="57" spans="1:18" ht="11.45" customHeight="1" x14ac:dyDescent="0.25">
      <c r="A57" s="11"/>
      <c r="B57" s="175">
        <v>2015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</row>
    <row r="58" spans="1:18" ht="11.45" customHeight="1" x14ac:dyDescent="0.25">
      <c r="A58" s="114" t="s">
        <v>109</v>
      </c>
      <c r="B58" s="113" t="s">
        <v>108</v>
      </c>
      <c r="C58" s="113">
        <v>2001</v>
      </c>
      <c r="D58" s="113">
        <v>2002</v>
      </c>
      <c r="E58" s="113">
        <v>2003</v>
      </c>
      <c r="F58" s="113">
        <v>2004</v>
      </c>
      <c r="G58" s="113">
        <v>2005</v>
      </c>
      <c r="H58" s="113">
        <v>2006</v>
      </c>
      <c r="I58" s="113">
        <v>2007</v>
      </c>
      <c r="J58" s="113">
        <v>2008</v>
      </c>
      <c r="K58" s="113">
        <v>2009</v>
      </c>
      <c r="L58" s="113">
        <v>2010</v>
      </c>
      <c r="M58" s="113">
        <v>2011</v>
      </c>
      <c r="N58" s="113">
        <v>2012</v>
      </c>
      <c r="O58" s="113">
        <v>2013</v>
      </c>
      <c r="P58" s="113">
        <v>2014</v>
      </c>
      <c r="Q58" s="113">
        <v>2015</v>
      </c>
    </row>
    <row r="59" spans="1:18" ht="11.45" customHeight="1" x14ac:dyDescent="0.25">
      <c r="A59" s="27" t="s">
        <v>31</v>
      </c>
      <c r="B59" s="41">
        <f t="shared" ref="B59" si="0">B60+B75</f>
        <v>26705</v>
      </c>
      <c r="C59" s="41">
        <f t="shared" ref="C59:Q59" si="1">C60+C75</f>
        <v>14029</v>
      </c>
      <c r="D59" s="41">
        <f t="shared" si="1"/>
        <v>17112</v>
      </c>
      <c r="E59" s="41">
        <f t="shared" si="1"/>
        <v>45027</v>
      </c>
      <c r="F59" s="41">
        <f t="shared" si="1"/>
        <v>49644</v>
      </c>
      <c r="G59" s="41">
        <f t="shared" si="1"/>
        <v>49073</v>
      </c>
      <c r="H59" s="41">
        <f t="shared" si="1"/>
        <v>55672.856542810208</v>
      </c>
      <c r="I59" s="41">
        <f t="shared" si="1"/>
        <v>67549</v>
      </c>
      <c r="J59" s="41">
        <f t="shared" si="1"/>
        <v>57301</v>
      </c>
      <c r="K59" s="41">
        <f t="shared" si="1"/>
        <v>34158</v>
      </c>
      <c r="L59" s="41">
        <f t="shared" si="1"/>
        <v>40797</v>
      </c>
      <c r="M59" s="41">
        <f t="shared" si="1"/>
        <v>58578</v>
      </c>
      <c r="N59" s="41">
        <f t="shared" si="1"/>
        <v>76950</v>
      </c>
      <c r="O59" s="41">
        <f t="shared" si="1"/>
        <v>72382</v>
      </c>
      <c r="P59" s="41">
        <f t="shared" si="1"/>
        <v>70971</v>
      </c>
      <c r="Q59" s="41">
        <f t="shared" si="1"/>
        <v>70340</v>
      </c>
    </row>
    <row r="60" spans="1:18" ht="11.45" customHeight="1" x14ac:dyDescent="0.25">
      <c r="A60" s="25" t="s">
        <v>39</v>
      </c>
      <c r="B60" s="40">
        <f t="shared" ref="B60" si="2">B61+B62+B69</f>
        <v>26705</v>
      </c>
      <c r="C60" s="40">
        <f t="shared" ref="C60:Q60" si="3">C61+C62+C69</f>
        <v>13835</v>
      </c>
      <c r="D60" s="40">
        <f t="shared" si="3"/>
        <v>16415</v>
      </c>
      <c r="E60" s="40">
        <f t="shared" si="3"/>
        <v>41405</v>
      </c>
      <c r="F60" s="40">
        <f t="shared" si="3"/>
        <v>46791</v>
      </c>
      <c r="G60" s="40">
        <f t="shared" si="3"/>
        <v>46090</v>
      </c>
      <c r="H60" s="40">
        <f t="shared" si="3"/>
        <v>51341</v>
      </c>
      <c r="I60" s="40">
        <f t="shared" si="3"/>
        <v>62102</v>
      </c>
      <c r="J60" s="40">
        <f t="shared" si="3"/>
        <v>51034</v>
      </c>
      <c r="K60" s="40">
        <f t="shared" si="3"/>
        <v>29159</v>
      </c>
      <c r="L60" s="40">
        <f t="shared" si="3"/>
        <v>35581</v>
      </c>
      <c r="M60" s="40">
        <f t="shared" si="3"/>
        <v>51564</v>
      </c>
      <c r="N60" s="40">
        <f t="shared" si="3"/>
        <v>69266</v>
      </c>
      <c r="O60" s="40">
        <f t="shared" si="3"/>
        <v>63538</v>
      </c>
      <c r="P60" s="40">
        <f t="shared" si="3"/>
        <v>61745</v>
      </c>
      <c r="Q60" s="40">
        <f t="shared" si="3"/>
        <v>60470</v>
      </c>
    </row>
    <row r="61" spans="1:18" ht="11.45" customHeight="1" x14ac:dyDescent="0.25">
      <c r="A61" s="23" t="s">
        <v>30</v>
      </c>
      <c r="B61" s="39">
        <v>976</v>
      </c>
      <c r="C61" s="39">
        <v>155</v>
      </c>
      <c r="D61" s="39">
        <v>496</v>
      </c>
      <c r="E61" s="39">
        <v>903</v>
      </c>
      <c r="F61" s="39">
        <v>1128</v>
      </c>
      <c r="G61" s="39">
        <v>1293</v>
      </c>
      <c r="H61" s="39">
        <v>2581</v>
      </c>
      <c r="I61" s="39">
        <v>2457</v>
      </c>
      <c r="J61" s="39">
        <v>3187</v>
      </c>
      <c r="K61" s="39">
        <v>1296</v>
      </c>
      <c r="L61" s="39">
        <v>1443</v>
      </c>
      <c r="M61" s="39">
        <v>3995</v>
      </c>
      <c r="N61" s="39">
        <v>13020</v>
      </c>
      <c r="O61" s="39">
        <v>4154</v>
      </c>
      <c r="P61" s="39">
        <v>4389</v>
      </c>
      <c r="Q61" s="39">
        <v>4027</v>
      </c>
      <c r="R61" s="112"/>
    </row>
    <row r="62" spans="1:18" ht="11.45" customHeight="1" x14ac:dyDescent="0.25">
      <c r="A62" s="19" t="s">
        <v>29</v>
      </c>
      <c r="B62" s="38">
        <f t="shared" ref="B62" si="4">SUM(B63:B68)</f>
        <v>25512</v>
      </c>
      <c r="C62" s="38">
        <f t="shared" ref="C62:Q62" si="5">SUM(C63:C68)</f>
        <v>13680</v>
      </c>
      <c r="D62" s="38">
        <f t="shared" si="5"/>
        <v>15797</v>
      </c>
      <c r="E62" s="38">
        <f t="shared" si="5"/>
        <v>40150</v>
      </c>
      <c r="F62" s="38">
        <f t="shared" si="5"/>
        <v>45359</v>
      </c>
      <c r="G62" s="38">
        <f t="shared" si="5"/>
        <v>44284</v>
      </c>
      <c r="H62" s="38">
        <f t="shared" si="5"/>
        <v>48403</v>
      </c>
      <c r="I62" s="38">
        <f t="shared" si="5"/>
        <v>59430</v>
      </c>
      <c r="J62" s="38">
        <f t="shared" si="5"/>
        <v>47710</v>
      </c>
      <c r="K62" s="38">
        <f t="shared" si="5"/>
        <v>27750</v>
      </c>
      <c r="L62" s="38">
        <f t="shared" si="5"/>
        <v>33743</v>
      </c>
      <c r="M62" s="38">
        <f t="shared" si="5"/>
        <v>47262</v>
      </c>
      <c r="N62" s="38">
        <f t="shared" si="5"/>
        <v>55775</v>
      </c>
      <c r="O62" s="38">
        <f t="shared" si="5"/>
        <v>58890</v>
      </c>
      <c r="P62" s="38">
        <f t="shared" si="5"/>
        <v>56911</v>
      </c>
      <c r="Q62" s="38">
        <f t="shared" si="5"/>
        <v>55940</v>
      </c>
      <c r="R62" s="112"/>
    </row>
    <row r="63" spans="1:18" ht="11.45" customHeight="1" x14ac:dyDescent="0.25">
      <c r="A63" s="62" t="s">
        <v>59</v>
      </c>
      <c r="B63" s="42">
        <v>25512</v>
      </c>
      <c r="C63" s="42">
        <v>13680</v>
      </c>
      <c r="D63" s="42">
        <v>15797</v>
      </c>
      <c r="E63" s="42">
        <v>35534</v>
      </c>
      <c r="F63" s="42">
        <v>35021</v>
      </c>
      <c r="G63" s="42">
        <v>30971</v>
      </c>
      <c r="H63" s="42">
        <v>33024</v>
      </c>
      <c r="I63" s="42">
        <v>35248</v>
      </c>
      <c r="J63" s="42">
        <v>32168</v>
      </c>
      <c r="K63" s="42">
        <v>20193</v>
      </c>
      <c r="L63" s="42">
        <v>20629</v>
      </c>
      <c r="M63" s="42">
        <v>25305</v>
      </c>
      <c r="N63" s="42">
        <v>26157</v>
      </c>
      <c r="O63" s="42">
        <v>27780</v>
      </c>
      <c r="P63" s="42">
        <v>27725</v>
      </c>
      <c r="Q63" s="42">
        <v>29288</v>
      </c>
      <c r="R63" s="112"/>
    </row>
    <row r="64" spans="1:18" ht="11.45" customHeight="1" x14ac:dyDescent="0.25">
      <c r="A64" s="62" t="s">
        <v>58</v>
      </c>
      <c r="B64" s="42">
        <v>0</v>
      </c>
      <c r="C64" s="42">
        <v>0</v>
      </c>
      <c r="D64" s="42">
        <v>0</v>
      </c>
      <c r="E64" s="42">
        <v>4616</v>
      </c>
      <c r="F64" s="42">
        <v>10338</v>
      </c>
      <c r="G64" s="42">
        <v>13313</v>
      </c>
      <c r="H64" s="42">
        <v>15379</v>
      </c>
      <c r="I64" s="42">
        <v>24182</v>
      </c>
      <c r="J64" s="42">
        <v>15542</v>
      </c>
      <c r="K64" s="42">
        <v>7557</v>
      </c>
      <c r="L64" s="42">
        <v>13112</v>
      </c>
      <c r="M64" s="42">
        <v>21910</v>
      </c>
      <c r="N64" s="42">
        <v>29075</v>
      </c>
      <c r="O64" s="42">
        <v>30877</v>
      </c>
      <c r="P64" s="42">
        <v>28686</v>
      </c>
      <c r="Q64" s="42">
        <v>26436</v>
      </c>
      <c r="R64" s="112"/>
    </row>
    <row r="65" spans="1:18" ht="11.45" customHeight="1" x14ac:dyDescent="0.25">
      <c r="A65" s="62" t="s">
        <v>57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112"/>
    </row>
    <row r="66" spans="1:18" ht="11.45" customHeight="1" x14ac:dyDescent="0.25">
      <c r="A66" s="62" t="s">
        <v>56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2</v>
      </c>
      <c r="M66" s="42">
        <v>5</v>
      </c>
      <c r="N66" s="42">
        <v>7</v>
      </c>
      <c r="O66" s="42">
        <v>103</v>
      </c>
      <c r="P66" s="42">
        <v>116</v>
      </c>
      <c r="Q66" s="42">
        <v>150</v>
      </c>
      <c r="R66" s="112"/>
    </row>
    <row r="67" spans="1:18" ht="11.45" customHeight="1" x14ac:dyDescent="0.25">
      <c r="A67" s="62" t="s">
        <v>60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0</v>
      </c>
      <c r="P67" s="42">
        <v>25</v>
      </c>
      <c r="Q67" s="42">
        <v>17</v>
      </c>
      <c r="R67" s="112"/>
    </row>
    <row r="68" spans="1:18" ht="11.45" customHeight="1" x14ac:dyDescent="0.25">
      <c r="A68" s="62" t="s">
        <v>55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42</v>
      </c>
      <c r="N68" s="42">
        <v>536</v>
      </c>
      <c r="O68" s="42">
        <v>130</v>
      </c>
      <c r="P68" s="42">
        <v>359</v>
      </c>
      <c r="Q68" s="42">
        <v>49</v>
      </c>
      <c r="R68" s="112"/>
    </row>
    <row r="69" spans="1:18" ht="11.45" customHeight="1" x14ac:dyDescent="0.25">
      <c r="A69" s="19" t="s">
        <v>28</v>
      </c>
      <c r="B69" s="38">
        <f t="shared" ref="B69" si="6">SUM(B70:B74)</f>
        <v>217</v>
      </c>
      <c r="C69" s="38">
        <f t="shared" ref="C69:Q69" si="7">SUM(C70:C74)</f>
        <v>0</v>
      </c>
      <c r="D69" s="38">
        <f t="shared" si="7"/>
        <v>122</v>
      </c>
      <c r="E69" s="38">
        <f t="shared" si="7"/>
        <v>352</v>
      </c>
      <c r="F69" s="38">
        <f t="shared" si="7"/>
        <v>304</v>
      </c>
      <c r="G69" s="38">
        <f t="shared" si="7"/>
        <v>513</v>
      </c>
      <c r="H69" s="38">
        <f t="shared" si="7"/>
        <v>357</v>
      </c>
      <c r="I69" s="38">
        <f t="shared" si="7"/>
        <v>215</v>
      </c>
      <c r="J69" s="38">
        <f t="shared" si="7"/>
        <v>137</v>
      </c>
      <c r="K69" s="38">
        <f t="shared" si="7"/>
        <v>113</v>
      </c>
      <c r="L69" s="38">
        <f t="shared" si="7"/>
        <v>395</v>
      </c>
      <c r="M69" s="38">
        <f t="shared" si="7"/>
        <v>307</v>
      </c>
      <c r="N69" s="38">
        <f t="shared" si="7"/>
        <v>471</v>
      </c>
      <c r="O69" s="38">
        <f t="shared" si="7"/>
        <v>494</v>
      </c>
      <c r="P69" s="38">
        <f t="shared" si="7"/>
        <v>445</v>
      </c>
      <c r="Q69" s="38">
        <f t="shared" si="7"/>
        <v>503</v>
      </c>
      <c r="R69" s="112"/>
    </row>
    <row r="70" spans="1:18" ht="11.45" customHeight="1" x14ac:dyDescent="0.25">
      <c r="A70" s="62" t="s">
        <v>59</v>
      </c>
      <c r="B70" s="37">
        <v>217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112"/>
    </row>
    <row r="71" spans="1:18" ht="11.45" customHeight="1" x14ac:dyDescent="0.25">
      <c r="A71" s="62" t="s">
        <v>58</v>
      </c>
      <c r="B71" s="37">
        <v>0</v>
      </c>
      <c r="C71" s="37">
        <v>0</v>
      </c>
      <c r="D71" s="37">
        <v>122</v>
      </c>
      <c r="E71" s="37">
        <v>352</v>
      </c>
      <c r="F71" s="37">
        <v>304</v>
      </c>
      <c r="G71" s="37">
        <v>513</v>
      </c>
      <c r="H71" s="37">
        <v>357</v>
      </c>
      <c r="I71" s="37">
        <v>215</v>
      </c>
      <c r="J71" s="37">
        <v>137</v>
      </c>
      <c r="K71" s="37">
        <v>113</v>
      </c>
      <c r="L71" s="37">
        <v>290</v>
      </c>
      <c r="M71" s="37">
        <v>296</v>
      </c>
      <c r="N71" s="37">
        <v>455</v>
      </c>
      <c r="O71" s="37">
        <v>482</v>
      </c>
      <c r="P71" s="37">
        <v>416</v>
      </c>
      <c r="Q71" s="37">
        <v>452</v>
      </c>
      <c r="R71" s="112"/>
    </row>
    <row r="72" spans="1:18" ht="11.45" customHeight="1" x14ac:dyDescent="0.25">
      <c r="A72" s="62" t="s">
        <v>57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112"/>
    </row>
    <row r="73" spans="1:18" ht="11.45" customHeight="1" x14ac:dyDescent="0.25">
      <c r="A73" s="62" t="s">
        <v>56</v>
      </c>
      <c r="B73" s="37">
        <v>0</v>
      </c>
      <c r="C73" s="37">
        <v>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2</v>
      </c>
      <c r="M73" s="37">
        <v>11</v>
      </c>
      <c r="N73" s="37">
        <v>16</v>
      </c>
      <c r="O73" s="37">
        <v>12</v>
      </c>
      <c r="P73" s="37">
        <v>29</v>
      </c>
      <c r="Q73" s="37">
        <v>51</v>
      </c>
      <c r="R73" s="112"/>
    </row>
    <row r="74" spans="1:18" ht="11.45" customHeight="1" x14ac:dyDescent="0.25">
      <c r="A74" s="62" t="s">
        <v>55</v>
      </c>
      <c r="B74" s="37">
        <v>0</v>
      </c>
      <c r="C74" s="37">
        <v>0</v>
      </c>
      <c r="D74" s="37">
        <v>0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103</v>
      </c>
      <c r="M74" s="37">
        <v>0</v>
      </c>
      <c r="N74" s="37">
        <v>0</v>
      </c>
      <c r="O74" s="37">
        <v>0</v>
      </c>
      <c r="P74" s="37">
        <v>0</v>
      </c>
      <c r="Q74" s="37">
        <v>0</v>
      </c>
      <c r="R74" s="112"/>
    </row>
    <row r="75" spans="1:18" ht="11.45" customHeight="1" x14ac:dyDescent="0.25">
      <c r="A75" s="25" t="s">
        <v>18</v>
      </c>
      <c r="B75" s="40">
        <f t="shared" ref="B75" si="8">B76+B82</f>
        <v>0</v>
      </c>
      <c r="C75" s="40">
        <f t="shared" ref="C75:Q75" si="9">C76+C82</f>
        <v>194</v>
      </c>
      <c r="D75" s="40">
        <f t="shared" si="9"/>
        <v>697</v>
      </c>
      <c r="E75" s="40">
        <f t="shared" si="9"/>
        <v>3622</v>
      </c>
      <c r="F75" s="40">
        <f t="shared" si="9"/>
        <v>2853</v>
      </c>
      <c r="G75" s="40">
        <f t="shared" si="9"/>
        <v>2983</v>
      </c>
      <c r="H75" s="40">
        <f t="shared" si="9"/>
        <v>4331.8565428102083</v>
      </c>
      <c r="I75" s="40">
        <f t="shared" si="9"/>
        <v>5447</v>
      </c>
      <c r="J75" s="40">
        <f t="shared" si="9"/>
        <v>6267</v>
      </c>
      <c r="K75" s="40">
        <f t="shared" si="9"/>
        <v>4999</v>
      </c>
      <c r="L75" s="40">
        <f t="shared" si="9"/>
        <v>5216</v>
      </c>
      <c r="M75" s="40">
        <f t="shared" si="9"/>
        <v>7014</v>
      </c>
      <c r="N75" s="40">
        <f t="shared" si="9"/>
        <v>7684</v>
      </c>
      <c r="O75" s="40">
        <f t="shared" si="9"/>
        <v>8844</v>
      </c>
      <c r="P75" s="40">
        <f t="shared" si="9"/>
        <v>9226</v>
      </c>
      <c r="Q75" s="40">
        <f t="shared" si="9"/>
        <v>9870</v>
      </c>
      <c r="R75" s="112"/>
    </row>
    <row r="76" spans="1:18" ht="11.45" customHeight="1" x14ac:dyDescent="0.25">
      <c r="A76" s="23" t="s">
        <v>27</v>
      </c>
      <c r="B76" s="39">
        <f t="shared" ref="B76" si="10">SUM(B77:B81)</f>
        <v>0</v>
      </c>
      <c r="C76" s="39">
        <f t="shared" ref="C76:Q76" si="11">SUM(C77:C81)</f>
        <v>194</v>
      </c>
      <c r="D76" s="39">
        <f t="shared" si="11"/>
        <v>697</v>
      </c>
      <c r="E76" s="39">
        <f t="shared" si="11"/>
        <v>1753</v>
      </c>
      <c r="F76" s="39">
        <f t="shared" si="11"/>
        <v>1870</v>
      </c>
      <c r="G76" s="39">
        <f t="shared" si="11"/>
        <v>2288</v>
      </c>
      <c r="H76" s="39">
        <f t="shared" si="11"/>
        <v>3050</v>
      </c>
      <c r="I76" s="39">
        <f t="shared" si="11"/>
        <v>3939</v>
      </c>
      <c r="J76" s="39">
        <f t="shared" si="11"/>
        <v>5096</v>
      </c>
      <c r="K76" s="39">
        <f t="shared" si="11"/>
        <v>4747</v>
      </c>
      <c r="L76" s="39">
        <f t="shared" si="11"/>
        <v>5008</v>
      </c>
      <c r="M76" s="39">
        <f t="shared" si="11"/>
        <v>6091</v>
      </c>
      <c r="N76" s="39">
        <f t="shared" si="11"/>
        <v>6826</v>
      </c>
      <c r="O76" s="39">
        <f t="shared" si="11"/>
        <v>8433</v>
      </c>
      <c r="P76" s="39">
        <f t="shared" si="11"/>
        <v>7706</v>
      </c>
      <c r="Q76" s="39">
        <f t="shared" si="11"/>
        <v>8288</v>
      </c>
      <c r="R76" s="112"/>
    </row>
    <row r="77" spans="1:18" ht="11.45" customHeight="1" x14ac:dyDescent="0.25">
      <c r="A77" s="62" t="s">
        <v>59</v>
      </c>
      <c r="B77" s="42">
        <v>0</v>
      </c>
      <c r="C77" s="42">
        <v>53</v>
      </c>
      <c r="D77" s="42">
        <v>206</v>
      </c>
      <c r="E77" s="42">
        <v>371</v>
      </c>
      <c r="F77" s="42">
        <v>488</v>
      </c>
      <c r="G77" s="42">
        <v>628</v>
      </c>
      <c r="H77" s="42">
        <v>631</v>
      </c>
      <c r="I77" s="42">
        <v>613</v>
      </c>
      <c r="J77" s="42">
        <v>1758</v>
      </c>
      <c r="K77" s="42">
        <v>1409</v>
      </c>
      <c r="L77" s="42">
        <v>1048</v>
      </c>
      <c r="M77" s="42">
        <v>1206</v>
      </c>
      <c r="N77" s="42">
        <v>1105</v>
      </c>
      <c r="O77" s="42">
        <v>714</v>
      </c>
      <c r="P77" s="42">
        <v>937</v>
      </c>
      <c r="Q77" s="42">
        <v>1174</v>
      </c>
      <c r="R77" s="112"/>
    </row>
    <row r="78" spans="1:18" ht="11.45" customHeight="1" x14ac:dyDescent="0.25">
      <c r="A78" s="62" t="s">
        <v>58</v>
      </c>
      <c r="B78" s="42">
        <v>0</v>
      </c>
      <c r="C78" s="42">
        <v>141</v>
      </c>
      <c r="D78" s="42">
        <v>491</v>
      </c>
      <c r="E78" s="42">
        <v>1382</v>
      </c>
      <c r="F78" s="42">
        <v>1382</v>
      </c>
      <c r="G78" s="42">
        <v>1660</v>
      </c>
      <c r="H78" s="42">
        <v>2419</v>
      </c>
      <c r="I78" s="42">
        <v>3324</v>
      </c>
      <c r="J78" s="42">
        <v>3338</v>
      </c>
      <c r="K78" s="42">
        <v>3338</v>
      </c>
      <c r="L78" s="42">
        <v>3947</v>
      </c>
      <c r="M78" s="42">
        <v>4860</v>
      </c>
      <c r="N78" s="42">
        <v>5717</v>
      </c>
      <c r="O78" s="42">
        <v>7708</v>
      </c>
      <c r="P78" s="42">
        <v>6749</v>
      </c>
      <c r="Q78" s="42">
        <v>7086</v>
      </c>
      <c r="R78" s="112"/>
    </row>
    <row r="79" spans="1:18" ht="11.45" customHeight="1" x14ac:dyDescent="0.25">
      <c r="A79" s="62" t="s">
        <v>57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112"/>
    </row>
    <row r="80" spans="1:18" ht="11.45" customHeight="1" x14ac:dyDescent="0.25">
      <c r="A80" s="62" t="s">
        <v>56</v>
      </c>
      <c r="B80" s="42">
        <v>0</v>
      </c>
      <c r="C80" s="42">
        <v>0</v>
      </c>
      <c r="D80" s="42">
        <v>0</v>
      </c>
      <c r="E80" s="42">
        <v>0</v>
      </c>
      <c r="F80" s="42">
        <v>0</v>
      </c>
      <c r="G80" s="42">
        <v>0</v>
      </c>
      <c r="H80" s="42">
        <v>0</v>
      </c>
      <c r="I80" s="42">
        <v>0</v>
      </c>
      <c r="J80" s="42">
        <v>0</v>
      </c>
      <c r="K80" s="42">
        <v>0</v>
      </c>
      <c r="L80" s="42">
        <v>13</v>
      </c>
      <c r="M80" s="42">
        <v>25</v>
      </c>
      <c r="N80" s="42">
        <v>3</v>
      </c>
      <c r="O80" s="42">
        <v>7</v>
      </c>
      <c r="P80" s="42">
        <v>13</v>
      </c>
      <c r="Q80" s="42">
        <v>26</v>
      </c>
      <c r="R80" s="112"/>
    </row>
    <row r="81" spans="1:18" ht="11.45" customHeight="1" x14ac:dyDescent="0.25">
      <c r="A81" s="62" t="s">
        <v>55</v>
      </c>
      <c r="B81" s="42">
        <v>0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2</v>
      </c>
      <c r="J81" s="42">
        <v>0</v>
      </c>
      <c r="K81" s="42">
        <v>0</v>
      </c>
      <c r="L81" s="42">
        <v>0</v>
      </c>
      <c r="M81" s="42">
        <v>0</v>
      </c>
      <c r="N81" s="42">
        <v>1</v>
      </c>
      <c r="O81" s="42">
        <v>4</v>
      </c>
      <c r="P81" s="42">
        <v>7</v>
      </c>
      <c r="Q81" s="42">
        <v>2</v>
      </c>
      <c r="R81" s="112"/>
    </row>
    <row r="82" spans="1:18" ht="11.45" customHeight="1" x14ac:dyDescent="0.25">
      <c r="A82" s="19" t="s">
        <v>24</v>
      </c>
      <c r="B82" s="38">
        <f t="shared" ref="B82" si="12">SUM(B83:B84)</f>
        <v>0</v>
      </c>
      <c r="C82" s="38">
        <f t="shared" ref="C82:Q82" si="13">SUM(C83:C84)</f>
        <v>0</v>
      </c>
      <c r="D82" s="38">
        <f t="shared" si="13"/>
        <v>0</v>
      </c>
      <c r="E82" s="38">
        <f t="shared" si="13"/>
        <v>1869</v>
      </c>
      <c r="F82" s="38">
        <f t="shared" si="13"/>
        <v>983</v>
      </c>
      <c r="G82" s="38">
        <f t="shared" si="13"/>
        <v>695</v>
      </c>
      <c r="H82" s="38">
        <f t="shared" si="13"/>
        <v>1281.8565428102086</v>
      </c>
      <c r="I82" s="38">
        <f t="shared" si="13"/>
        <v>1508</v>
      </c>
      <c r="J82" s="38">
        <f t="shared" si="13"/>
        <v>1171</v>
      </c>
      <c r="K82" s="38">
        <f t="shared" si="13"/>
        <v>252</v>
      </c>
      <c r="L82" s="38">
        <f t="shared" si="13"/>
        <v>208</v>
      </c>
      <c r="M82" s="38">
        <f t="shared" si="13"/>
        <v>923</v>
      </c>
      <c r="N82" s="38">
        <f t="shared" si="13"/>
        <v>858</v>
      </c>
      <c r="O82" s="38">
        <f t="shared" si="13"/>
        <v>411</v>
      </c>
      <c r="P82" s="38">
        <f t="shared" si="13"/>
        <v>1520</v>
      </c>
      <c r="Q82" s="38">
        <f t="shared" si="13"/>
        <v>1582</v>
      </c>
      <c r="R82" s="112"/>
    </row>
    <row r="83" spans="1:18" ht="11.45" customHeight="1" x14ac:dyDescent="0.25">
      <c r="A83" s="17" t="s">
        <v>23</v>
      </c>
      <c r="B83" s="37">
        <v>0</v>
      </c>
      <c r="C83" s="37">
        <v>0</v>
      </c>
      <c r="D83" s="37">
        <v>0</v>
      </c>
      <c r="E83" s="37">
        <v>1869</v>
      </c>
      <c r="F83" s="37">
        <v>983</v>
      </c>
      <c r="G83" s="37">
        <v>695</v>
      </c>
      <c r="H83" s="37">
        <v>1280</v>
      </c>
      <c r="I83" s="37">
        <v>1499</v>
      </c>
      <c r="J83" s="37">
        <v>1159</v>
      </c>
      <c r="K83" s="37">
        <v>249</v>
      </c>
      <c r="L83" s="37">
        <v>150</v>
      </c>
      <c r="M83" s="37">
        <v>786</v>
      </c>
      <c r="N83" s="37">
        <v>744</v>
      </c>
      <c r="O83" s="37">
        <v>168</v>
      </c>
      <c r="P83" s="37">
        <v>1358</v>
      </c>
      <c r="Q83" s="37">
        <v>1212</v>
      </c>
      <c r="R83" s="112"/>
    </row>
    <row r="84" spans="1:18" ht="11.45" customHeight="1" x14ac:dyDescent="0.25">
      <c r="A84" s="15" t="s">
        <v>22</v>
      </c>
      <c r="B84" s="36">
        <v>0</v>
      </c>
      <c r="C84" s="36">
        <v>0</v>
      </c>
      <c r="D84" s="36">
        <v>0</v>
      </c>
      <c r="E84" s="36">
        <v>0</v>
      </c>
      <c r="F84" s="36">
        <v>0</v>
      </c>
      <c r="G84" s="36">
        <v>0</v>
      </c>
      <c r="H84" s="36">
        <v>1.8565428102085662</v>
      </c>
      <c r="I84" s="36">
        <v>9</v>
      </c>
      <c r="J84" s="36">
        <v>12</v>
      </c>
      <c r="K84" s="36">
        <v>3</v>
      </c>
      <c r="L84" s="36">
        <v>58</v>
      </c>
      <c r="M84" s="36">
        <v>137</v>
      </c>
      <c r="N84" s="36">
        <v>114</v>
      </c>
      <c r="O84" s="36">
        <v>243</v>
      </c>
      <c r="P84" s="36">
        <v>162</v>
      </c>
      <c r="Q84" s="36">
        <v>370</v>
      </c>
      <c r="R84" s="112"/>
    </row>
    <row r="86" spans="1:18" ht="11.45" customHeight="1" x14ac:dyDescent="0.25">
      <c r="A86" s="35" t="s">
        <v>45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4"/>
      <c r="N86" s="84"/>
      <c r="O86" s="84"/>
      <c r="P86" s="84"/>
      <c r="Q86" s="84"/>
    </row>
    <row r="88" spans="1:18" ht="11.45" customHeight="1" x14ac:dyDescent="0.25">
      <c r="A88" s="27" t="s">
        <v>107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1:18" ht="11.45" customHeight="1" x14ac:dyDescent="0.25">
      <c r="A89" s="25" t="s">
        <v>39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1:18" ht="11.45" customHeight="1" x14ac:dyDescent="0.25">
      <c r="A90" s="23" t="s">
        <v>30</v>
      </c>
      <c r="B90" s="22">
        <v>4.7503327452855793</v>
      </c>
      <c r="C90" s="22">
        <v>4.7450617088467668</v>
      </c>
      <c r="D90" s="22">
        <v>4.7071437610677753</v>
      </c>
      <c r="E90" s="22">
        <v>4.6485036595638753</v>
      </c>
      <c r="F90" s="22">
        <v>4.5886241515762656</v>
      </c>
      <c r="G90" s="22">
        <v>4.5272590966908917</v>
      </c>
      <c r="H90" s="22">
        <v>4.4175723212056273</v>
      </c>
      <c r="I90" s="22">
        <v>4.3367001335175335</v>
      </c>
      <c r="J90" s="22">
        <v>4.2266321210003746</v>
      </c>
      <c r="K90" s="22">
        <v>4.1775067793426848</v>
      </c>
      <c r="L90" s="22">
        <v>4.1189585687274688</v>
      </c>
      <c r="M90" s="22">
        <v>3.9661520535897989</v>
      </c>
      <c r="N90" s="22">
        <v>3.6641335856478179</v>
      </c>
      <c r="O90" s="22">
        <v>3.5879712474741057</v>
      </c>
      <c r="P90" s="22">
        <v>3.5068180503590929</v>
      </c>
      <c r="Q90" s="22">
        <v>3.4328547412893218</v>
      </c>
    </row>
    <row r="91" spans="1:18" ht="11.45" customHeight="1" x14ac:dyDescent="0.25">
      <c r="A91" s="19" t="s">
        <v>29</v>
      </c>
      <c r="B91" s="21">
        <v>7.8047449673429643</v>
      </c>
      <c r="C91" s="21">
        <v>7.6483023736996198</v>
      </c>
      <c r="D91" s="21">
        <v>7.5762485915636466</v>
      </c>
      <c r="E91" s="21">
        <v>7.4821147680756024</v>
      </c>
      <c r="F91" s="21">
        <v>7.3792550395512659</v>
      </c>
      <c r="G91" s="21">
        <v>7.2817031674720099</v>
      </c>
      <c r="H91" s="21">
        <v>7.1572846590837935</v>
      </c>
      <c r="I91" s="21">
        <v>7.0129392144546134</v>
      </c>
      <c r="J91" s="21">
        <v>6.927890391188928</v>
      </c>
      <c r="K91" s="21">
        <v>6.8551532567729039</v>
      </c>
      <c r="L91" s="21">
        <v>6.7774356620520093</v>
      </c>
      <c r="M91" s="21">
        <v>6.6732388520068806</v>
      </c>
      <c r="N91" s="21">
        <v>6.5538223467923427</v>
      </c>
      <c r="O91" s="21">
        <v>6.4148479029734364</v>
      </c>
      <c r="P91" s="21">
        <v>6.271125266077572</v>
      </c>
      <c r="Q91" s="21">
        <v>6.1293974050327842</v>
      </c>
    </row>
    <row r="92" spans="1:18" ht="11.45" customHeight="1" x14ac:dyDescent="0.25">
      <c r="A92" s="62" t="s">
        <v>59</v>
      </c>
      <c r="B92" s="70">
        <v>7.9172212421426318</v>
      </c>
      <c r="C92" s="70">
        <v>7.8364999940133373</v>
      </c>
      <c r="D92" s="70">
        <v>7.7938209463487986</v>
      </c>
      <c r="E92" s="70">
        <v>7.7292457163956199</v>
      </c>
      <c r="F92" s="70">
        <v>7.6724545151931283</v>
      </c>
      <c r="G92" s="70">
        <v>7.6177674260028274</v>
      </c>
      <c r="H92" s="70">
        <v>7.537103189852739</v>
      </c>
      <c r="I92" s="70">
        <v>7.4457033356631124</v>
      </c>
      <c r="J92" s="70">
        <v>7.3760324231904626</v>
      </c>
      <c r="K92" s="70">
        <v>7.3079314795850294</v>
      </c>
      <c r="L92" s="70">
        <v>7.2433915913533768</v>
      </c>
      <c r="M92" s="70">
        <v>7.1539278948830214</v>
      </c>
      <c r="N92" s="70">
        <v>7.055072878511722</v>
      </c>
      <c r="O92" s="70">
        <v>6.9303449948431588</v>
      </c>
      <c r="P92" s="70">
        <v>6.7908198310943293</v>
      </c>
      <c r="Q92" s="70">
        <v>6.6412701696715377</v>
      </c>
    </row>
    <row r="93" spans="1:18" ht="11.45" customHeight="1" x14ac:dyDescent="0.25">
      <c r="A93" s="62" t="s">
        <v>58</v>
      </c>
      <c r="B93" s="70">
        <v>6.4814444997136738</v>
      </c>
      <c r="C93" s="70">
        <v>6.229194295113512</v>
      </c>
      <c r="D93" s="70">
        <v>6.1806464980309244</v>
      </c>
      <c r="E93" s="70">
        <v>6.1059348394051138</v>
      </c>
      <c r="F93" s="70">
        <v>6.0198460932021467</v>
      </c>
      <c r="G93" s="70">
        <v>5.9384108422794935</v>
      </c>
      <c r="H93" s="70">
        <v>5.8955550910578234</v>
      </c>
      <c r="I93" s="70">
        <v>5.8486476655404234</v>
      </c>
      <c r="J93" s="70">
        <v>5.8166714954140915</v>
      </c>
      <c r="K93" s="70">
        <v>5.7820578231756325</v>
      </c>
      <c r="L93" s="70">
        <v>5.7709535930316367</v>
      </c>
      <c r="M93" s="70">
        <v>5.7536028341616543</v>
      </c>
      <c r="N93" s="70">
        <v>5.7282200408793624</v>
      </c>
      <c r="O93" s="70">
        <v>5.6680083486655732</v>
      </c>
      <c r="P93" s="70">
        <v>5.5995549283981791</v>
      </c>
      <c r="Q93" s="70">
        <v>5.5240705746512733</v>
      </c>
    </row>
    <row r="94" spans="1:18" ht="11.45" customHeight="1" x14ac:dyDescent="0.25">
      <c r="A94" s="62" t="s">
        <v>57</v>
      </c>
      <c r="B94" s="70" t="s">
        <v>181</v>
      </c>
      <c r="C94" s="70" t="s">
        <v>181</v>
      </c>
      <c r="D94" s="70" t="s">
        <v>181</v>
      </c>
      <c r="E94" s="70" t="s">
        <v>181</v>
      </c>
      <c r="F94" s="70" t="s">
        <v>181</v>
      </c>
      <c r="G94" s="70" t="s">
        <v>181</v>
      </c>
      <c r="H94" s="70" t="s">
        <v>181</v>
      </c>
      <c r="I94" s="70" t="s">
        <v>181</v>
      </c>
      <c r="J94" s="70" t="s">
        <v>181</v>
      </c>
      <c r="K94" s="70" t="s">
        <v>181</v>
      </c>
      <c r="L94" s="70" t="s">
        <v>181</v>
      </c>
      <c r="M94" s="70" t="s">
        <v>181</v>
      </c>
      <c r="N94" s="70" t="s">
        <v>181</v>
      </c>
      <c r="O94" s="70" t="s">
        <v>181</v>
      </c>
      <c r="P94" s="70" t="s">
        <v>181</v>
      </c>
      <c r="Q94" s="70" t="s">
        <v>181</v>
      </c>
    </row>
    <row r="95" spans="1:18" ht="11.45" customHeight="1" x14ac:dyDescent="0.25">
      <c r="A95" s="62" t="s">
        <v>56</v>
      </c>
      <c r="B95" s="70" t="s">
        <v>181</v>
      </c>
      <c r="C95" s="70" t="s">
        <v>181</v>
      </c>
      <c r="D95" s="70" t="s">
        <v>181</v>
      </c>
      <c r="E95" s="70" t="s">
        <v>181</v>
      </c>
      <c r="F95" s="70" t="s">
        <v>181</v>
      </c>
      <c r="G95" s="70" t="s">
        <v>181</v>
      </c>
      <c r="H95" s="70" t="s">
        <v>181</v>
      </c>
      <c r="I95" s="70" t="s">
        <v>181</v>
      </c>
      <c r="J95" s="70" t="s">
        <v>181</v>
      </c>
      <c r="K95" s="70" t="s">
        <v>181</v>
      </c>
      <c r="L95" s="70">
        <v>5.6624784761955365</v>
      </c>
      <c r="M95" s="70">
        <v>5.848987501407712</v>
      </c>
      <c r="N95" s="70">
        <v>5.9272621811346511</v>
      </c>
      <c r="O95" s="70">
        <v>5.8405030549560735</v>
      </c>
      <c r="P95" s="70">
        <v>5.7828945696570457</v>
      </c>
      <c r="Q95" s="70">
        <v>5.3031510296347157</v>
      </c>
    </row>
    <row r="96" spans="1:18" ht="11.45" customHeight="1" x14ac:dyDescent="0.25">
      <c r="A96" s="62" t="s">
        <v>60</v>
      </c>
      <c r="B96" s="70" t="s">
        <v>181</v>
      </c>
      <c r="C96" s="70" t="s">
        <v>181</v>
      </c>
      <c r="D96" s="70" t="s">
        <v>181</v>
      </c>
      <c r="E96" s="70" t="s">
        <v>181</v>
      </c>
      <c r="F96" s="70" t="s">
        <v>181</v>
      </c>
      <c r="G96" s="70" t="s">
        <v>181</v>
      </c>
      <c r="H96" s="70" t="s">
        <v>181</v>
      </c>
      <c r="I96" s="70" t="s">
        <v>181</v>
      </c>
      <c r="J96" s="70" t="s">
        <v>181</v>
      </c>
      <c r="K96" s="70" t="s">
        <v>181</v>
      </c>
      <c r="L96" s="70" t="s">
        <v>181</v>
      </c>
      <c r="M96" s="70" t="s">
        <v>181</v>
      </c>
      <c r="N96" s="70" t="s">
        <v>181</v>
      </c>
      <c r="O96" s="70" t="s">
        <v>181</v>
      </c>
      <c r="P96" s="70">
        <v>2.7977837810141404</v>
      </c>
      <c r="Q96" s="70">
        <v>3.0102463729009932</v>
      </c>
    </row>
    <row r="97" spans="1:17" ht="11.45" customHeight="1" x14ac:dyDescent="0.25">
      <c r="A97" s="62" t="s">
        <v>55</v>
      </c>
      <c r="B97" s="70" t="s">
        <v>181</v>
      </c>
      <c r="C97" s="70" t="s">
        <v>181</v>
      </c>
      <c r="D97" s="70" t="s">
        <v>181</v>
      </c>
      <c r="E97" s="70" t="s">
        <v>181</v>
      </c>
      <c r="F97" s="70" t="s">
        <v>181</v>
      </c>
      <c r="G97" s="70" t="s">
        <v>181</v>
      </c>
      <c r="H97" s="70" t="s">
        <v>181</v>
      </c>
      <c r="I97" s="70" t="s">
        <v>181</v>
      </c>
      <c r="J97" s="70">
        <v>2.4180437248548636</v>
      </c>
      <c r="K97" s="70">
        <v>2.4240888341670006</v>
      </c>
      <c r="L97" s="70">
        <v>2.4000368554913347</v>
      </c>
      <c r="M97" s="70">
        <v>2.3482878750604352</v>
      </c>
      <c r="N97" s="70">
        <v>2.3257980466969932</v>
      </c>
      <c r="O97" s="70">
        <v>2.3249829964987025</v>
      </c>
      <c r="P97" s="70">
        <v>2.3125408636344629</v>
      </c>
      <c r="Q97" s="70">
        <v>2.3154881431622885</v>
      </c>
    </row>
    <row r="98" spans="1:17" ht="11.45" customHeight="1" x14ac:dyDescent="0.25">
      <c r="A98" s="19" t="s">
        <v>28</v>
      </c>
      <c r="B98" s="21">
        <v>38.117175717610536</v>
      </c>
      <c r="C98" s="21">
        <v>38.747277779032402</v>
      </c>
      <c r="D98" s="21">
        <v>39.800859924688226</v>
      </c>
      <c r="E98" s="21">
        <v>41.069216153851514</v>
      </c>
      <c r="F98" s="21">
        <v>41.646427670504984</v>
      </c>
      <c r="G98" s="21">
        <v>42.985807068337621</v>
      </c>
      <c r="H98" s="21">
        <v>42.798903732078116</v>
      </c>
      <c r="I98" s="21">
        <v>44.402466423084398</v>
      </c>
      <c r="J98" s="21">
        <v>45.13540876046676</v>
      </c>
      <c r="K98" s="21">
        <v>45.918491786793638</v>
      </c>
      <c r="L98" s="21">
        <v>45.514143358169079</v>
      </c>
      <c r="M98" s="21">
        <v>45.449670720685582</v>
      </c>
      <c r="N98" s="21">
        <v>45.279904482227394</v>
      </c>
      <c r="O98" s="21">
        <v>45.075089074564794</v>
      </c>
      <c r="P98" s="21">
        <v>44.804318924623338</v>
      </c>
      <c r="Q98" s="21">
        <v>44.471002304793835</v>
      </c>
    </row>
    <row r="99" spans="1:17" ht="11.45" customHeight="1" x14ac:dyDescent="0.25">
      <c r="A99" s="62" t="s">
        <v>59</v>
      </c>
      <c r="B99" s="20">
        <v>19.411731867550504</v>
      </c>
      <c r="C99" s="20">
        <v>19.460261197219378</v>
      </c>
      <c r="D99" s="20">
        <v>19.508911850212428</v>
      </c>
      <c r="E99" s="20">
        <v>19.557684129837956</v>
      </c>
      <c r="F99" s="20">
        <v>19.60657834016255</v>
      </c>
      <c r="G99" s="20">
        <v>19.655594786012959</v>
      </c>
      <c r="H99" s="20">
        <v>19.704733772977988</v>
      </c>
      <c r="I99" s="20">
        <v>19.753995607410435</v>
      </c>
      <c r="J99" s="20">
        <v>19.803380596428958</v>
      </c>
      <c r="K99" s="20">
        <v>19.852889047920034</v>
      </c>
      <c r="L99" s="20">
        <v>19.902521270539832</v>
      </c>
      <c r="M99" s="20">
        <v>19.952277573716184</v>
      </c>
      <c r="N99" s="20">
        <v>20.002158267650472</v>
      </c>
      <c r="O99" s="20">
        <v>20.052163663319593</v>
      </c>
      <c r="P99" s="20">
        <v>20.102294072477889</v>
      </c>
      <c r="Q99" s="20">
        <v>20.152549807659081</v>
      </c>
    </row>
    <row r="100" spans="1:17" ht="11.45" customHeight="1" x14ac:dyDescent="0.25">
      <c r="A100" s="62" t="s">
        <v>58</v>
      </c>
      <c r="B100" s="20">
        <v>52.017107094107963</v>
      </c>
      <c r="C100" s="20">
        <v>51.185008426567556</v>
      </c>
      <c r="D100" s="20">
        <v>50.706094768482174</v>
      </c>
      <c r="E100" s="20">
        <v>50.120273768498414</v>
      </c>
      <c r="F100" s="20">
        <v>49.71046540176831</v>
      </c>
      <c r="G100" s="20">
        <v>49.205380015564828</v>
      </c>
      <c r="H100" s="20">
        <v>48.842584448438956</v>
      </c>
      <c r="I100" s="20">
        <v>48.310747527604413</v>
      </c>
      <c r="J100" s="20">
        <v>48.134414613639997</v>
      </c>
      <c r="K100" s="20">
        <v>48.156886279878144</v>
      </c>
      <c r="L100" s="20">
        <v>47.836185563146053</v>
      </c>
      <c r="M100" s="20">
        <v>47.656833299913764</v>
      </c>
      <c r="N100" s="20">
        <v>47.337925533953708</v>
      </c>
      <c r="O100" s="20">
        <v>46.980929226099235</v>
      </c>
      <c r="P100" s="20">
        <v>46.64150080452557</v>
      </c>
      <c r="Q100" s="20">
        <v>46.253047569709032</v>
      </c>
    </row>
    <row r="101" spans="1:17" ht="11.45" customHeight="1" x14ac:dyDescent="0.25">
      <c r="A101" s="62" t="s">
        <v>57</v>
      </c>
      <c r="B101" s="20" t="s">
        <v>181</v>
      </c>
      <c r="C101" s="20" t="s">
        <v>181</v>
      </c>
      <c r="D101" s="20" t="s">
        <v>181</v>
      </c>
      <c r="E101" s="20" t="s">
        <v>181</v>
      </c>
      <c r="F101" s="20" t="s">
        <v>181</v>
      </c>
      <c r="G101" s="20" t="s">
        <v>181</v>
      </c>
      <c r="H101" s="20" t="s">
        <v>181</v>
      </c>
      <c r="I101" s="20" t="s">
        <v>181</v>
      </c>
      <c r="J101" s="20" t="s">
        <v>181</v>
      </c>
      <c r="K101" s="20" t="s">
        <v>181</v>
      </c>
      <c r="L101" s="20" t="s">
        <v>181</v>
      </c>
      <c r="M101" s="20" t="s">
        <v>181</v>
      </c>
      <c r="N101" s="20" t="s">
        <v>181</v>
      </c>
      <c r="O101" s="20" t="s">
        <v>181</v>
      </c>
      <c r="P101" s="20" t="s">
        <v>181</v>
      </c>
      <c r="Q101" s="20" t="s">
        <v>181</v>
      </c>
    </row>
    <row r="102" spans="1:17" ht="11.45" customHeight="1" x14ac:dyDescent="0.25">
      <c r="A102" s="62" t="s">
        <v>56</v>
      </c>
      <c r="B102" s="20" t="s">
        <v>181</v>
      </c>
      <c r="C102" s="20" t="s">
        <v>181</v>
      </c>
      <c r="D102" s="20" t="s">
        <v>181</v>
      </c>
      <c r="E102" s="20" t="s">
        <v>181</v>
      </c>
      <c r="F102" s="20" t="s">
        <v>181</v>
      </c>
      <c r="G102" s="20" t="s">
        <v>181</v>
      </c>
      <c r="H102" s="20" t="s">
        <v>181</v>
      </c>
      <c r="I102" s="20" t="s">
        <v>181</v>
      </c>
      <c r="J102" s="20" t="s">
        <v>181</v>
      </c>
      <c r="K102" s="20" t="s">
        <v>181</v>
      </c>
      <c r="L102" s="20">
        <v>37.699597660645793</v>
      </c>
      <c r="M102" s="20">
        <v>37.386192175956232</v>
      </c>
      <c r="N102" s="20">
        <v>37.267779648173502</v>
      </c>
      <c r="O102" s="20">
        <v>37.183688381483677</v>
      </c>
      <c r="P102" s="20">
        <v>36.888025021791563</v>
      </c>
      <c r="Q102" s="20">
        <v>36.567083933060552</v>
      </c>
    </row>
    <row r="103" spans="1:17" ht="11.45" customHeight="1" x14ac:dyDescent="0.25">
      <c r="A103" s="62" t="s">
        <v>55</v>
      </c>
      <c r="B103" s="20" t="s">
        <v>181</v>
      </c>
      <c r="C103" s="20" t="s">
        <v>181</v>
      </c>
      <c r="D103" s="20" t="s">
        <v>181</v>
      </c>
      <c r="E103" s="20" t="s">
        <v>181</v>
      </c>
      <c r="F103" s="20" t="s">
        <v>181</v>
      </c>
      <c r="G103" s="20" t="s">
        <v>181</v>
      </c>
      <c r="H103" s="20" t="s">
        <v>181</v>
      </c>
      <c r="I103" s="20" t="s">
        <v>181</v>
      </c>
      <c r="J103" s="20" t="s">
        <v>181</v>
      </c>
      <c r="K103" s="20" t="s">
        <v>181</v>
      </c>
      <c r="L103" s="20">
        <v>26.728871449195552</v>
      </c>
      <c r="M103" s="20">
        <v>26.795693627818537</v>
      </c>
      <c r="N103" s="20">
        <v>26.862682861888086</v>
      </c>
      <c r="O103" s="20">
        <v>26.929839569042802</v>
      </c>
      <c r="P103" s="20">
        <v>26.997164167965408</v>
      </c>
      <c r="Q103" s="20">
        <v>27.06465707838532</v>
      </c>
    </row>
    <row r="104" spans="1:17" ht="11.45" customHeight="1" x14ac:dyDescent="0.25">
      <c r="A104" s="25" t="s">
        <v>18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11.45" customHeight="1" x14ac:dyDescent="0.25">
      <c r="A105" s="23" t="s">
        <v>27</v>
      </c>
      <c r="B105" s="102">
        <v>7.9868069737994931</v>
      </c>
      <c r="C105" s="102">
        <v>7.9595970000621499</v>
      </c>
      <c r="D105" s="102">
        <v>7.9465504846260897</v>
      </c>
      <c r="E105" s="102">
        <v>7.9212021756903361</v>
      </c>
      <c r="F105" s="102">
        <v>7.8897071529827398</v>
      </c>
      <c r="G105" s="102">
        <v>7.8450932811673209</v>
      </c>
      <c r="H105" s="102">
        <v>7.7810607330285242</v>
      </c>
      <c r="I105" s="102">
        <v>7.6953908693065927</v>
      </c>
      <c r="J105" s="102">
        <v>7.5898574092517004</v>
      </c>
      <c r="K105" s="102">
        <v>7.4676059728311497</v>
      </c>
      <c r="L105" s="102">
        <v>7.3390455445724179</v>
      </c>
      <c r="M105" s="102">
        <v>7.2077028098477829</v>
      </c>
      <c r="N105" s="102">
        <v>7.0771414724510668</v>
      </c>
      <c r="O105" s="102">
        <v>6.9374409446443916</v>
      </c>
      <c r="P105" s="102">
        <v>6.7892645054520013</v>
      </c>
      <c r="Q105" s="102">
        <v>6.6347097024874637</v>
      </c>
    </row>
    <row r="106" spans="1:17" ht="11.45" customHeight="1" x14ac:dyDescent="0.25">
      <c r="A106" s="62" t="s">
        <v>59</v>
      </c>
      <c r="B106" s="70">
        <v>8.0801282607206932</v>
      </c>
      <c r="C106" s="70">
        <v>8.0527646086759113</v>
      </c>
      <c r="D106" s="70">
        <v>8.0344756502795533</v>
      </c>
      <c r="E106" s="70">
        <v>8.0158855960355204</v>
      </c>
      <c r="F106" s="70">
        <v>7.98371128782843</v>
      </c>
      <c r="G106" s="70">
        <v>7.9333184100202869</v>
      </c>
      <c r="H106" s="70">
        <v>7.8734651817095775</v>
      </c>
      <c r="I106" s="70">
        <v>7.8048652436063684</v>
      </c>
      <c r="J106" s="70">
        <v>7.6418358512940028</v>
      </c>
      <c r="K106" s="70">
        <v>7.4840032098688178</v>
      </c>
      <c r="L106" s="70">
        <v>7.3425459328957281</v>
      </c>
      <c r="M106" s="70">
        <v>7.1850734941667413</v>
      </c>
      <c r="N106" s="70">
        <v>7.0303999707533098</v>
      </c>
      <c r="O106" s="70">
        <v>6.8827700378466385</v>
      </c>
      <c r="P106" s="70">
        <v>6.7354195964525223</v>
      </c>
      <c r="Q106" s="70">
        <v>6.5700128455447633</v>
      </c>
    </row>
    <row r="107" spans="1:17" ht="11.45" customHeight="1" x14ac:dyDescent="0.25">
      <c r="A107" s="62" t="s">
        <v>58</v>
      </c>
      <c r="B107" s="70">
        <v>7.9537107725641327</v>
      </c>
      <c r="C107" s="70">
        <v>7.9261802717344914</v>
      </c>
      <c r="D107" s="70">
        <v>7.9146672603805239</v>
      </c>
      <c r="E107" s="70">
        <v>7.887201403817329</v>
      </c>
      <c r="F107" s="70">
        <v>7.8559089863275871</v>
      </c>
      <c r="G107" s="70">
        <v>7.813216765220778</v>
      </c>
      <c r="H107" s="70">
        <v>7.7483653476603598</v>
      </c>
      <c r="I107" s="70">
        <v>7.6589339213298286</v>
      </c>
      <c r="J107" s="70">
        <v>7.5714643875813517</v>
      </c>
      <c r="K107" s="70">
        <v>7.4618871804859053</v>
      </c>
      <c r="L107" s="70">
        <v>7.3383668466134502</v>
      </c>
      <c r="M107" s="70">
        <v>7.2159943704422957</v>
      </c>
      <c r="N107" s="70">
        <v>7.0922533065006119</v>
      </c>
      <c r="O107" s="70">
        <v>6.9526680326140715</v>
      </c>
      <c r="P107" s="70">
        <v>6.803142890026014</v>
      </c>
      <c r="Q107" s="70">
        <v>6.650397050289917</v>
      </c>
    </row>
    <row r="108" spans="1:17" ht="11.45" customHeight="1" x14ac:dyDescent="0.25">
      <c r="A108" s="62" t="s">
        <v>57</v>
      </c>
      <c r="B108" s="70" t="s">
        <v>181</v>
      </c>
      <c r="C108" s="70" t="s">
        <v>181</v>
      </c>
      <c r="D108" s="70" t="s">
        <v>181</v>
      </c>
      <c r="E108" s="70" t="s">
        <v>181</v>
      </c>
      <c r="F108" s="70" t="s">
        <v>181</v>
      </c>
      <c r="G108" s="70" t="s">
        <v>181</v>
      </c>
      <c r="H108" s="70" t="s">
        <v>181</v>
      </c>
      <c r="I108" s="70" t="s">
        <v>181</v>
      </c>
      <c r="J108" s="70" t="s">
        <v>181</v>
      </c>
      <c r="K108" s="70" t="s">
        <v>181</v>
      </c>
      <c r="L108" s="70" t="s">
        <v>181</v>
      </c>
      <c r="M108" s="70" t="s">
        <v>181</v>
      </c>
      <c r="N108" s="70" t="s">
        <v>181</v>
      </c>
      <c r="O108" s="70" t="s">
        <v>181</v>
      </c>
      <c r="P108" s="70" t="s">
        <v>181</v>
      </c>
      <c r="Q108" s="70" t="s">
        <v>181</v>
      </c>
    </row>
    <row r="109" spans="1:17" ht="11.45" customHeight="1" x14ac:dyDescent="0.25">
      <c r="A109" s="62" t="s">
        <v>56</v>
      </c>
      <c r="B109" s="70" t="s">
        <v>181</v>
      </c>
      <c r="C109" s="70" t="s">
        <v>181</v>
      </c>
      <c r="D109" s="70" t="s">
        <v>181</v>
      </c>
      <c r="E109" s="70" t="s">
        <v>181</v>
      </c>
      <c r="F109" s="70" t="s">
        <v>181</v>
      </c>
      <c r="G109" s="70" t="s">
        <v>181</v>
      </c>
      <c r="H109" s="70" t="s">
        <v>181</v>
      </c>
      <c r="I109" s="70" t="s">
        <v>181</v>
      </c>
      <c r="J109" s="70" t="s">
        <v>181</v>
      </c>
      <c r="K109" s="70" t="s">
        <v>181</v>
      </c>
      <c r="L109" s="70">
        <v>6.4545161753711522</v>
      </c>
      <c r="M109" s="70">
        <v>6.6516030516025957</v>
      </c>
      <c r="N109" s="70">
        <v>6.6697993450648516</v>
      </c>
      <c r="O109" s="70">
        <v>6.6799449192067284</v>
      </c>
      <c r="P109" s="70">
        <v>6.9843571923010872</v>
      </c>
      <c r="Q109" s="70">
        <v>6.7389702404884142</v>
      </c>
    </row>
    <row r="110" spans="1:17" ht="11.45" customHeight="1" x14ac:dyDescent="0.25">
      <c r="A110" s="62" t="s">
        <v>55</v>
      </c>
      <c r="B110" s="70" t="s">
        <v>181</v>
      </c>
      <c r="C110" s="70" t="s">
        <v>181</v>
      </c>
      <c r="D110" s="70" t="s">
        <v>181</v>
      </c>
      <c r="E110" s="70" t="s">
        <v>181</v>
      </c>
      <c r="F110" s="70" t="s">
        <v>181</v>
      </c>
      <c r="G110" s="70" t="s">
        <v>181</v>
      </c>
      <c r="H110" s="70" t="s">
        <v>181</v>
      </c>
      <c r="I110" s="70">
        <v>3.6637026134164596</v>
      </c>
      <c r="J110" s="70">
        <v>3.6728618699500006</v>
      </c>
      <c r="K110" s="70">
        <v>3.6820440246248753</v>
      </c>
      <c r="L110" s="70">
        <v>3.6912491346864371</v>
      </c>
      <c r="M110" s="70">
        <v>3.7004772575231533</v>
      </c>
      <c r="N110" s="70">
        <v>3.6345338774952007</v>
      </c>
      <c r="O110" s="70">
        <v>3.5325819674182091</v>
      </c>
      <c r="P110" s="70">
        <v>3.4781118366692567</v>
      </c>
      <c r="Q110" s="70">
        <v>3.4735389952897813</v>
      </c>
    </row>
    <row r="111" spans="1:17" ht="11.45" customHeight="1" x14ac:dyDescent="0.25">
      <c r="A111" s="19" t="s">
        <v>24</v>
      </c>
      <c r="B111" s="21">
        <v>40.661546559996431</v>
      </c>
      <c r="C111" s="21">
        <v>40.546999746660518</v>
      </c>
      <c r="D111" s="21">
        <v>39.925044698436324</v>
      </c>
      <c r="E111" s="21">
        <v>39.311449202338139</v>
      </c>
      <c r="F111" s="21">
        <v>39.08386300318746</v>
      </c>
      <c r="G111" s="21">
        <v>39.015035438455705</v>
      </c>
      <c r="H111" s="21">
        <v>38.899412340775356</v>
      </c>
      <c r="I111" s="21">
        <v>38.686153083523415</v>
      </c>
      <c r="J111" s="21">
        <v>38.574463174610244</v>
      </c>
      <c r="K111" s="21">
        <v>38.477630778914566</v>
      </c>
      <c r="L111" s="21">
        <v>38.515288529658676</v>
      </c>
      <c r="M111" s="21">
        <v>38.502162828132995</v>
      </c>
      <c r="N111" s="21">
        <v>38.476384767144346</v>
      </c>
      <c r="O111" s="21">
        <v>38.490515486769965</v>
      </c>
      <c r="P111" s="21">
        <v>38.291285680960058</v>
      </c>
      <c r="Q111" s="21">
        <v>38.113375726387545</v>
      </c>
    </row>
    <row r="112" spans="1:17" ht="11.45" customHeight="1" x14ac:dyDescent="0.25">
      <c r="A112" s="17" t="s">
        <v>23</v>
      </c>
      <c r="B112" s="20">
        <v>40.248994956675915</v>
      </c>
      <c r="C112" s="20">
        <v>40.13196421547795</v>
      </c>
      <c r="D112" s="20">
        <v>39.649503459072918</v>
      </c>
      <c r="E112" s="20">
        <v>39.139503874448195</v>
      </c>
      <c r="F112" s="20">
        <v>38.900886234971644</v>
      </c>
      <c r="G112" s="20">
        <v>38.841058134092961</v>
      </c>
      <c r="H112" s="20">
        <v>38.729540452757654</v>
      </c>
      <c r="I112" s="20">
        <v>38.500220882368801</v>
      </c>
      <c r="J112" s="20">
        <v>38.403354791599767</v>
      </c>
      <c r="K112" s="20">
        <v>38.311717058882365</v>
      </c>
      <c r="L112" s="20">
        <v>38.350835959996679</v>
      </c>
      <c r="M112" s="20">
        <v>38.343461182310158</v>
      </c>
      <c r="N112" s="20">
        <v>38.335440222378494</v>
      </c>
      <c r="O112" s="20">
        <v>38.334127422011605</v>
      </c>
      <c r="P112" s="20">
        <v>38.13918861047042</v>
      </c>
      <c r="Q112" s="20">
        <v>37.948425368759821</v>
      </c>
    </row>
    <row r="113" spans="1:17" ht="11.45" customHeight="1" x14ac:dyDescent="0.25">
      <c r="A113" s="15" t="s">
        <v>22</v>
      </c>
      <c r="B113" s="69">
        <v>45.927835051454927</v>
      </c>
      <c r="C113" s="69">
        <v>44.200675216501914</v>
      </c>
      <c r="D113" s="69">
        <v>43.174403109166107</v>
      </c>
      <c r="E113" s="69">
        <v>42.495412302636808</v>
      </c>
      <c r="F113" s="69">
        <v>42.014677460110988</v>
      </c>
      <c r="G113" s="69">
        <v>41.822563045531481</v>
      </c>
      <c r="H113" s="69">
        <v>41.691271827523174</v>
      </c>
      <c r="I113" s="69">
        <v>41.548244894085165</v>
      </c>
      <c r="J113" s="69">
        <v>41.467614390175214</v>
      </c>
      <c r="K113" s="69">
        <v>41.478348515039649</v>
      </c>
      <c r="L113" s="69">
        <v>41.240843947055296</v>
      </c>
      <c r="M113" s="69">
        <v>40.893575171820714</v>
      </c>
      <c r="N113" s="69">
        <v>40.696774146971357</v>
      </c>
      <c r="O113" s="69">
        <v>40.400331801032053</v>
      </c>
      <c r="P113" s="69">
        <v>40.239391181984587</v>
      </c>
      <c r="Q113" s="69">
        <v>39.919444050151853</v>
      </c>
    </row>
    <row r="115" spans="1:17" ht="11.45" customHeight="1" x14ac:dyDescent="0.25">
      <c r="A115" s="27" t="s">
        <v>106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spans="1:17" ht="11.45" customHeight="1" x14ac:dyDescent="0.25">
      <c r="A116" s="25" t="s">
        <v>39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</row>
    <row r="117" spans="1:17" ht="11.45" customHeight="1" x14ac:dyDescent="0.25">
      <c r="A117" s="23" t="s">
        <v>30</v>
      </c>
      <c r="B117" s="111">
        <f>IF(TrRoad_act!B86=0,"",TrRoad_ene!B62/TrRoad_tech!B90)</f>
        <v>1.1275000000068984</v>
      </c>
      <c r="C117" s="111">
        <f>IF(TrRoad_act!C86=0,"",TrRoad_ene!C62/TrRoad_tech!C90)</f>
        <v>1.1276129258867069</v>
      </c>
      <c r="D117" s="111">
        <f>IF(TrRoad_act!D86=0,"",TrRoad_ene!D62/TrRoad_tech!D90)</f>
        <v>1.1283429196556267</v>
      </c>
      <c r="E117" s="111">
        <f>IF(TrRoad_act!E86=0,"",TrRoad_ene!E62/TrRoad_tech!E90)</f>
        <v>1.1299925555818053</v>
      </c>
      <c r="F117" s="111">
        <f>IF(TrRoad_act!F86=0,"",TrRoad_ene!F62/TrRoad_tech!F90)</f>
        <v>1.1326168623796289</v>
      </c>
      <c r="G117" s="111">
        <f>IF(TrRoad_act!G86=0,"",TrRoad_ene!G62/TrRoad_tech!G90)</f>
        <v>1.0807094114887925</v>
      </c>
      <c r="H117" s="111">
        <f>IF(TrRoad_act!H86=0,"",TrRoad_ene!H62/TrRoad_tech!H90)</f>
        <v>1.1432426087043122</v>
      </c>
      <c r="I117" s="111">
        <f>IF(TrRoad_act!I86=0,"",TrRoad_ene!I62/TrRoad_tech!I90)</f>
        <v>1.1499717806446978</v>
      </c>
      <c r="J117" s="111">
        <f>IF(TrRoad_act!J86=0,"",TrRoad_ene!J62/TrRoad_tech!J90)</f>
        <v>1.1583587623006215</v>
      </c>
      <c r="K117" s="111">
        <f>IF(TrRoad_act!K86=0,"",TrRoad_ene!K62/TrRoad_tech!K90)</f>
        <v>1.1622508641823157</v>
      </c>
      <c r="L117" s="111">
        <f>IF(TrRoad_act!L86=0,"",TrRoad_ene!L62/TrRoad_tech!L90)</f>
        <v>1.1670781290923353</v>
      </c>
      <c r="M117" s="111">
        <f>IF(TrRoad_act!M86=0,"",TrRoad_ene!M62/TrRoad_tech!M90)</f>
        <v>1.122008650697093</v>
      </c>
      <c r="N117" s="111">
        <f>IF(TrRoad_act!N86=0,"",TrRoad_ene!N62/TrRoad_tech!N90)</f>
        <v>1.1505303853040532</v>
      </c>
      <c r="O117" s="111">
        <f>IF(TrRoad_act!O86=0,"",TrRoad_ene!O62/TrRoad_tech!O90)</f>
        <v>1.1592765012681374</v>
      </c>
      <c r="P117" s="111">
        <f>IF(TrRoad_act!P86=0,"",TrRoad_ene!P62/TrRoad_tech!P90)</f>
        <v>1.1689090353462592</v>
      </c>
      <c r="Q117" s="111">
        <f>IF(TrRoad_act!Q86=0,"",TrRoad_ene!Q62/TrRoad_tech!Q90)</f>
        <v>1.2180000836696845</v>
      </c>
    </row>
    <row r="118" spans="1:17" ht="11.45" customHeight="1" x14ac:dyDescent="0.25">
      <c r="A118" s="19" t="s">
        <v>29</v>
      </c>
      <c r="B118" s="107">
        <f>IF(TrRoad_act!B87=0,"",TrRoad_ene!B63/TrRoad_tech!B91)</f>
        <v>1.0952078026168925</v>
      </c>
      <c r="C118" s="107">
        <f>IF(TrRoad_act!C87=0,"",TrRoad_ene!C63/TrRoad_tech!C91)</f>
        <v>1.1150826778752918</v>
      </c>
      <c r="D118" s="107">
        <f>IF(TrRoad_act!D87=0,"",TrRoad_ene!D63/TrRoad_tech!D91)</f>
        <v>1.1268061466180939</v>
      </c>
      <c r="E118" s="107">
        <f>IF(TrRoad_act!E87=0,"",TrRoad_ene!E63/TrRoad_tech!E91)</f>
        <v>1.1132152933240524</v>
      </c>
      <c r="F118" s="107">
        <f>IF(TrRoad_act!F87=0,"",TrRoad_ene!F63/TrRoad_tech!F91)</f>
        <v>1.1113652411452679</v>
      </c>
      <c r="G118" s="107">
        <f>IF(TrRoad_act!G87=0,"",TrRoad_ene!G63/TrRoad_tech!G91)</f>
        <v>1.1095350820619136</v>
      </c>
      <c r="H118" s="107">
        <f>IF(TrRoad_act!H87=0,"",TrRoad_ene!H63/TrRoad_tech!H91)</f>
        <v>1.1056012597893234</v>
      </c>
      <c r="I118" s="107">
        <f>IF(TrRoad_act!I87=0,"",TrRoad_ene!I63/TrRoad_tech!I91)</f>
        <v>1.1091333601927764</v>
      </c>
      <c r="J118" s="107">
        <f>IF(TrRoad_act!J87=0,"",TrRoad_ene!J63/TrRoad_tech!J91)</f>
        <v>1.0898507827528856</v>
      </c>
      <c r="K118" s="107">
        <f>IF(TrRoad_act!K87=0,"",TrRoad_ene!K63/TrRoad_tech!K91)</f>
        <v>1.0835292303056077</v>
      </c>
      <c r="L118" s="107">
        <f>IF(TrRoad_act!L87=0,"",TrRoad_ene!L63/TrRoad_tech!L91)</f>
        <v>1.0984022748784603</v>
      </c>
      <c r="M118" s="107">
        <f>IF(TrRoad_act!M87=0,"",TrRoad_ene!M63/TrRoad_tech!M91)</f>
        <v>1.1033989529218338</v>
      </c>
      <c r="N118" s="107">
        <f>IF(TrRoad_act!N87=0,"",TrRoad_ene!N63/TrRoad_tech!N91)</f>
        <v>1.1103181282923458</v>
      </c>
      <c r="O118" s="107">
        <f>IF(TrRoad_act!O87=0,"",TrRoad_ene!O63/TrRoad_tech!O91)</f>
        <v>1.1099302519729208</v>
      </c>
      <c r="P118" s="107">
        <f>IF(TrRoad_act!P87=0,"",TrRoad_ene!P63/TrRoad_tech!P91)</f>
        <v>1.1233970901531516</v>
      </c>
      <c r="Q118" s="107">
        <f>IF(TrRoad_act!Q87=0,"",TrRoad_ene!Q63/TrRoad_tech!Q91)</f>
        <v>1.1235695931993197</v>
      </c>
    </row>
    <row r="119" spans="1:17" ht="11.45" customHeight="1" x14ac:dyDescent="0.25">
      <c r="A119" s="62" t="s">
        <v>59</v>
      </c>
      <c r="B119" s="108">
        <f>IF(TrRoad_act!B88=0,"",TrRoad_ene!B64/TrRoad_tech!B92)</f>
        <v>1.1000000000067303</v>
      </c>
      <c r="C119" s="108">
        <f>IF(TrRoad_act!C88=0,"",TrRoad_ene!C64/TrRoad_tech!C92)</f>
        <v>1.1001005839330398</v>
      </c>
      <c r="D119" s="108">
        <f>IF(TrRoad_act!D88=0,"",TrRoad_ene!D64/TrRoad_tech!D92)</f>
        <v>1.1003543117077752</v>
      </c>
      <c r="E119" s="108">
        <f>IF(TrRoad_act!E88=0,"",TrRoad_ene!E64/TrRoad_tech!E92)</f>
        <v>1.1009649788609375</v>
      </c>
      <c r="F119" s="108">
        <f>IF(TrRoad_act!F88=0,"",TrRoad_ene!F64/TrRoad_tech!F92)</f>
        <v>1.1017875783356308</v>
      </c>
      <c r="G119" s="108">
        <f>IF(TrRoad_act!G88=0,"",TrRoad_ene!G64/TrRoad_tech!G92)</f>
        <v>1.1027758248984743</v>
      </c>
      <c r="H119" s="108">
        <f>IF(TrRoad_act!H88=0,"",TrRoad_ene!H64/TrRoad_tech!H92)</f>
        <v>1.1044382406067024</v>
      </c>
      <c r="I119" s="108">
        <f>IF(TrRoad_act!I88=0,"",TrRoad_ene!I64/TrRoad_tech!I92)</f>
        <v>1.1068716047601039</v>
      </c>
      <c r="J119" s="108">
        <f>IF(TrRoad_act!J88=0,"",TrRoad_ene!J64/TrRoad_tech!J92)</f>
        <v>1.0955865870785453</v>
      </c>
      <c r="K119" s="108">
        <f>IF(TrRoad_act!K88=0,"",TrRoad_ene!K64/TrRoad_tech!K92)</f>
        <v>1.0975140969571853</v>
      </c>
      <c r="L119" s="108">
        <f>IF(TrRoad_act!L88=0,"",TrRoad_ene!L64/TrRoad_tech!L92)</f>
        <v>1.1004463901840542</v>
      </c>
      <c r="M119" s="108">
        <f>IF(TrRoad_act!M88=0,"",TrRoad_ene!M64/TrRoad_tech!M92)</f>
        <v>1.1046819556337353</v>
      </c>
      <c r="N119" s="108">
        <f>IF(TrRoad_act!N88=0,"",TrRoad_ene!N64/TrRoad_tech!N92)</f>
        <v>1.1107224444709847</v>
      </c>
      <c r="O119" s="108">
        <f>IF(TrRoad_act!O88=0,"",TrRoad_ene!O64/TrRoad_tech!O92)</f>
        <v>1.1171000751656073</v>
      </c>
      <c r="P119" s="108">
        <f>IF(TrRoad_act!P88=0,"",TrRoad_ene!P64/TrRoad_tech!P92)</f>
        <v>1.1253102533683648</v>
      </c>
      <c r="Q119" s="108">
        <f>IF(TrRoad_act!Q88=0,"",TrRoad_ene!Q64/TrRoad_tech!Q92)</f>
        <v>1.1317122112260269</v>
      </c>
    </row>
    <row r="120" spans="1:17" ht="11.45" customHeight="1" x14ac:dyDescent="0.25">
      <c r="A120" s="62" t="s">
        <v>58</v>
      </c>
      <c r="B120" s="108">
        <f>IF(TrRoad_act!B89=0,"",TrRoad_ene!B65/TrRoad_tech!B93)</f>
        <v>1.0542282340152564</v>
      </c>
      <c r="C120" s="108">
        <f>IF(TrRoad_act!C89=0,"",TrRoad_ene!C65/TrRoad_tech!C93)</f>
        <v>1.2388036254549966</v>
      </c>
      <c r="D120" s="108">
        <f>IF(TrRoad_act!D89=0,"",TrRoad_ene!D65/TrRoad_tech!D93)</f>
        <v>1.3369865590618739</v>
      </c>
      <c r="E120" s="108">
        <f>IF(TrRoad_act!E89=0,"",TrRoad_ene!E65/TrRoad_tech!E93)</f>
        <v>1.2162156110149782</v>
      </c>
      <c r="F120" s="108">
        <f>IF(TrRoad_act!F89=0,"",TrRoad_ene!F65/TrRoad_tech!F93)</f>
        <v>1.2111113432336684</v>
      </c>
      <c r="G120" s="108">
        <f>IF(TrRoad_act!G89=0,"",TrRoad_ene!G65/TrRoad_tech!G93)</f>
        <v>1.1983647402128708</v>
      </c>
      <c r="H120" s="108">
        <f>IF(TrRoad_act!H89=0,"",TrRoad_ene!H65/TrRoad_tech!H93)</f>
        <v>1.1770840014230601</v>
      </c>
      <c r="I120" s="108">
        <f>IF(TrRoad_act!I89=0,"",TrRoad_ene!I65/TrRoad_tech!I93)</f>
        <v>1.1683088493315195</v>
      </c>
      <c r="J120" s="108">
        <f>IF(TrRoad_act!J89=0,"",TrRoad_ene!J65/TrRoad_tech!J93)</f>
        <v>1.1274809361369129</v>
      </c>
      <c r="K120" s="108">
        <f>IF(TrRoad_act!K89=0,"",TrRoad_ene!K65/TrRoad_tech!K93)</f>
        <v>1.11256222627321</v>
      </c>
      <c r="L120" s="108">
        <f>IF(TrRoad_act!L89=0,"",TrRoad_ene!L65/TrRoad_tech!L93)</f>
        <v>1.1495626602056785</v>
      </c>
      <c r="M120" s="108">
        <f>IF(TrRoad_act!M89=0,"",TrRoad_ene!M65/TrRoad_tech!M93)</f>
        <v>1.1574530915206818</v>
      </c>
      <c r="N120" s="108">
        <f>IF(TrRoad_act!N89=0,"",TrRoad_ene!N65/TrRoad_tech!N93)</f>
        <v>1.1633987869000295</v>
      </c>
      <c r="O120" s="108">
        <f>IF(TrRoad_act!O89=0,"",TrRoad_ene!O65/TrRoad_tech!O93)</f>
        <v>1.1518858730919492</v>
      </c>
      <c r="P120" s="108">
        <f>IF(TrRoad_act!P89=0,"",TrRoad_ene!P65/TrRoad_tech!P93)</f>
        <v>1.1585672564389495</v>
      </c>
      <c r="Q120" s="108">
        <f>IF(TrRoad_act!Q89=0,"",TrRoad_ene!Q65/TrRoad_tech!Q93)</f>
        <v>1.1540396191690778</v>
      </c>
    </row>
    <row r="121" spans="1:17" ht="11.45" customHeight="1" x14ac:dyDescent="0.25">
      <c r="A121" s="62" t="s">
        <v>57</v>
      </c>
      <c r="B121" s="108" t="str">
        <f>IF(TrRoad_act!B90=0,"",TrRoad_ene!B66/TrRoad_tech!B94)</f>
        <v/>
      </c>
      <c r="C121" s="108" t="str">
        <f>IF(TrRoad_act!C90=0,"",TrRoad_ene!C66/TrRoad_tech!C94)</f>
        <v/>
      </c>
      <c r="D121" s="108" t="str">
        <f>IF(TrRoad_act!D90=0,"",TrRoad_ene!D66/TrRoad_tech!D94)</f>
        <v/>
      </c>
      <c r="E121" s="108" t="str">
        <f>IF(TrRoad_act!E90=0,"",TrRoad_ene!E66/TrRoad_tech!E94)</f>
        <v/>
      </c>
      <c r="F121" s="108" t="str">
        <f>IF(TrRoad_act!F90=0,"",TrRoad_ene!F66/TrRoad_tech!F94)</f>
        <v/>
      </c>
      <c r="G121" s="108" t="str">
        <f>IF(TrRoad_act!G90=0,"",TrRoad_ene!G66/TrRoad_tech!G94)</f>
        <v/>
      </c>
      <c r="H121" s="108" t="str">
        <f>IF(TrRoad_act!H90=0,"",TrRoad_ene!H66/TrRoad_tech!H94)</f>
        <v/>
      </c>
      <c r="I121" s="108" t="str">
        <f>IF(TrRoad_act!I90=0,"",TrRoad_ene!I66/TrRoad_tech!I94)</f>
        <v/>
      </c>
      <c r="J121" s="108" t="str">
        <f>IF(TrRoad_act!J90=0,"",TrRoad_ene!J66/TrRoad_tech!J94)</f>
        <v/>
      </c>
      <c r="K121" s="108" t="str">
        <f>IF(TrRoad_act!K90=0,"",TrRoad_ene!K66/TrRoad_tech!K94)</f>
        <v/>
      </c>
      <c r="L121" s="108" t="str">
        <f>IF(TrRoad_act!L90=0,"",TrRoad_ene!L66/TrRoad_tech!L94)</f>
        <v/>
      </c>
      <c r="M121" s="108" t="str">
        <f>IF(TrRoad_act!M90=0,"",TrRoad_ene!M66/TrRoad_tech!M94)</f>
        <v/>
      </c>
      <c r="N121" s="108" t="str">
        <f>IF(TrRoad_act!N90=0,"",TrRoad_ene!N66/TrRoad_tech!N94)</f>
        <v/>
      </c>
      <c r="O121" s="108" t="str">
        <f>IF(TrRoad_act!O90=0,"",TrRoad_ene!O66/TrRoad_tech!O94)</f>
        <v/>
      </c>
      <c r="P121" s="108" t="str">
        <f>IF(TrRoad_act!P90=0,"",TrRoad_ene!P66/TrRoad_tech!P94)</f>
        <v/>
      </c>
      <c r="Q121" s="108" t="str">
        <f>IF(TrRoad_act!Q90=0,"",TrRoad_ene!Q66/TrRoad_tech!Q94)</f>
        <v/>
      </c>
    </row>
    <row r="122" spans="1:17" ht="11.45" customHeight="1" x14ac:dyDescent="0.25">
      <c r="A122" s="62" t="s">
        <v>56</v>
      </c>
      <c r="B122" s="108" t="str">
        <f>IF(TrRoad_act!B91=0,"",TrRoad_ene!B67/TrRoad_tech!B95)</f>
        <v/>
      </c>
      <c r="C122" s="108" t="str">
        <f>IF(TrRoad_act!C91=0,"",TrRoad_ene!C67/TrRoad_tech!C95)</f>
        <v/>
      </c>
      <c r="D122" s="108" t="str">
        <f>IF(TrRoad_act!D91=0,"",TrRoad_ene!D67/TrRoad_tech!D95)</f>
        <v/>
      </c>
      <c r="E122" s="108" t="str">
        <f>IF(TrRoad_act!E91=0,"",TrRoad_ene!E67/TrRoad_tech!E95)</f>
        <v/>
      </c>
      <c r="F122" s="108" t="str">
        <f>IF(TrRoad_act!F91=0,"",TrRoad_ene!F67/TrRoad_tech!F95)</f>
        <v/>
      </c>
      <c r="G122" s="108" t="str">
        <f>IF(TrRoad_act!G91=0,"",TrRoad_ene!G67/TrRoad_tech!G95)</f>
        <v/>
      </c>
      <c r="H122" s="108" t="str">
        <f>IF(TrRoad_act!H91=0,"",TrRoad_ene!H67/TrRoad_tech!H95)</f>
        <v/>
      </c>
      <c r="I122" s="108" t="str">
        <f>IF(TrRoad_act!I91=0,"",TrRoad_ene!I67/TrRoad_tech!I95)</f>
        <v/>
      </c>
      <c r="J122" s="108" t="str">
        <f>IF(TrRoad_act!J91=0,"",TrRoad_ene!J67/TrRoad_tech!J95)</f>
        <v/>
      </c>
      <c r="K122" s="108" t="str">
        <f>IF(TrRoad_act!K91=0,"",TrRoad_ene!K67/TrRoad_tech!K95)</f>
        <v/>
      </c>
      <c r="L122" s="108">
        <f>IF(TrRoad_act!L91=0,"",TrRoad_ene!L67/TrRoad_tech!L95)</f>
        <v>1.2000000000070943</v>
      </c>
      <c r="M122" s="108">
        <f>IF(TrRoad_act!M91=0,"",TrRoad_ene!M67/TrRoad_tech!M95)</f>
        <v>1.2125268848019828</v>
      </c>
      <c r="N122" s="108">
        <f>IF(TrRoad_act!N91=0,"",TrRoad_ene!N67/TrRoad_tech!N95)</f>
        <v>1.2243894799943398</v>
      </c>
      <c r="O122" s="108">
        <f>IF(TrRoad_act!O91=0,"",TrRoad_ene!O67/TrRoad_tech!O95)</f>
        <v>1.2521517606402131</v>
      </c>
      <c r="P122" s="108">
        <f>IF(TrRoad_act!P91=0,"",TrRoad_ene!P67/TrRoad_tech!P95)</f>
        <v>1.2645306161208303</v>
      </c>
      <c r="Q122" s="108">
        <f>IF(TrRoad_act!Q91=0,"",TrRoad_ene!Q67/TrRoad_tech!Q95)</f>
        <v>1.2764111672126648</v>
      </c>
    </row>
    <row r="123" spans="1:17" ht="11.45" customHeight="1" x14ac:dyDescent="0.25">
      <c r="A123" s="62" t="s">
        <v>60</v>
      </c>
      <c r="B123" s="108" t="str">
        <f>IF(TrRoad_act!B92=0,"",TrRoad_ene!B68/TrRoad_tech!B96)</f>
        <v/>
      </c>
      <c r="C123" s="108" t="str">
        <f>IF(TrRoad_act!C92=0,"",TrRoad_ene!C68/TrRoad_tech!C96)</f>
        <v/>
      </c>
      <c r="D123" s="108" t="str">
        <f>IF(TrRoad_act!D92=0,"",TrRoad_ene!D68/TrRoad_tech!D96)</f>
        <v/>
      </c>
      <c r="E123" s="108" t="str">
        <f>IF(TrRoad_act!E92=0,"",TrRoad_ene!E68/TrRoad_tech!E96)</f>
        <v/>
      </c>
      <c r="F123" s="108" t="str">
        <f>IF(TrRoad_act!F92=0,"",TrRoad_ene!F68/TrRoad_tech!F96)</f>
        <v/>
      </c>
      <c r="G123" s="108" t="str">
        <f>IF(TrRoad_act!G92=0,"",TrRoad_ene!G68/TrRoad_tech!G96)</f>
        <v/>
      </c>
      <c r="H123" s="108" t="str">
        <f>IF(TrRoad_act!H92=0,"",TrRoad_ene!H68/TrRoad_tech!H96)</f>
        <v/>
      </c>
      <c r="I123" s="108" t="str">
        <f>IF(TrRoad_act!I92=0,"",TrRoad_ene!I68/TrRoad_tech!I96)</f>
        <v/>
      </c>
      <c r="J123" s="108" t="str">
        <f>IF(TrRoad_act!J92=0,"",TrRoad_ene!J68/TrRoad_tech!J96)</f>
        <v/>
      </c>
      <c r="K123" s="108" t="str">
        <f>IF(TrRoad_act!K92=0,"",TrRoad_ene!K68/TrRoad_tech!K96)</f>
        <v/>
      </c>
      <c r="L123" s="108" t="str">
        <f>IF(TrRoad_act!L92=0,"",TrRoad_ene!L68/TrRoad_tech!L96)</f>
        <v/>
      </c>
      <c r="M123" s="108" t="str">
        <f>IF(TrRoad_act!M92=0,"",TrRoad_ene!M68/TrRoad_tech!M96)</f>
        <v/>
      </c>
      <c r="N123" s="108" t="str">
        <f>IF(TrRoad_act!N92=0,"",TrRoad_ene!N68/TrRoad_tech!N96)</f>
        <v/>
      </c>
      <c r="O123" s="108" t="str">
        <f>IF(TrRoad_act!O92=0,"",TrRoad_ene!O68/TrRoad_tech!O96)</f>
        <v/>
      </c>
      <c r="P123" s="108">
        <f>IF(TrRoad_act!P92=0,"",TrRoad_ene!P68/TrRoad_tech!P96)</f>
        <v>1.2695990623267244</v>
      </c>
      <c r="Q123" s="108">
        <f>IF(TrRoad_act!Q92=0,"",TrRoad_ene!Q68/TrRoad_tech!Q96)</f>
        <v>1.2785776474490971</v>
      </c>
    </row>
    <row r="124" spans="1:17" ht="11.45" customHeight="1" x14ac:dyDescent="0.25">
      <c r="A124" s="62" t="s">
        <v>55</v>
      </c>
      <c r="B124" s="108" t="str">
        <f>IF(TrRoad_act!B93=0,"",TrRoad_ene!B69/TrRoad_tech!B97)</f>
        <v/>
      </c>
      <c r="C124" s="108" t="str">
        <f>IF(TrRoad_act!C93=0,"",TrRoad_ene!C69/TrRoad_tech!C97)</f>
        <v/>
      </c>
      <c r="D124" s="108" t="str">
        <f>IF(TrRoad_act!D93=0,"",TrRoad_ene!D69/TrRoad_tech!D97)</f>
        <v/>
      </c>
      <c r="E124" s="108" t="str">
        <f>IF(TrRoad_act!E93=0,"",TrRoad_ene!E69/TrRoad_tech!E97)</f>
        <v/>
      </c>
      <c r="F124" s="108" t="str">
        <f>IF(TrRoad_act!F93=0,"",TrRoad_ene!F69/TrRoad_tech!F97)</f>
        <v/>
      </c>
      <c r="G124" s="108" t="str">
        <f>IF(TrRoad_act!G93=0,"",TrRoad_ene!G69/TrRoad_tech!G97)</f>
        <v/>
      </c>
      <c r="H124" s="108" t="str">
        <f>IF(TrRoad_act!H93=0,"",TrRoad_ene!H69/TrRoad_tech!H97)</f>
        <v/>
      </c>
      <c r="I124" s="108" t="str">
        <f>IF(TrRoad_act!I93=0,"",TrRoad_ene!I69/TrRoad_tech!I97)</f>
        <v/>
      </c>
      <c r="J124" s="108">
        <f>IF(TrRoad_act!J93=0,"",TrRoad_ene!J69/TrRoad_tech!J97)</f>
        <v>1.1693333333396367</v>
      </c>
      <c r="K124" s="108">
        <f>IF(TrRoad_act!K93=0,"",TrRoad_ene!K69/TrRoad_tech!K97)</f>
        <v>1.1693333333396367</v>
      </c>
      <c r="L124" s="108">
        <f>IF(TrRoad_act!L93=0,"",TrRoad_ene!L69/TrRoad_tech!L97)</f>
        <v>1.1844742861227808</v>
      </c>
      <c r="M124" s="108">
        <f>IF(TrRoad_act!M93=0,"",TrRoad_ene!M69/TrRoad_tech!M97)</f>
        <v>1.2161723982851607</v>
      </c>
      <c r="N124" s="108">
        <f>IF(TrRoad_act!N93=0,"",TrRoad_ene!N69/TrRoad_tech!N97)</f>
        <v>1.2340599601809463</v>
      </c>
      <c r="O124" s="108">
        <f>IF(TrRoad_act!O93=0,"",TrRoad_ene!O69/TrRoad_tech!O97)</f>
        <v>1.2385090657643751</v>
      </c>
      <c r="P124" s="108">
        <f>IF(TrRoad_act!P93=0,"",TrRoad_ene!P69/TrRoad_tech!P97)</f>
        <v>1.2513684212557512</v>
      </c>
      <c r="Q124" s="108">
        <f>IF(TrRoad_act!Q93=0,"",TrRoad_ene!Q69/TrRoad_tech!Q97)</f>
        <v>1.2534467689524578</v>
      </c>
    </row>
    <row r="125" spans="1:17" ht="11.45" customHeight="1" x14ac:dyDescent="0.25">
      <c r="A125" s="19" t="s">
        <v>28</v>
      </c>
      <c r="B125" s="107">
        <f>IF(TrRoad_act!B94=0,"",TrRoad_ene!B70/TrRoad_tech!B98)</f>
        <v>1.2664435236716594</v>
      </c>
      <c r="C125" s="107">
        <f>IF(TrRoad_act!C94=0,"",TrRoad_ene!C70/TrRoad_tech!C98)</f>
        <v>1.2505559665744825</v>
      </c>
      <c r="D125" s="107">
        <f>IF(TrRoad_act!D94=0,"",TrRoad_ene!D70/TrRoad_tech!D98)</f>
        <v>1.2321920640943695</v>
      </c>
      <c r="E125" s="107">
        <f>IF(TrRoad_act!E94=0,"",TrRoad_ene!E70/TrRoad_tech!E98)</f>
        <v>1.2100397087955757</v>
      </c>
      <c r="F125" s="107">
        <f>IF(TrRoad_act!F94=0,"",TrRoad_ene!F70/TrRoad_tech!F98)</f>
        <v>1.1998626432430053</v>
      </c>
      <c r="G125" s="107">
        <f>IF(TrRoad_act!G94=0,"",TrRoad_ene!G70/TrRoad_tech!G98)</f>
        <v>1.1748816316416355</v>
      </c>
      <c r="H125" s="107">
        <f>IF(TrRoad_act!H94=0,"",TrRoad_ene!H70/TrRoad_tech!H98)</f>
        <v>1.1729661803412819</v>
      </c>
      <c r="I125" s="107">
        <f>IF(TrRoad_act!I94=0,"",TrRoad_ene!I70/TrRoad_tech!I98)</f>
        <v>1.1481775249085531</v>
      </c>
      <c r="J125" s="107">
        <f>IF(TrRoad_act!J94=0,"",TrRoad_ene!J70/TrRoad_tech!J98)</f>
        <v>1.1403490222336512</v>
      </c>
      <c r="K125" s="107">
        <f>IF(TrRoad_act!K94=0,"",TrRoad_ene!K70/TrRoad_tech!K98)</f>
        <v>1.1337694479341121</v>
      </c>
      <c r="L125" s="107">
        <f>IF(TrRoad_act!L94=0,"",TrRoad_ene!L70/TrRoad_tech!L98)</f>
        <v>1.128573161881369</v>
      </c>
      <c r="M125" s="107">
        <f>IF(TrRoad_act!M94=0,"",TrRoad_ene!M70/TrRoad_tech!M98)</f>
        <v>1.1311808539319463</v>
      </c>
      <c r="N125" s="107">
        <f>IF(TrRoad_act!N94=0,"",TrRoad_ene!N70/TrRoad_tech!N98)</f>
        <v>1.1360435824044957</v>
      </c>
      <c r="O125" s="107">
        <f>IF(TrRoad_act!O94=0,"",TrRoad_ene!O70/TrRoad_tech!O98)</f>
        <v>1.1419941213426672</v>
      </c>
      <c r="P125" s="107">
        <f>IF(TrRoad_act!P94=0,"",TrRoad_ene!P70/TrRoad_tech!P98)</f>
        <v>1.1486784257746485</v>
      </c>
      <c r="Q125" s="107">
        <f>IF(TrRoad_act!Q94=0,"",TrRoad_ene!Q70/TrRoad_tech!Q98)</f>
        <v>1.1567013203557255</v>
      </c>
    </row>
    <row r="126" spans="1:17" ht="11.45" customHeight="1" x14ac:dyDescent="0.25">
      <c r="A126" s="62" t="s">
        <v>59</v>
      </c>
      <c r="B126" s="106">
        <f>IF(TrRoad_act!B95=0,"",TrRoad_ene!B71/TrRoad_tech!B99)</f>
        <v>1.1000000000133241</v>
      </c>
      <c r="C126" s="106">
        <f>IF(TrRoad_act!C95=0,"",TrRoad_ene!C71/TrRoad_tech!C99)</f>
        <v>1.1000000000133241</v>
      </c>
      <c r="D126" s="106">
        <f>IF(TrRoad_act!D95=0,"",TrRoad_ene!D71/TrRoad_tech!D99)</f>
        <v>1.1000000000133239</v>
      </c>
      <c r="E126" s="106">
        <f>IF(TrRoad_act!E95=0,"",TrRoad_ene!E71/TrRoad_tech!E99)</f>
        <v>1.1000000000133241</v>
      </c>
      <c r="F126" s="106">
        <f>IF(TrRoad_act!F95=0,"",TrRoad_ene!F71/TrRoad_tech!F99)</f>
        <v>1.1000000000133241</v>
      </c>
      <c r="G126" s="106">
        <f>IF(TrRoad_act!G95=0,"",TrRoad_ene!G71/TrRoad_tech!G99)</f>
        <v>1.1000000000133237</v>
      </c>
      <c r="H126" s="106">
        <f>IF(TrRoad_act!H95=0,"",TrRoad_ene!H71/TrRoad_tech!H99)</f>
        <v>1.1000000000133241</v>
      </c>
      <c r="I126" s="106">
        <f>IF(TrRoad_act!I95=0,"",TrRoad_ene!I71/TrRoad_tech!I99)</f>
        <v>1.1000000000133239</v>
      </c>
      <c r="J126" s="106">
        <f>IF(TrRoad_act!J95=0,"",TrRoad_ene!J71/TrRoad_tech!J99)</f>
        <v>1.1000000000133241</v>
      </c>
      <c r="K126" s="106">
        <f>IF(TrRoad_act!K95=0,"",TrRoad_ene!K71/TrRoad_tech!K99)</f>
        <v>1.1000000000133239</v>
      </c>
      <c r="L126" s="106">
        <f>IF(TrRoad_act!L95=0,"",TrRoad_ene!L71/TrRoad_tech!L99)</f>
        <v>1.1000000000133237</v>
      </c>
      <c r="M126" s="106">
        <f>IF(TrRoad_act!M95=0,"",TrRoad_ene!M71/TrRoad_tech!M99)</f>
        <v>1.1000000000133237</v>
      </c>
      <c r="N126" s="106">
        <f>IF(TrRoad_act!N95=0,"",TrRoad_ene!N71/TrRoad_tech!N99)</f>
        <v>1.1000000000133237</v>
      </c>
      <c r="O126" s="106">
        <f>IF(TrRoad_act!O95=0,"",TrRoad_ene!O71/TrRoad_tech!O99)</f>
        <v>1.1000000000133241</v>
      </c>
      <c r="P126" s="106">
        <f>IF(TrRoad_act!P95=0,"",TrRoad_ene!P71/TrRoad_tech!P99)</f>
        <v>1.1000000000133239</v>
      </c>
      <c r="Q126" s="106">
        <f>IF(TrRoad_act!Q95=0,"",TrRoad_ene!Q71/TrRoad_tech!Q99)</f>
        <v>1.1000000000133241</v>
      </c>
    </row>
    <row r="127" spans="1:17" ht="11.45" customHeight="1" x14ac:dyDescent="0.25">
      <c r="A127" s="62" t="s">
        <v>58</v>
      </c>
      <c r="B127" s="106">
        <f>IF(TrRoad_act!B96=0,"",TrRoad_ene!B72/TrRoad_tech!B100)</f>
        <v>1.1000000000133239</v>
      </c>
      <c r="C127" s="106">
        <f>IF(TrRoad_act!C96=0,"",TrRoad_ene!C72/TrRoad_tech!C100)</f>
        <v>1.1001679757399647</v>
      </c>
      <c r="D127" s="106">
        <f>IF(TrRoad_act!D96=0,"",TrRoad_ene!D72/TrRoad_tech!D100)</f>
        <v>1.1005769719517124</v>
      </c>
      <c r="E127" s="106">
        <f>IF(TrRoad_act!E96=0,"",TrRoad_ene!E72/TrRoad_tech!E100)</f>
        <v>1.1016087302854283</v>
      </c>
      <c r="F127" s="106">
        <f>IF(TrRoad_act!F96=0,"",TrRoad_ene!F72/TrRoad_tech!F100)</f>
        <v>1.1023790880132296</v>
      </c>
      <c r="G127" s="106">
        <f>IF(TrRoad_act!G96=0,"",TrRoad_ene!G72/TrRoad_tech!G100)</f>
        <v>1.1038820159651868</v>
      </c>
      <c r="H127" s="106">
        <f>IF(TrRoad_act!H96=0,"",TrRoad_ene!H72/TrRoad_tech!H100)</f>
        <v>1.1054088985497961</v>
      </c>
      <c r="I127" s="106">
        <f>IF(TrRoad_act!I96=0,"",TrRoad_ene!I72/TrRoad_tech!I100)</f>
        <v>1.107115756251611</v>
      </c>
      <c r="J127" s="106">
        <f>IF(TrRoad_act!J96=0,"",TrRoad_ene!J72/TrRoad_tech!J100)</f>
        <v>1.1084691323247862</v>
      </c>
      <c r="K127" s="106">
        <f>IF(TrRoad_act!K96=0,"",TrRoad_ene!K72/TrRoad_tech!K100)</f>
        <v>1.1097434160019772</v>
      </c>
      <c r="L127" s="106">
        <f>IF(TrRoad_act!L96=0,"",TrRoad_ene!L72/TrRoad_tech!L100)</f>
        <v>1.1133310022956873</v>
      </c>
      <c r="M127" s="106">
        <f>IF(TrRoad_act!M96=0,"",TrRoad_ene!M72/TrRoad_tech!M100)</f>
        <v>1.1172888049225684</v>
      </c>
      <c r="N127" s="106">
        <f>IF(TrRoad_act!N96=0,"",TrRoad_ene!N72/TrRoad_tech!N100)</f>
        <v>1.1233066830718259</v>
      </c>
      <c r="O127" s="106">
        <f>IF(TrRoad_act!O96=0,"",TrRoad_ene!O72/TrRoad_tech!O100)</f>
        <v>1.1302310510010138</v>
      </c>
      <c r="P127" s="106">
        <f>IF(TrRoad_act!P96=0,"",TrRoad_ene!P72/TrRoad_tech!P100)</f>
        <v>1.1371926014858744</v>
      </c>
      <c r="Q127" s="106">
        <f>IF(TrRoad_act!Q96=0,"",TrRoad_ene!Q72/TrRoad_tech!Q100)</f>
        <v>1.145246333785481</v>
      </c>
    </row>
    <row r="128" spans="1:17" ht="11.45" customHeight="1" x14ac:dyDescent="0.25">
      <c r="A128" s="62" t="s">
        <v>57</v>
      </c>
      <c r="B128" s="106" t="str">
        <f>IF(TrRoad_act!B97=0,"",TrRoad_ene!B73/TrRoad_tech!B101)</f>
        <v/>
      </c>
      <c r="C128" s="106" t="str">
        <f>IF(TrRoad_act!C97=0,"",TrRoad_ene!C73/TrRoad_tech!C101)</f>
        <v/>
      </c>
      <c r="D128" s="106" t="str">
        <f>IF(TrRoad_act!D97=0,"",TrRoad_ene!D73/TrRoad_tech!D101)</f>
        <v/>
      </c>
      <c r="E128" s="106" t="str">
        <f>IF(TrRoad_act!E97=0,"",TrRoad_ene!E73/TrRoad_tech!E101)</f>
        <v/>
      </c>
      <c r="F128" s="106" t="str">
        <f>IF(TrRoad_act!F97=0,"",TrRoad_ene!F73/TrRoad_tech!F101)</f>
        <v/>
      </c>
      <c r="G128" s="106" t="str">
        <f>IF(TrRoad_act!G97=0,"",TrRoad_ene!G73/TrRoad_tech!G101)</f>
        <v/>
      </c>
      <c r="H128" s="106" t="str">
        <f>IF(TrRoad_act!H97=0,"",TrRoad_ene!H73/TrRoad_tech!H101)</f>
        <v/>
      </c>
      <c r="I128" s="106" t="str">
        <f>IF(TrRoad_act!I97=0,"",TrRoad_ene!I73/TrRoad_tech!I101)</f>
        <v/>
      </c>
      <c r="J128" s="106" t="str">
        <f>IF(TrRoad_act!J97=0,"",TrRoad_ene!J73/TrRoad_tech!J101)</f>
        <v/>
      </c>
      <c r="K128" s="106" t="str">
        <f>IF(TrRoad_act!K97=0,"",TrRoad_ene!K73/TrRoad_tech!K101)</f>
        <v/>
      </c>
      <c r="L128" s="106" t="str">
        <f>IF(TrRoad_act!L97=0,"",TrRoad_ene!L73/TrRoad_tech!L101)</f>
        <v/>
      </c>
      <c r="M128" s="106" t="str">
        <f>IF(TrRoad_act!M97=0,"",TrRoad_ene!M73/TrRoad_tech!M101)</f>
        <v/>
      </c>
      <c r="N128" s="106" t="str">
        <f>IF(TrRoad_act!N97=0,"",TrRoad_ene!N73/TrRoad_tech!N101)</f>
        <v/>
      </c>
      <c r="O128" s="106" t="str">
        <f>IF(TrRoad_act!O97=0,"",TrRoad_ene!O73/TrRoad_tech!O101)</f>
        <v/>
      </c>
      <c r="P128" s="106" t="str">
        <f>IF(TrRoad_act!P97=0,"",TrRoad_ene!P73/TrRoad_tech!P101)</f>
        <v/>
      </c>
      <c r="Q128" s="106" t="str">
        <f>IF(TrRoad_act!Q97=0,"",TrRoad_ene!Q73/TrRoad_tech!Q101)</f>
        <v/>
      </c>
    </row>
    <row r="129" spans="1:17" ht="11.45" customHeight="1" x14ac:dyDescent="0.25">
      <c r="A129" s="62" t="s">
        <v>56</v>
      </c>
      <c r="B129" s="106" t="str">
        <f>IF(TrRoad_act!B98=0,"",TrRoad_ene!B74/TrRoad_tech!B102)</f>
        <v/>
      </c>
      <c r="C129" s="106" t="str">
        <f>IF(TrRoad_act!C98=0,"",TrRoad_ene!C74/TrRoad_tech!C102)</f>
        <v/>
      </c>
      <c r="D129" s="106" t="str">
        <f>IF(TrRoad_act!D98=0,"",TrRoad_ene!D74/TrRoad_tech!D102)</f>
        <v/>
      </c>
      <c r="E129" s="106" t="str">
        <f>IF(TrRoad_act!E98=0,"",TrRoad_ene!E74/TrRoad_tech!E102)</f>
        <v/>
      </c>
      <c r="F129" s="106" t="str">
        <f>IF(TrRoad_act!F98=0,"",TrRoad_ene!F74/TrRoad_tech!F102)</f>
        <v/>
      </c>
      <c r="G129" s="106" t="str">
        <f>IF(TrRoad_act!G98=0,"",TrRoad_ene!G74/TrRoad_tech!G102)</f>
        <v/>
      </c>
      <c r="H129" s="106" t="str">
        <f>IF(TrRoad_act!H98=0,"",TrRoad_ene!H74/TrRoad_tech!H102)</f>
        <v/>
      </c>
      <c r="I129" s="106" t="str">
        <f>IF(TrRoad_act!I98=0,"",TrRoad_ene!I74/TrRoad_tech!I102)</f>
        <v/>
      </c>
      <c r="J129" s="106" t="str">
        <f>IF(TrRoad_act!J98=0,"",TrRoad_ene!J74/TrRoad_tech!J102)</f>
        <v/>
      </c>
      <c r="K129" s="106" t="str">
        <f>IF(TrRoad_act!K98=0,"",TrRoad_ene!K74/TrRoad_tech!K102)</f>
        <v/>
      </c>
      <c r="L129" s="106">
        <f>IF(TrRoad_act!L98=0,"",TrRoad_ene!L74/TrRoad_tech!L102)</f>
        <v>1.2013763326935878</v>
      </c>
      <c r="M129" s="106">
        <f>IF(TrRoad_act!M98=0,"",TrRoad_ene!M74/TrRoad_tech!M102)</f>
        <v>1.2026278089659368</v>
      </c>
      <c r="N129" s="106">
        <f>IF(TrRoad_act!N98=0,"",TrRoad_ene!N74/TrRoad_tech!N102)</f>
        <v>1.135350198373912</v>
      </c>
      <c r="O129" s="106">
        <f>IF(TrRoad_act!O98=0,"",TrRoad_ene!O74/TrRoad_tech!O102)</f>
        <v>1.1309779334984122</v>
      </c>
      <c r="P129" s="106">
        <f>IF(TrRoad_act!P98=0,"",TrRoad_ene!P74/TrRoad_tech!P102)</f>
        <v>1.1985973083107735</v>
      </c>
      <c r="Q129" s="106">
        <f>IF(TrRoad_act!Q98=0,"",TrRoad_ene!Q74/TrRoad_tech!Q102)</f>
        <v>1.2432690867388037</v>
      </c>
    </row>
    <row r="130" spans="1:17" ht="11.45" customHeight="1" x14ac:dyDescent="0.25">
      <c r="A130" s="62" t="s">
        <v>55</v>
      </c>
      <c r="B130" s="106" t="str">
        <f>IF(TrRoad_act!B99=0,"",TrRoad_ene!B75/TrRoad_tech!B103)</f>
        <v/>
      </c>
      <c r="C130" s="106" t="str">
        <f>IF(TrRoad_act!C99=0,"",TrRoad_ene!C75/TrRoad_tech!C103)</f>
        <v/>
      </c>
      <c r="D130" s="106" t="str">
        <f>IF(TrRoad_act!D99=0,"",TrRoad_ene!D75/TrRoad_tech!D103)</f>
        <v/>
      </c>
      <c r="E130" s="106" t="str">
        <f>IF(TrRoad_act!E99=0,"",TrRoad_ene!E75/TrRoad_tech!E103)</f>
        <v/>
      </c>
      <c r="F130" s="106" t="str">
        <f>IF(TrRoad_act!F99=0,"",TrRoad_ene!F75/TrRoad_tech!F103)</f>
        <v/>
      </c>
      <c r="G130" s="106" t="str">
        <f>IF(TrRoad_act!G99=0,"",TrRoad_ene!G75/TrRoad_tech!G103)</f>
        <v/>
      </c>
      <c r="H130" s="106" t="str">
        <f>IF(TrRoad_act!H99=0,"",TrRoad_ene!H75/TrRoad_tech!H103)</f>
        <v/>
      </c>
      <c r="I130" s="106" t="str">
        <f>IF(TrRoad_act!I99=0,"",TrRoad_ene!I75/TrRoad_tech!I103)</f>
        <v/>
      </c>
      <c r="J130" s="106" t="str">
        <f>IF(TrRoad_act!J99=0,"",TrRoad_ene!J75/TrRoad_tech!J103)</f>
        <v/>
      </c>
      <c r="K130" s="106" t="str">
        <f>IF(TrRoad_act!K99=0,"",TrRoad_ene!K75/TrRoad_tech!K103)</f>
        <v/>
      </c>
      <c r="L130" s="106">
        <f>IF(TrRoad_act!L99=0,"",TrRoad_ene!L75/TrRoad_tech!L103)</f>
        <v>1.1500000000135062</v>
      </c>
      <c r="M130" s="106">
        <f>IF(TrRoad_act!M99=0,"",TrRoad_ene!M75/TrRoad_tech!M103)</f>
        <v>1.1500000000135064</v>
      </c>
      <c r="N130" s="106">
        <f>IF(TrRoad_act!N99=0,"",TrRoad_ene!N75/TrRoad_tech!N103)</f>
        <v>1.150000000013506</v>
      </c>
      <c r="O130" s="106">
        <f>IF(TrRoad_act!O99=0,"",TrRoad_ene!O75/TrRoad_tech!O103)</f>
        <v>1.150000000013506</v>
      </c>
      <c r="P130" s="106">
        <f>IF(TrRoad_act!P99=0,"",TrRoad_ene!P75/TrRoad_tech!P103)</f>
        <v>1.1500000000135062</v>
      </c>
      <c r="Q130" s="106">
        <f>IF(TrRoad_act!Q99=0,"",TrRoad_ene!Q75/TrRoad_tech!Q103)</f>
        <v>1.1500000000135062</v>
      </c>
    </row>
    <row r="131" spans="1:17" ht="11.45" customHeight="1" x14ac:dyDescent="0.25">
      <c r="A131" s="25" t="s">
        <v>18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</row>
    <row r="132" spans="1:17" ht="11.45" customHeight="1" x14ac:dyDescent="0.25">
      <c r="A132" s="23" t="s">
        <v>27</v>
      </c>
      <c r="B132" s="109">
        <f>IF(TrRoad_act!B101=0,"",TrRoad_ene!B77/TrRoad_tech!B105)</f>
        <v>1.0997929796963737</v>
      </c>
      <c r="C132" s="109">
        <f>IF(TrRoad_act!C101=0,"",TrRoad_ene!C77/TrRoad_tech!C105)</f>
        <v>1.100153837369473</v>
      </c>
      <c r="D132" s="109">
        <f>IF(TrRoad_act!D101=0,"",TrRoad_ene!D77/TrRoad_tech!D105)</f>
        <v>1.1001659657624843</v>
      </c>
      <c r="E132" s="109">
        <f>IF(TrRoad_act!E101=0,"",TrRoad_ene!E77/TrRoad_tech!E105)</f>
        <v>1.1003546677461635</v>
      </c>
      <c r="F132" s="109">
        <f>IF(TrRoad_act!F101=0,"",TrRoad_ene!F77/TrRoad_tech!F105)</f>
        <v>1.1010909761413676</v>
      </c>
      <c r="G132" s="109">
        <f>IF(TrRoad_act!G101=0,"",TrRoad_ene!G77/TrRoad_tech!G105)</f>
        <v>1.1015928642203858</v>
      </c>
      <c r="H132" s="109">
        <f>IF(TrRoad_act!H101=0,"",TrRoad_ene!H77/TrRoad_tech!H105)</f>
        <v>1.1032061631615948</v>
      </c>
      <c r="I132" s="109">
        <f>IF(TrRoad_act!I101=0,"",TrRoad_ene!I77/TrRoad_tech!I105)</f>
        <v>1.105382279038023</v>
      </c>
      <c r="J132" s="109">
        <f>IF(TrRoad_act!J101=0,"",TrRoad_ene!J77/TrRoad_tech!J105)</f>
        <v>1.1088837105006986</v>
      </c>
      <c r="K132" s="109">
        <f>IF(TrRoad_act!K101=0,"",TrRoad_ene!K77/TrRoad_tech!K105)</f>
        <v>1.1134725892749544</v>
      </c>
      <c r="L132" s="109">
        <f>IF(TrRoad_act!L101=0,"",TrRoad_ene!L77/TrRoad_tech!L105)</f>
        <v>1.1192925124993931</v>
      </c>
      <c r="M132" s="109">
        <f>IF(TrRoad_act!M101=0,"",TrRoad_ene!M77/TrRoad_tech!M105)</f>
        <v>1.1271482886338411</v>
      </c>
      <c r="N132" s="109">
        <f>IF(TrRoad_act!N101=0,"",TrRoad_ene!N77/TrRoad_tech!N105)</f>
        <v>1.1368241167166131</v>
      </c>
      <c r="O132" s="109">
        <f>IF(TrRoad_act!O101=0,"",TrRoad_ene!O77/TrRoad_tech!O105)</f>
        <v>1.1477852928989198</v>
      </c>
      <c r="P132" s="109">
        <f>IF(TrRoad_act!P101=0,"",TrRoad_ene!P77/TrRoad_tech!P105)</f>
        <v>1.1595060798641699</v>
      </c>
      <c r="Q132" s="109">
        <f>IF(TrRoad_act!Q101=0,"",TrRoad_ene!Q77/TrRoad_tech!Q105)</f>
        <v>1.1720694609457536</v>
      </c>
    </row>
    <row r="133" spans="1:17" ht="11.45" customHeight="1" x14ac:dyDescent="0.25">
      <c r="A133" s="62" t="s">
        <v>59</v>
      </c>
      <c r="B133" s="108">
        <f>IF(TrRoad_act!B102=0,"",TrRoad_ene!B78/TrRoad_tech!B106)</f>
        <v>1.10000000000673</v>
      </c>
      <c r="C133" s="108">
        <f>IF(TrRoad_act!C102=0,"",TrRoad_ene!C78/TrRoad_tech!C106)</f>
        <v>1.1000510099470058</v>
      </c>
      <c r="D133" s="108">
        <f>IF(TrRoad_act!D102=0,"",TrRoad_ene!D78/TrRoad_tech!D106)</f>
        <v>1.100185965101848</v>
      </c>
      <c r="E133" s="108">
        <f>IF(TrRoad_act!E102=0,"",TrRoad_ene!E78/TrRoad_tech!E106)</f>
        <v>1.1003946831069902</v>
      </c>
      <c r="F133" s="108">
        <f>IF(TrRoad_act!F102=0,"",TrRoad_ene!F78/TrRoad_tech!F106)</f>
        <v>1.1008022109795084</v>
      </c>
      <c r="G133" s="108">
        <f>IF(TrRoad_act!G102=0,"",TrRoad_ene!G78/TrRoad_tech!G106)</f>
        <v>1.1015174386398623</v>
      </c>
      <c r="H133" s="108">
        <f>IF(TrRoad_act!H102=0,"",TrRoad_ene!H78/TrRoad_tech!H106)</f>
        <v>1.1026200285566452</v>
      </c>
      <c r="I133" s="108">
        <f>IF(TrRoad_act!I102=0,"",TrRoad_ene!I78/TrRoad_tech!I106)</f>
        <v>1.1041945980898678</v>
      </c>
      <c r="J133" s="108">
        <f>IF(TrRoad_act!J102=0,"",TrRoad_ene!J78/TrRoad_tech!J106)</f>
        <v>1.1086605509753999</v>
      </c>
      <c r="K133" s="108">
        <f>IF(TrRoad_act!K102=0,"",TrRoad_ene!K78/TrRoad_tech!K106)</f>
        <v>1.1134016337084227</v>
      </c>
      <c r="L133" s="108">
        <f>IF(TrRoad_act!L102=0,"",TrRoad_ene!L78/TrRoad_tech!L106)</f>
        <v>1.1182030334240198</v>
      </c>
      <c r="M133" s="108">
        <f>IF(TrRoad_act!M102=0,"",TrRoad_ene!M78/TrRoad_tech!M106)</f>
        <v>1.1243376401719201</v>
      </c>
      <c r="N133" s="108">
        <f>IF(TrRoad_act!N102=0,"",TrRoad_ene!N78/TrRoad_tech!N106)</f>
        <v>1.1312159346758031</v>
      </c>
      <c r="O133" s="108">
        <f>IF(TrRoad_act!O102=0,"",TrRoad_ene!O78/TrRoad_tech!O106)</f>
        <v>1.1384576186912165</v>
      </c>
      <c r="P133" s="108">
        <f>IF(TrRoad_act!P102=0,"",TrRoad_ene!P78/TrRoad_tech!P106)</f>
        <v>1.1468547073261215</v>
      </c>
      <c r="Q133" s="108">
        <f>IF(TrRoad_act!Q102=0,"",TrRoad_ene!Q78/TrRoad_tech!Q106)</f>
        <v>1.1567448187011546</v>
      </c>
    </row>
    <row r="134" spans="1:17" ht="11.45" customHeight="1" x14ac:dyDescent="0.25">
      <c r="A134" s="62" t="s">
        <v>58</v>
      </c>
      <c r="B134" s="108">
        <f>IF(TrRoad_act!B103=0,"",TrRoad_ene!B79/TrRoad_tech!B107)</f>
        <v>1.1000000000067303</v>
      </c>
      <c r="C134" s="108">
        <f>IF(TrRoad_act!C103=0,"",TrRoad_ene!C79/TrRoad_tech!C107)</f>
        <v>1.1000371812375438</v>
      </c>
      <c r="D134" s="108">
        <f>IF(TrRoad_act!D103=0,"",TrRoad_ene!D79/TrRoad_tech!D107)</f>
        <v>1.1001447740490511</v>
      </c>
      <c r="E134" s="108">
        <f>IF(TrRoad_act!E103=0,"",TrRoad_ene!E79/TrRoad_tech!E107)</f>
        <v>1.1004239739584174</v>
      </c>
      <c r="F134" s="108">
        <f>IF(TrRoad_act!F103=0,"",TrRoad_ene!F79/TrRoad_tech!F107)</f>
        <v>1.1008510006753567</v>
      </c>
      <c r="G134" s="108">
        <f>IF(TrRoad_act!G103=0,"",TrRoad_ene!G79/TrRoad_tech!G107)</f>
        <v>1.101574692392477</v>
      </c>
      <c r="H134" s="108">
        <f>IF(TrRoad_act!H103=0,"",TrRoad_ene!H79/TrRoad_tech!H107)</f>
        <v>1.1031133689940118</v>
      </c>
      <c r="I134" s="108">
        <f>IF(TrRoad_act!I103=0,"",TrRoad_ene!I79/TrRoad_tech!I107)</f>
        <v>1.1059131790098533</v>
      </c>
      <c r="J134" s="108">
        <f>IF(TrRoad_act!J103=0,"",TrRoad_ene!J79/TrRoad_tech!J107)</f>
        <v>1.1092596534091943</v>
      </c>
      <c r="K134" s="108">
        <f>IF(TrRoad_act!K103=0,"",TrRoad_ene!K79/TrRoad_tech!K107)</f>
        <v>1.1136542853013194</v>
      </c>
      <c r="L134" s="108">
        <f>IF(TrRoad_act!L103=0,"",TrRoad_ene!L79/TrRoad_tech!L107)</f>
        <v>1.1195765454674029</v>
      </c>
      <c r="M134" s="108">
        <f>IF(TrRoad_act!M103=0,"",TrRoad_ene!M79/TrRoad_tech!M107)</f>
        <v>1.1275542490486523</v>
      </c>
      <c r="N134" s="108">
        <f>IF(TrRoad_act!N103=0,"",TrRoad_ene!N79/TrRoad_tech!N107)</f>
        <v>1.1375488106767042</v>
      </c>
      <c r="O134" s="108">
        <f>IF(TrRoad_act!O103=0,"",TrRoad_ene!O79/TrRoad_tech!O107)</f>
        <v>1.1488692792497939</v>
      </c>
      <c r="P134" s="108">
        <f>IF(TrRoad_act!P103=0,"",TrRoad_ene!P79/TrRoad_tech!P107)</f>
        <v>1.1610326732425893</v>
      </c>
      <c r="Q134" s="108">
        <f>IF(TrRoad_act!Q103=0,"",TrRoad_ene!Q79/TrRoad_tech!Q107)</f>
        <v>1.1737169883098442</v>
      </c>
    </row>
    <row r="135" spans="1:17" ht="11.45" customHeight="1" x14ac:dyDescent="0.25">
      <c r="A135" s="62" t="s">
        <v>57</v>
      </c>
      <c r="B135" s="108" t="str">
        <f>IF(TrRoad_act!B104=0,"",TrRoad_ene!B80/TrRoad_tech!B108)</f>
        <v/>
      </c>
      <c r="C135" s="108" t="str">
        <f>IF(TrRoad_act!C104=0,"",TrRoad_ene!C80/TrRoad_tech!C108)</f>
        <v/>
      </c>
      <c r="D135" s="108" t="str">
        <f>IF(TrRoad_act!D104=0,"",TrRoad_ene!D80/TrRoad_tech!D108)</f>
        <v/>
      </c>
      <c r="E135" s="108" t="str">
        <f>IF(TrRoad_act!E104=0,"",TrRoad_ene!E80/TrRoad_tech!E108)</f>
        <v/>
      </c>
      <c r="F135" s="108" t="str">
        <f>IF(TrRoad_act!F104=0,"",TrRoad_ene!F80/TrRoad_tech!F108)</f>
        <v/>
      </c>
      <c r="G135" s="108" t="str">
        <f>IF(TrRoad_act!G104=0,"",TrRoad_ene!G80/TrRoad_tech!G108)</f>
        <v/>
      </c>
      <c r="H135" s="108" t="str">
        <f>IF(TrRoad_act!H104=0,"",TrRoad_ene!H80/TrRoad_tech!H108)</f>
        <v/>
      </c>
      <c r="I135" s="108" t="str">
        <f>IF(TrRoad_act!I104=0,"",TrRoad_ene!I80/TrRoad_tech!I108)</f>
        <v/>
      </c>
      <c r="J135" s="108" t="str">
        <f>IF(TrRoad_act!J104=0,"",TrRoad_ene!J80/TrRoad_tech!J108)</f>
        <v/>
      </c>
      <c r="K135" s="108" t="str">
        <f>IF(TrRoad_act!K104=0,"",TrRoad_ene!K80/TrRoad_tech!K108)</f>
        <v/>
      </c>
      <c r="L135" s="108" t="str">
        <f>IF(TrRoad_act!L104=0,"",TrRoad_ene!L80/TrRoad_tech!L108)</f>
        <v/>
      </c>
      <c r="M135" s="108" t="str">
        <f>IF(TrRoad_act!M104=0,"",TrRoad_ene!M80/TrRoad_tech!M108)</f>
        <v/>
      </c>
      <c r="N135" s="108" t="str">
        <f>IF(TrRoad_act!N104=0,"",TrRoad_ene!N80/TrRoad_tech!N108)</f>
        <v/>
      </c>
      <c r="O135" s="108" t="str">
        <f>IF(TrRoad_act!O104=0,"",TrRoad_ene!O80/TrRoad_tech!O108)</f>
        <v/>
      </c>
      <c r="P135" s="108" t="str">
        <f>IF(TrRoad_act!P104=0,"",TrRoad_ene!P80/TrRoad_tech!P108)</f>
        <v/>
      </c>
      <c r="Q135" s="108" t="str">
        <f>IF(TrRoad_act!Q104=0,"",TrRoad_ene!Q80/TrRoad_tech!Q108)</f>
        <v/>
      </c>
    </row>
    <row r="136" spans="1:17" ht="11.45" customHeight="1" x14ac:dyDescent="0.25">
      <c r="A136" s="62" t="s">
        <v>56</v>
      </c>
      <c r="B136" s="108" t="str">
        <f>IF(TrRoad_act!B105=0,"",TrRoad_ene!B81/TrRoad_tech!B109)</f>
        <v/>
      </c>
      <c r="C136" s="108" t="str">
        <f>IF(TrRoad_act!C105=0,"",TrRoad_ene!C81/TrRoad_tech!C109)</f>
        <v/>
      </c>
      <c r="D136" s="108" t="str">
        <f>IF(TrRoad_act!D105=0,"",TrRoad_ene!D81/TrRoad_tech!D109)</f>
        <v/>
      </c>
      <c r="E136" s="108" t="str">
        <f>IF(TrRoad_act!E105=0,"",TrRoad_ene!E81/TrRoad_tech!E109)</f>
        <v/>
      </c>
      <c r="F136" s="108" t="str">
        <f>IF(TrRoad_act!F105=0,"",TrRoad_ene!F81/TrRoad_tech!F109)</f>
        <v/>
      </c>
      <c r="G136" s="108" t="str">
        <f>IF(TrRoad_act!G105=0,"",TrRoad_ene!G81/TrRoad_tech!G109)</f>
        <v/>
      </c>
      <c r="H136" s="108" t="str">
        <f>IF(TrRoad_act!H105=0,"",TrRoad_ene!H81/TrRoad_tech!H109)</f>
        <v/>
      </c>
      <c r="I136" s="108" t="str">
        <f>IF(TrRoad_act!I105=0,"",TrRoad_ene!I81/TrRoad_tech!I109)</f>
        <v/>
      </c>
      <c r="J136" s="108" t="str">
        <f>IF(TrRoad_act!J105=0,"",TrRoad_ene!J81/TrRoad_tech!J109)</f>
        <v/>
      </c>
      <c r="K136" s="108" t="str">
        <f>IF(TrRoad_act!K105=0,"",TrRoad_ene!K81/TrRoad_tech!K109)</f>
        <v/>
      </c>
      <c r="L136" s="108">
        <f>IF(TrRoad_act!L105=0,"",TrRoad_ene!L81/TrRoad_tech!L109)</f>
        <v>1.2000000000070941</v>
      </c>
      <c r="M136" s="108">
        <f>IF(TrRoad_act!M105=0,"",TrRoad_ene!M81/TrRoad_tech!M109)</f>
        <v>1.2115648240615535</v>
      </c>
      <c r="N136" s="108">
        <f>IF(TrRoad_act!N105=0,"",TrRoad_ene!N81/TrRoad_tech!N109)</f>
        <v>1.2133580854680575</v>
      </c>
      <c r="O136" s="108">
        <f>IF(TrRoad_act!O105=0,"",TrRoad_ene!O81/TrRoad_tech!O109)</f>
        <v>1.2195410981636305</v>
      </c>
      <c r="P136" s="108">
        <f>IF(TrRoad_act!P105=0,"",TrRoad_ene!P81/TrRoad_tech!P109)</f>
        <v>1.2337308008036856</v>
      </c>
      <c r="Q136" s="108">
        <f>IF(TrRoad_act!Q105=0,"",TrRoad_ene!Q81/TrRoad_tech!Q109)</f>
        <v>1.251723076149968</v>
      </c>
    </row>
    <row r="137" spans="1:17" ht="11.45" customHeight="1" x14ac:dyDescent="0.25">
      <c r="A137" s="62" t="s">
        <v>55</v>
      </c>
      <c r="B137" s="108" t="str">
        <f>IF(TrRoad_act!B106=0,"",TrRoad_ene!B82/TrRoad_tech!B110)</f>
        <v/>
      </c>
      <c r="C137" s="108" t="str">
        <f>IF(TrRoad_act!C106=0,"",TrRoad_ene!C82/TrRoad_tech!C110)</f>
        <v/>
      </c>
      <c r="D137" s="108" t="str">
        <f>IF(TrRoad_act!D106=0,"",TrRoad_ene!D82/TrRoad_tech!D110)</f>
        <v/>
      </c>
      <c r="E137" s="108" t="str">
        <f>IF(TrRoad_act!E106=0,"",TrRoad_ene!E82/TrRoad_tech!E110)</f>
        <v/>
      </c>
      <c r="F137" s="108" t="str">
        <f>IF(TrRoad_act!F106=0,"",TrRoad_ene!F82/TrRoad_tech!F110)</f>
        <v/>
      </c>
      <c r="G137" s="108" t="str">
        <f>IF(TrRoad_act!G106=0,"",TrRoad_ene!G82/TrRoad_tech!G110)</f>
        <v/>
      </c>
      <c r="H137" s="108" t="str">
        <f>IF(TrRoad_act!H106=0,"",TrRoad_ene!H82/TrRoad_tech!H110)</f>
        <v/>
      </c>
      <c r="I137" s="108">
        <f>IF(TrRoad_act!I106=0,"",TrRoad_ene!I82/TrRoad_tech!I110)</f>
        <v>1.1560000000067703</v>
      </c>
      <c r="J137" s="108">
        <f>IF(TrRoad_act!J106=0,"",TrRoad_ene!J82/TrRoad_tech!J110)</f>
        <v>1.1560000000067705</v>
      </c>
      <c r="K137" s="108">
        <f>IF(TrRoad_act!K106=0,"",TrRoad_ene!K82/TrRoad_tech!K110)</f>
        <v>1.1560000000067705</v>
      </c>
      <c r="L137" s="108">
        <f>IF(TrRoad_act!L106=0,"",TrRoad_ene!L82/TrRoad_tech!L110)</f>
        <v>1.1560000000067703</v>
      </c>
      <c r="M137" s="108">
        <f>IF(TrRoad_act!M106=0,"",TrRoad_ene!M82/TrRoad_tech!M110)</f>
        <v>1.1560000000067703</v>
      </c>
      <c r="N137" s="108">
        <f>IF(TrRoad_act!N106=0,"",TrRoad_ene!N82/TrRoad_tech!N110)</f>
        <v>1.1815632577161717</v>
      </c>
      <c r="O137" s="108">
        <f>IF(TrRoad_act!O106=0,"",TrRoad_ene!O82/TrRoad_tech!O110)</f>
        <v>1.2230957930826631</v>
      </c>
      <c r="P137" s="108">
        <f>IF(TrRoad_act!P106=0,"",TrRoad_ene!P82/TrRoad_tech!P110)</f>
        <v>1.2497210019828739</v>
      </c>
      <c r="Q137" s="108">
        <f>IF(TrRoad_act!Q106=0,"",TrRoad_ene!Q82/TrRoad_tech!Q110)</f>
        <v>1.255837829291951</v>
      </c>
    </row>
    <row r="138" spans="1:17" ht="11.45" customHeight="1" x14ac:dyDescent="0.25">
      <c r="A138" s="19" t="s">
        <v>24</v>
      </c>
      <c r="B138" s="107">
        <f>IF(TrRoad_act!B107=0,"",TrRoad_ene!B83/TrRoad_tech!B111)</f>
        <v>0.76264565621147051</v>
      </c>
      <c r="C138" s="107">
        <f>IF(TrRoad_act!C107=0,"",TrRoad_ene!C83/TrRoad_tech!C111)</f>
        <v>1.6593882222486847</v>
      </c>
      <c r="D138" s="107">
        <f>IF(TrRoad_act!D107=0,"",TrRoad_ene!D83/TrRoad_tech!D111)</f>
        <v>1.9904994751734788</v>
      </c>
      <c r="E138" s="107">
        <f>IF(TrRoad_act!E107=0,"",TrRoad_ene!E83/TrRoad_tech!E111)</f>
        <v>1.2302790066286446</v>
      </c>
      <c r="F138" s="107">
        <f>IF(TrRoad_act!F107=0,"",TrRoad_ene!F83/TrRoad_tech!F111)</f>
        <v>1.2968101502513374</v>
      </c>
      <c r="G138" s="107">
        <f>IF(TrRoad_act!G107=0,"",TrRoad_ene!G83/TrRoad_tech!G111)</f>
        <v>1.3424011612318267</v>
      </c>
      <c r="H138" s="107">
        <f>IF(TrRoad_act!H107=0,"",TrRoad_ene!H83/TrRoad_tech!H111)</f>
        <v>1.3172536324478743</v>
      </c>
      <c r="I138" s="107">
        <f>IF(TrRoad_act!I107=0,"",TrRoad_ene!I83/TrRoad_tech!I111)</f>
        <v>1.3818840383131066</v>
      </c>
      <c r="J138" s="107">
        <f>IF(TrRoad_act!J107=0,"",TrRoad_ene!J83/TrRoad_tech!J111)</f>
        <v>1.2190177961720652</v>
      </c>
      <c r="K138" s="107">
        <f>IF(TrRoad_act!K107=0,"",TrRoad_ene!K83/TrRoad_tech!K111)</f>
        <v>1.1535941449216012</v>
      </c>
      <c r="L138" s="107">
        <f>IF(TrRoad_act!L107=0,"",TrRoad_ene!L83/TrRoad_tech!L111)</f>
        <v>1.6572058550325695</v>
      </c>
      <c r="M138" s="107">
        <f>IF(TrRoad_act!M107=0,"",TrRoad_ene!M83/TrRoad_tech!M111)</f>
        <v>1.6771349038163781</v>
      </c>
      <c r="N138" s="107">
        <f>IF(TrRoad_act!N107=0,"",TrRoad_ene!N83/TrRoad_tech!N111)</f>
        <v>1.6801576195101238</v>
      </c>
      <c r="O138" s="107">
        <f>IF(TrRoad_act!O107=0,"",TrRoad_ene!O83/TrRoad_tech!O111)</f>
        <v>1.3591742187463922</v>
      </c>
      <c r="P138" s="107">
        <f>IF(TrRoad_act!P107=0,"",TrRoad_ene!P83/TrRoad_tech!P111)</f>
        <v>1.3370374181179101</v>
      </c>
      <c r="Q138" s="107">
        <f>IF(TrRoad_act!Q107=0,"",TrRoad_ene!Q83/TrRoad_tech!Q111)</f>
        <v>1.1323557788041072</v>
      </c>
    </row>
    <row r="139" spans="1:17" ht="11.45" customHeight="1" x14ac:dyDescent="0.25">
      <c r="A139" s="17" t="s">
        <v>23</v>
      </c>
      <c r="B139" s="106">
        <f>IF(TrRoad_act!B108=0,"",TrRoad_ene!B84/TrRoad_tech!B112)</f>
        <v>1.0638922672617581</v>
      </c>
      <c r="C139" s="106">
        <f>IF(TrRoad_act!C108=0,"",TrRoad_ene!C84/TrRoad_tech!C112)</f>
        <v>1.1517192288136093</v>
      </c>
      <c r="D139" s="106">
        <f>IF(TrRoad_act!D108=0,"",TrRoad_ene!D84/TrRoad_tech!D112)</f>
        <v>1.1863283104544062</v>
      </c>
      <c r="E139" s="106">
        <f>IF(TrRoad_act!E108=0,"",TrRoad_ene!E84/TrRoad_tech!E112)</f>
        <v>1.1147391589865248</v>
      </c>
      <c r="F139" s="106">
        <f>IF(TrRoad_act!F108=0,"",TrRoad_ene!F84/TrRoad_tech!F112)</f>
        <v>1.1227226999507349</v>
      </c>
      <c r="G139" s="106">
        <f>IF(TrRoad_act!G108=0,"",TrRoad_ene!G84/TrRoad_tech!G112)</f>
        <v>1.1282195931182819</v>
      </c>
      <c r="H139" s="106">
        <f>IF(TrRoad_act!H108=0,"",TrRoad_ene!H84/TrRoad_tech!H112)</f>
        <v>1.1275490828483983</v>
      </c>
      <c r="I139" s="106">
        <f>IF(TrRoad_act!I108=0,"",TrRoad_ene!I84/TrRoad_tech!I112)</f>
        <v>1.1366382976075573</v>
      </c>
      <c r="J139" s="106">
        <f>IF(TrRoad_act!J108=0,"",TrRoad_ene!J84/TrRoad_tech!J112)</f>
        <v>1.1228621096234614</v>
      </c>
      <c r="K139" s="106">
        <f>IF(TrRoad_act!K108=0,"",TrRoad_ene!K84/TrRoad_tech!K112)</f>
        <v>1.1184915943079299</v>
      </c>
      <c r="L139" s="106">
        <f>IF(TrRoad_act!L108=0,"",TrRoad_ene!L84/TrRoad_tech!L112)</f>
        <v>1.1689028523317517</v>
      </c>
      <c r="M139" s="106">
        <f>IF(TrRoad_act!M108=0,"",TrRoad_ene!M84/TrRoad_tech!M112)</f>
        <v>1.1730712429745567</v>
      </c>
      <c r="N139" s="106">
        <f>IF(TrRoad_act!N108=0,"",TrRoad_ene!N84/TrRoad_tech!N112)</f>
        <v>1.1756137446400761</v>
      </c>
      <c r="O139" s="106">
        <f>IF(TrRoad_act!O108=0,"",TrRoad_ene!O84/TrRoad_tech!O112)</f>
        <v>1.146115336107421</v>
      </c>
      <c r="P139" s="106">
        <f>IF(TrRoad_act!P108=0,"",TrRoad_ene!P84/TrRoad_tech!P112)</f>
        <v>1.1507845424179959</v>
      </c>
      <c r="Q139" s="106">
        <f>IF(TrRoad_act!Q108=0,"",TrRoad_ene!Q84/TrRoad_tech!Q112)</f>
        <v>1.1375501876536569</v>
      </c>
    </row>
    <row r="140" spans="1:17" ht="11.45" customHeight="1" x14ac:dyDescent="0.25">
      <c r="A140" s="15" t="s">
        <v>22</v>
      </c>
      <c r="B140" s="105">
        <f>IF(TrRoad_act!B109=0,"",TrRoad_ene!B85/TrRoad_tech!B113)</f>
        <v>8.2336194175543775E-2</v>
      </c>
      <c r="C140" s="105">
        <f>IF(TrRoad_act!C109=0,"",TrRoad_ene!C85/TrRoad_tech!C113)</f>
        <v>2.3481667094371148</v>
      </c>
      <c r="D140" s="105">
        <f>IF(TrRoad_act!D109=0,"",TrRoad_ene!D85/TrRoad_tech!D113)</f>
        <v>3.5473624720762889</v>
      </c>
      <c r="E140" s="105">
        <f>IF(TrRoad_act!E109=0,"",TrRoad_ene!E85/TrRoad_tech!E113)</f>
        <v>1.5429276941796068</v>
      </c>
      <c r="F140" s="105">
        <f>IF(TrRoad_act!F109=0,"",TrRoad_ene!F85/TrRoad_tech!F113)</f>
        <v>1.7670202577425755</v>
      </c>
      <c r="G140" s="105">
        <f>IF(TrRoad_act!G109=0,"",TrRoad_ene!G85/TrRoad_tech!G113)</f>
        <v>1.932202868481417</v>
      </c>
      <c r="H140" s="105">
        <f>IF(TrRoad_act!H109=0,"",TrRoad_ene!H85/TrRoad_tech!H113)</f>
        <v>1.8262858215671394</v>
      </c>
      <c r="I140" s="105">
        <f>IF(TrRoad_act!I109=0,"",TrRoad_ene!I85/TrRoad_tech!I113)</f>
        <v>2.0249021376921403</v>
      </c>
      <c r="J140" s="105">
        <f>IF(TrRoad_act!J109=0,"",TrRoad_ene!J85/TrRoad_tech!J113)</f>
        <v>1.4487306236498059</v>
      </c>
      <c r="K140" s="105">
        <f>IF(TrRoad_act!K109=0,"",TrRoad_ene!K85/TrRoad_tech!K113)</f>
        <v>1.1804132019096329</v>
      </c>
      <c r="L140" s="105">
        <f>IF(TrRoad_act!L109=0,"",TrRoad_ene!L85/TrRoad_tech!L113)</f>
        <v>2.789187752371626</v>
      </c>
      <c r="M140" s="105">
        <f>IF(TrRoad_act!M109=0,"",TrRoad_ene!M85/TrRoad_tech!M113)</f>
        <v>2.790098961808134</v>
      </c>
      <c r="N140" s="105">
        <f>IF(TrRoad_act!N109=0,"",TrRoad_ene!N85/TrRoad_tech!N113)</f>
        <v>2.7472958831206769</v>
      </c>
      <c r="O140" s="105">
        <f>IF(TrRoad_act!O109=0,"",TrRoad_ene!O85/TrRoad_tech!O113)</f>
        <v>1.7344153475852306</v>
      </c>
      <c r="P140" s="105">
        <f>IF(TrRoad_act!P109=0,"",TrRoad_ene!P85/TrRoad_tech!P113)</f>
        <v>1.6282937276635225</v>
      </c>
      <c r="Q140" s="105">
        <f>IF(TrRoad_act!Q109=0,"",TrRoad_ene!Q85/TrRoad_tech!Q113)</f>
        <v>1.0807048337972425</v>
      </c>
    </row>
    <row r="142" spans="1:17" ht="11.45" customHeight="1" x14ac:dyDescent="0.25">
      <c r="A142" s="27" t="s">
        <v>105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</row>
    <row r="143" spans="1:17" ht="11.45" customHeight="1" x14ac:dyDescent="0.25">
      <c r="A143" s="25" t="s">
        <v>39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11.45" customHeight="1" x14ac:dyDescent="0.25">
      <c r="A144" s="23" t="s">
        <v>30</v>
      </c>
      <c r="B144" s="22">
        <v>4.2349544738946534</v>
      </c>
      <c r="C144" s="22">
        <v>4.2118989994108267</v>
      </c>
      <c r="D144" s="22">
        <v>4.1864289860440715</v>
      </c>
      <c r="E144" s="22">
        <v>4.1340285227643001</v>
      </c>
      <c r="F144" s="22">
        <v>4.1283036115029645</v>
      </c>
      <c r="G144" s="22">
        <v>4.0726901878214239</v>
      </c>
      <c r="H144" s="22">
        <v>3.9905552364598198</v>
      </c>
      <c r="I144" s="22">
        <v>3.9320209396857613</v>
      </c>
      <c r="J144" s="22">
        <v>3.7411126743587904</v>
      </c>
      <c r="K144" s="22">
        <v>3.5351911213362777</v>
      </c>
      <c r="L144" s="22">
        <v>3.406614287803639</v>
      </c>
      <c r="M144" s="22">
        <v>3.2707344441575397</v>
      </c>
      <c r="N144" s="22">
        <v>3.1961395052837673</v>
      </c>
      <c r="O144" s="22">
        <v>3.0819937618339144</v>
      </c>
      <c r="P144" s="22">
        <v>2.9468222454768167</v>
      </c>
      <c r="Q144" s="22">
        <v>2.8399781350758744</v>
      </c>
    </row>
    <row r="145" spans="1:17" ht="11.45" customHeight="1" x14ac:dyDescent="0.25">
      <c r="A145" s="19" t="s">
        <v>29</v>
      </c>
      <c r="B145" s="21">
        <v>6.6025911516759956</v>
      </c>
      <c r="C145" s="21">
        <v>6.5765508519166005</v>
      </c>
      <c r="D145" s="21">
        <v>6.7750853604206949</v>
      </c>
      <c r="E145" s="21">
        <v>6.6602999714180475</v>
      </c>
      <c r="F145" s="21">
        <v>6.5336739134462354</v>
      </c>
      <c r="G145" s="21">
        <v>6.4193283789159121</v>
      </c>
      <c r="H145" s="21">
        <v>6.3458866750394929</v>
      </c>
      <c r="I145" s="21">
        <v>6.1988672168934835</v>
      </c>
      <c r="J145" s="21">
        <v>5.9764360853087508</v>
      </c>
      <c r="K145" s="21">
        <v>5.7140246735789129</v>
      </c>
      <c r="L145" s="21">
        <v>5.469771767180311</v>
      </c>
      <c r="M145" s="21">
        <v>5.3017558101182614</v>
      </c>
      <c r="N145" s="21">
        <v>5.1298548452631154</v>
      </c>
      <c r="O145" s="21">
        <v>4.9666230108118885</v>
      </c>
      <c r="P145" s="21">
        <v>4.7891367052201952</v>
      </c>
      <c r="Q145" s="21">
        <v>4.6313112793558577</v>
      </c>
    </row>
    <row r="146" spans="1:17" ht="11.45" customHeight="1" x14ac:dyDescent="0.25">
      <c r="A146" s="62" t="s">
        <v>59</v>
      </c>
      <c r="B146" s="70">
        <v>7.0582574564910905</v>
      </c>
      <c r="C146" s="70">
        <v>7.0198316656847117</v>
      </c>
      <c r="D146" s="70">
        <v>6.9773816434067859</v>
      </c>
      <c r="E146" s="70">
        <v>6.8900475379405002</v>
      </c>
      <c r="F146" s="70">
        <v>6.8805060191716088</v>
      </c>
      <c r="G146" s="70">
        <v>6.7878169797023729</v>
      </c>
      <c r="H146" s="70">
        <v>6.6509253940996995</v>
      </c>
      <c r="I146" s="70">
        <v>6.5533682328096017</v>
      </c>
      <c r="J146" s="70">
        <v>6.2351877905979833</v>
      </c>
      <c r="K146" s="70">
        <v>5.8919852022271293</v>
      </c>
      <c r="L146" s="70">
        <v>5.6776904796727319</v>
      </c>
      <c r="M146" s="70">
        <v>5.4508486276192558</v>
      </c>
      <c r="N146" s="70">
        <v>5.3263965153309076</v>
      </c>
      <c r="O146" s="70">
        <v>5.1360903029316969</v>
      </c>
      <c r="P146" s="70">
        <v>4.9163701888201921</v>
      </c>
      <c r="Q146" s="70">
        <v>4.7363917285933068</v>
      </c>
    </row>
    <row r="147" spans="1:17" ht="11.45" customHeight="1" x14ac:dyDescent="0.25">
      <c r="A147" s="62" t="s">
        <v>58</v>
      </c>
      <c r="B147" s="70">
        <v>5.7496517453036011</v>
      </c>
      <c r="C147" s="70">
        <v>5.7467952387490415</v>
      </c>
      <c r="D147" s="70">
        <v>5.743623006984194</v>
      </c>
      <c r="E147" s="70">
        <v>5.7567084630141894</v>
      </c>
      <c r="F147" s="70">
        <v>5.7187408140786706</v>
      </c>
      <c r="G147" s="70">
        <v>5.735791559814726</v>
      </c>
      <c r="H147" s="70">
        <v>5.7725696218384259</v>
      </c>
      <c r="I147" s="70">
        <v>5.719434739777232</v>
      </c>
      <c r="J147" s="70">
        <v>5.4613935121554249</v>
      </c>
      <c r="K147" s="70">
        <v>5.2467722068149678</v>
      </c>
      <c r="L147" s="70">
        <v>5.0452363575045052</v>
      </c>
      <c r="M147" s="70">
        <v>5.0276086992986571</v>
      </c>
      <c r="N147" s="70">
        <v>4.9927368804453476</v>
      </c>
      <c r="O147" s="70">
        <v>4.7303852927867434</v>
      </c>
      <c r="P147" s="70">
        <v>4.6866632598990501</v>
      </c>
      <c r="Q147" s="70">
        <v>4.4340050423181099</v>
      </c>
    </row>
    <row r="148" spans="1:17" ht="11.45" customHeight="1" x14ac:dyDescent="0.25">
      <c r="A148" s="62" t="s">
        <v>57</v>
      </c>
      <c r="B148" s="70">
        <v>0</v>
      </c>
      <c r="C148" s="70">
        <v>0</v>
      </c>
      <c r="D148" s="70">
        <v>0</v>
      </c>
      <c r="E148" s="70">
        <v>0</v>
      </c>
      <c r="F148" s="70">
        <v>0</v>
      </c>
      <c r="G148" s="70">
        <v>0</v>
      </c>
      <c r="H148" s="70">
        <v>0</v>
      </c>
      <c r="I148" s="70">
        <v>0</v>
      </c>
      <c r="J148" s="70">
        <v>0</v>
      </c>
      <c r="K148" s="70">
        <v>0</v>
      </c>
      <c r="L148" s="70">
        <v>0</v>
      </c>
      <c r="M148" s="70">
        <v>0</v>
      </c>
      <c r="N148" s="70">
        <v>0</v>
      </c>
      <c r="O148" s="70">
        <v>0</v>
      </c>
      <c r="P148" s="70">
        <v>0</v>
      </c>
      <c r="Q148" s="70">
        <v>0</v>
      </c>
    </row>
    <row r="149" spans="1:17" ht="11.45" customHeight="1" x14ac:dyDescent="0.25">
      <c r="A149" s="62" t="s">
        <v>56</v>
      </c>
      <c r="B149" s="70">
        <v>0</v>
      </c>
      <c r="C149" s="70">
        <v>0</v>
      </c>
      <c r="D149" s="70">
        <v>0</v>
      </c>
      <c r="E149" s="70">
        <v>0</v>
      </c>
      <c r="F149" s="70">
        <v>0</v>
      </c>
      <c r="G149" s="70">
        <v>0</v>
      </c>
      <c r="H149" s="70">
        <v>0</v>
      </c>
      <c r="I149" s="70">
        <v>0</v>
      </c>
      <c r="J149" s="70">
        <v>0</v>
      </c>
      <c r="K149" s="70">
        <v>0</v>
      </c>
      <c r="L149" s="70">
        <v>5.6624784761955365</v>
      </c>
      <c r="M149" s="70">
        <v>5.9179286330163867</v>
      </c>
      <c r="N149" s="70">
        <v>5.9909143921080714</v>
      </c>
      <c r="O149" s="70">
        <v>5.8266964341518035</v>
      </c>
      <c r="P149" s="70">
        <v>5.7100623289366936</v>
      </c>
      <c r="Q149" s="70">
        <v>4.5354924902211966</v>
      </c>
    </row>
    <row r="150" spans="1:17" ht="11.45" customHeight="1" x14ac:dyDescent="0.25">
      <c r="A150" s="62" t="s">
        <v>60</v>
      </c>
      <c r="B150" s="70">
        <v>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0</v>
      </c>
      <c r="O150" s="70">
        <v>0</v>
      </c>
      <c r="P150" s="70">
        <v>2.7977837810141408</v>
      </c>
      <c r="Q150" s="70">
        <v>3.3124053911867546</v>
      </c>
    </row>
    <row r="151" spans="1:17" ht="11.45" customHeight="1" x14ac:dyDescent="0.25">
      <c r="A151" s="62" t="s">
        <v>55</v>
      </c>
      <c r="B151" s="70">
        <v>0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2.4180437248548636</v>
      </c>
      <c r="K151" s="70">
        <v>0</v>
      </c>
      <c r="L151" s="70">
        <v>2.3699246547302515</v>
      </c>
      <c r="M151" s="70">
        <v>2.3462254081829488</v>
      </c>
      <c r="N151" s="70">
        <v>2.3227631541011196</v>
      </c>
      <c r="O151" s="70">
        <v>2.2995355225601082</v>
      </c>
      <c r="P151" s="70">
        <v>2.2765401673345069</v>
      </c>
      <c r="Q151" s="70">
        <v>2.253774765661162</v>
      </c>
    </row>
    <row r="152" spans="1:17" ht="11.45" customHeight="1" x14ac:dyDescent="0.25">
      <c r="A152" s="19" t="s">
        <v>28</v>
      </c>
      <c r="B152" s="21">
        <v>47.805936917247273</v>
      </c>
      <c r="C152" s="21">
        <v>47.740590356259972</v>
      </c>
      <c r="D152" s="21">
        <v>47.668087822593648</v>
      </c>
      <c r="E152" s="21">
        <v>47.517511960156853</v>
      </c>
      <c r="F152" s="21">
        <v>47.50104398158706</v>
      </c>
      <c r="G152" s="21">
        <v>47.339436541552502</v>
      </c>
      <c r="H152" s="21">
        <v>47.097094477917246</v>
      </c>
      <c r="I152" s="21">
        <v>46.922465859192741</v>
      </c>
      <c r="J152" s="21">
        <v>46.331395295700794</v>
      </c>
      <c r="K152" s="21">
        <v>45.666389255457361</v>
      </c>
      <c r="L152" s="21">
        <v>40.055874622452244</v>
      </c>
      <c r="M152" s="21">
        <v>44.507973007336773</v>
      </c>
      <c r="N152" s="21">
        <v>44.263258731543743</v>
      </c>
      <c r="O152" s="21">
        <v>43.927801682408685</v>
      </c>
      <c r="P152" s="21">
        <v>43.132685110253142</v>
      </c>
      <c r="Q152" s="21">
        <v>42.469980119194169</v>
      </c>
    </row>
    <row r="153" spans="1:17" ht="11.45" customHeight="1" x14ac:dyDescent="0.25">
      <c r="A153" s="62" t="s">
        <v>59</v>
      </c>
      <c r="B153" s="20">
        <v>0</v>
      </c>
      <c r="C153" s="20">
        <v>0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</row>
    <row r="154" spans="1:17" ht="11.45" customHeight="1" x14ac:dyDescent="0.25">
      <c r="A154" s="62" t="s">
        <v>58</v>
      </c>
      <c r="B154" s="20">
        <v>47.805936917247273</v>
      </c>
      <c r="C154" s="20">
        <v>47.740590356259965</v>
      </c>
      <c r="D154" s="20">
        <v>47.668087822593648</v>
      </c>
      <c r="E154" s="20">
        <v>47.517511960156853</v>
      </c>
      <c r="F154" s="20">
        <v>47.50104398158706</v>
      </c>
      <c r="G154" s="20">
        <v>47.339436541552502</v>
      </c>
      <c r="H154" s="20">
        <v>47.097094477917246</v>
      </c>
      <c r="I154" s="20">
        <v>46.922465859192741</v>
      </c>
      <c r="J154" s="20">
        <v>46.331395295700794</v>
      </c>
      <c r="K154" s="20">
        <v>45.666389255457361</v>
      </c>
      <c r="L154" s="20">
        <v>45.239517192774954</v>
      </c>
      <c r="M154" s="20">
        <v>44.774487815763941</v>
      </c>
      <c r="N154" s="20">
        <v>44.514754519791154</v>
      </c>
      <c r="O154" s="20">
        <v>44.106369981930669</v>
      </c>
      <c r="P154" s="20">
        <v>43.606311716916281</v>
      </c>
      <c r="Q154" s="20">
        <v>43.199999999908329</v>
      </c>
    </row>
    <row r="155" spans="1:17" ht="11.45" customHeight="1" x14ac:dyDescent="0.25">
      <c r="A155" s="62" t="s">
        <v>57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</row>
    <row r="156" spans="1:17" ht="11.45" customHeight="1" x14ac:dyDescent="0.25">
      <c r="A156" s="62" t="s">
        <v>56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37.699597660645793</v>
      </c>
      <c r="M156" s="20">
        <v>37.312073179803285</v>
      </c>
      <c r="N156" s="20">
        <v>37.095628766492631</v>
      </c>
      <c r="O156" s="20">
        <v>36.75530831827556</v>
      </c>
      <c r="P156" s="20">
        <v>36.338593097430234</v>
      </c>
      <c r="Q156" s="20">
        <v>35.99999999992361</v>
      </c>
    </row>
    <row r="157" spans="1:17" ht="11.45" customHeight="1" x14ac:dyDescent="0.25">
      <c r="A157" s="62" t="s">
        <v>55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26.728871449195552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</row>
    <row r="158" spans="1:17" ht="11.45" customHeight="1" x14ac:dyDescent="0.25">
      <c r="A158" s="25" t="s">
        <v>18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1:17" ht="11.45" customHeight="1" x14ac:dyDescent="0.25">
      <c r="A159" s="23" t="s">
        <v>27</v>
      </c>
      <c r="B159" s="22">
        <v>7.1140176684582244</v>
      </c>
      <c r="C159" s="22">
        <v>7.1297098607505713</v>
      </c>
      <c r="D159" s="22">
        <v>7.1139033664770723</v>
      </c>
      <c r="E159" s="22">
        <v>7.0882135668290882</v>
      </c>
      <c r="F159" s="22">
        <v>7.0726630757193272</v>
      </c>
      <c r="G159" s="22">
        <v>7.0624493462882327</v>
      </c>
      <c r="H159" s="22">
        <v>7.055370447808726</v>
      </c>
      <c r="I159" s="22">
        <v>7.0219865294487978</v>
      </c>
      <c r="J159" s="22">
        <v>6.8693071099078491</v>
      </c>
      <c r="K159" s="22">
        <v>6.7408759236490994</v>
      </c>
      <c r="L159" s="22">
        <v>6.6553742021177769</v>
      </c>
      <c r="M159" s="22">
        <v>6.6386186065138197</v>
      </c>
      <c r="N159" s="22">
        <v>6.5840189448168731</v>
      </c>
      <c r="O159" s="22">
        <v>6.4261467908204599</v>
      </c>
      <c r="P159" s="22">
        <v>6.1734272288888645</v>
      </c>
      <c r="Q159" s="22">
        <v>5.7828719789129774</v>
      </c>
    </row>
    <row r="160" spans="1:17" ht="11.45" customHeight="1" x14ac:dyDescent="0.25">
      <c r="A160" s="62" t="s">
        <v>59</v>
      </c>
      <c r="B160" s="70">
        <v>7.2034901894697834</v>
      </c>
      <c r="C160" s="70">
        <v>7.164273738553586</v>
      </c>
      <c r="D160" s="70">
        <v>7.1209502524230821</v>
      </c>
      <c r="E160" s="70">
        <v>7.0318191353151409</v>
      </c>
      <c r="F160" s="70">
        <v>7.0220812875151655</v>
      </c>
      <c r="G160" s="70">
        <v>6.9274850517439717</v>
      </c>
      <c r="H160" s="70">
        <v>6.787776745552482</v>
      </c>
      <c r="I160" s="70">
        <v>6.6882122200874239</v>
      </c>
      <c r="J160" s="70">
        <v>6.3634848056963946</v>
      </c>
      <c r="K160" s="70">
        <v>6.0132203822788997</v>
      </c>
      <c r="L160" s="70">
        <v>5.7945162699549542</v>
      </c>
      <c r="M160" s="70">
        <v>5.5633900260519811</v>
      </c>
      <c r="N160" s="70">
        <v>5.4365069831116992</v>
      </c>
      <c r="O160" s="70">
        <v>5.6054643857807562</v>
      </c>
      <c r="P160" s="70">
        <v>5.7794260700929643</v>
      </c>
      <c r="Q160" s="70">
        <v>4.7814335855648356</v>
      </c>
    </row>
    <row r="161" spans="1:17" ht="11.45" customHeight="1" x14ac:dyDescent="0.25">
      <c r="A161" s="62" t="s">
        <v>58</v>
      </c>
      <c r="B161" s="70">
        <v>7.0556905990838388</v>
      </c>
      <c r="C161" s="70">
        <v>7.0521852343528897</v>
      </c>
      <c r="D161" s="70">
        <v>7.0482924271303249</v>
      </c>
      <c r="E161" s="70">
        <v>7.0643502569234045</v>
      </c>
      <c r="F161" s="70">
        <v>7.017758220478334</v>
      </c>
      <c r="G161" s="70">
        <v>7.0386820592996182</v>
      </c>
      <c r="H161" s="70">
        <v>7.0838142930362276</v>
      </c>
      <c r="I161" s="70">
        <v>7.0186097720582712</v>
      </c>
      <c r="J161" s="70">
        <v>6.7019542345477827</v>
      </c>
      <c r="K161" s="70">
        <v>6.4385814958961465</v>
      </c>
      <c r="L161" s="70">
        <v>6.1912665870375889</v>
      </c>
      <c r="M161" s="70">
        <v>6.1696347895311643</v>
      </c>
      <c r="N161" s="70">
        <v>6.1268418039112893</v>
      </c>
      <c r="O161" s="70">
        <v>5.9874750894269324</v>
      </c>
      <c r="P161" s="70">
        <v>5.8620461615761865</v>
      </c>
      <c r="Q161" s="70">
        <v>5.4493110206374133</v>
      </c>
    </row>
    <row r="162" spans="1:17" ht="11.45" customHeight="1" x14ac:dyDescent="0.25">
      <c r="A162" s="62" t="s">
        <v>57</v>
      </c>
      <c r="B162" s="70">
        <v>0</v>
      </c>
      <c r="C162" s="70">
        <v>0</v>
      </c>
      <c r="D162" s="70">
        <v>0</v>
      </c>
      <c r="E162" s="70">
        <v>0</v>
      </c>
      <c r="F162" s="70">
        <v>0</v>
      </c>
      <c r="G162" s="70">
        <v>0</v>
      </c>
      <c r="H162" s="70">
        <v>0</v>
      </c>
      <c r="I162" s="70">
        <v>0</v>
      </c>
      <c r="J162" s="70">
        <v>0</v>
      </c>
      <c r="K162" s="70">
        <v>0</v>
      </c>
      <c r="L162" s="70">
        <v>0</v>
      </c>
      <c r="M162" s="70">
        <v>0</v>
      </c>
      <c r="N162" s="70">
        <v>0</v>
      </c>
      <c r="O162" s="70">
        <v>0</v>
      </c>
      <c r="P162" s="70">
        <v>0</v>
      </c>
      <c r="Q162" s="70">
        <v>0</v>
      </c>
    </row>
    <row r="163" spans="1:17" ht="11.45" customHeight="1" x14ac:dyDescent="0.25">
      <c r="A163" s="62" t="s">
        <v>56</v>
      </c>
      <c r="B163" s="70">
        <v>0</v>
      </c>
      <c r="C163" s="70">
        <v>0</v>
      </c>
      <c r="D163" s="70">
        <v>0</v>
      </c>
      <c r="E163" s="70">
        <v>0</v>
      </c>
      <c r="F163" s="70">
        <v>0</v>
      </c>
      <c r="G163" s="70">
        <v>0</v>
      </c>
      <c r="H163" s="70">
        <v>0</v>
      </c>
      <c r="I163" s="70">
        <v>0</v>
      </c>
      <c r="J163" s="70">
        <v>0</v>
      </c>
      <c r="K163" s="70">
        <v>0</v>
      </c>
      <c r="L163" s="70">
        <v>6.4545161753711522</v>
      </c>
      <c r="M163" s="70">
        <v>6.745697356214964</v>
      </c>
      <c r="N163" s="70">
        <v>6.6896516322860125</v>
      </c>
      <c r="O163" s="70">
        <v>6.6417040773421325</v>
      </c>
      <c r="P163" s="70">
        <v>8.0466799398568138</v>
      </c>
      <c r="Q163" s="70">
        <v>6.1222887584730685</v>
      </c>
    </row>
    <row r="164" spans="1:17" ht="11.45" customHeight="1" x14ac:dyDescent="0.25">
      <c r="A164" s="62" t="s">
        <v>55</v>
      </c>
      <c r="B164" s="70">
        <v>0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3.6637026134164596</v>
      </c>
      <c r="J164" s="70">
        <v>0</v>
      </c>
      <c r="K164" s="70">
        <v>0</v>
      </c>
      <c r="L164" s="70">
        <v>0</v>
      </c>
      <c r="M164" s="70">
        <v>0</v>
      </c>
      <c r="N164" s="70">
        <v>3.4841447311516793</v>
      </c>
      <c r="O164" s="70">
        <v>3.4493032838401616</v>
      </c>
      <c r="P164" s="70">
        <v>3.4148102510017595</v>
      </c>
      <c r="Q164" s="70">
        <v>3.3806621484917421</v>
      </c>
    </row>
    <row r="165" spans="1:17" ht="11.45" customHeight="1" x14ac:dyDescent="0.25">
      <c r="A165" s="19" t="s">
        <v>24</v>
      </c>
      <c r="B165" s="21">
        <v>39.80458998293372</v>
      </c>
      <c r="C165" s="21">
        <v>39.74313680056953</v>
      </c>
      <c r="D165" s="21">
        <v>38.493438337162566</v>
      </c>
      <c r="E165" s="21">
        <v>38.244007755380423</v>
      </c>
      <c r="F165" s="21">
        <v>38.477738523446497</v>
      </c>
      <c r="G165" s="21">
        <v>38.393063583732932</v>
      </c>
      <c r="H165" s="21">
        <v>38.160664517609071</v>
      </c>
      <c r="I165" s="21">
        <v>38.065106227039401</v>
      </c>
      <c r="J165" s="21">
        <v>37.813915856524446</v>
      </c>
      <c r="K165" s="21">
        <v>37.522778728731538</v>
      </c>
      <c r="L165" s="21">
        <v>38.921538461452187</v>
      </c>
      <c r="M165" s="21">
        <v>37.796440787891896</v>
      </c>
      <c r="N165" s="21">
        <v>37.337990140826648</v>
      </c>
      <c r="O165" s="21">
        <v>38.605056669499</v>
      </c>
      <c r="P165" s="21">
        <v>36.623260329601905</v>
      </c>
      <c r="Q165" s="21">
        <v>36.765429260926467</v>
      </c>
    </row>
    <row r="166" spans="1:17" ht="11.45" customHeight="1" x14ac:dyDescent="0.25">
      <c r="A166" s="17" t="s">
        <v>23</v>
      </c>
      <c r="B166" s="20">
        <v>38.332376149215158</v>
      </c>
      <c r="C166" s="20">
        <v>38.273195876212448</v>
      </c>
      <c r="D166" s="20">
        <v>38.207547169727604</v>
      </c>
      <c r="E166" s="20">
        <v>38.125802310582529</v>
      </c>
      <c r="F166" s="20">
        <v>38.02816901400395</v>
      </c>
      <c r="G166" s="20">
        <v>37.914893616940205</v>
      </c>
      <c r="H166" s="20">
        <v>37.786259541910887</v>
      </c>
      <c r="I166" s="20">
        <v>37.64258555125005</v>
      </c>
      <c r="J166" s="20">
        <v>37.484223811452587</v>
      </c>
      <c r="K166" s="20">
        <v>37.311557788867816</v>
      </c>
      <c r="L166" s="20">
        <v>37.124999999917705</v>
      </c>
      <c r="M166" s="20">
        <v>36.924989639377991</v>
      </c>
      <c r="N166" s="20">
        <v>36.711990111172476</v>
      </c>
      <c r="O166" s="20">
        <v>36.48648648641673</v>
      </c>
      <c r="P166" s="20">
        <v>36.248982912865699</v>
      </c>
      <c r="Q166" s="20">
        <v>35.999999999923602</v>
      </c>
    </row>
    <row r="167" spans="1:17" ht="11.45" customHeight="1" x14ac:dyDescent="0.25">
      <c r="A167" s="15" t="s">
        <v>22</v>
      </c>
      <c r="B167" s="69">
        <v>41.817137617325592</v>
      </c>
      <c r="C167" s="69">
        <v>41.752577319504482</v>
      </c>
      <c r="D167" s="69">
        <v>41.680960548793763</v>
      </c>
      <c r="E167" s="69">
        <v>41.591784338817305</v>
      </c>
      <c r="F167" s="69">
        <v>41.485275288004303</v>
      </c>
      <c r="G167" s="69">
        <v>41.361702127571121</v>
      </c>
      <c r="H167" s="69">
        <v>41.221374045720971</v>
      </c>
      <c r="I167" s="69">
        <v>41.064638783181884</v>
      </c>
      <c r="J167" s="69">
        <v>40.891880521584632</v>
      </c>
      <c r="K167" s="69">
        <v>40.703517587855806</v>
      </c>
      <c r="L167" s="69">
        <v>40.49999999991023</v>
      </c>
      <c r="M167" s="69">
        <v>40.281806879321451</v>
      </c>
      <c r="N167" s="69">
        <v>40.049443757642699</v>
      </c>
      <c r="O167" s="69">
        <v>39.803439803363723</v>
      </c>
      <c r="P167" s="69">
        <v>39.544344995853493</v>
      </c>
      <c r="Q167" s="69">
        <v>39.272727272643941</v>
      </c>
    </row>
    <row r="169" spans="1:17" ht="11.45" customHeight="1" x14ac:dyDescent="0.25">
      <c r="A169" s="27" t="s">
        <v>104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</row>
    <row r="170" spans="1:17" ht="11.45" customHeight="1" x14ac:dyDescent="0.25">
      <c r="A170" s="25" t="s">
        <v>39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 spans="1:17" ht="11.45" customHeight="1" x14ac:dyDescent="0.25">
      <c r="A171" s="23" t="s">
        <v>30</v>
      </c>
      <c r="B171" s="78">
        <v>137.82864344607432</v>
      </c>
      <c r="C171" s="78">
        <v>137.67570683281554</v>
      </c>
      <c r="D171" s="78">
        <v>136.57553562695122</v>
      </c>
      <c r="E171" s="78">
        <v>134.8741209945039</v>
      </c>
      <c r="F171" s="78">
        <v>133.1367455728892</v>
      </c>
      <c r="G171" s="78">
        <v>131.35626771515621</v>
      </c>
      <c r="H171" s="78">
        <v>128.17375813535639</v>
      </c>
      <c r="I171" s="78">
        <v>125.82729010474769</v>
      </c>
      <c r="J171" s="78">
        <v>122.63371911393629</v>
      </c>
      <c r="K171" s="78">
        <v>121.20837070940104</v>
      </c>
      <c r="L171" s="78">
        <v>119.50962224734879</v>
      </c>
      <c r="M171" s="78">
        <v>115.07601394653051</v>
      </c>
      <c r="N171" s="78">
        <v>106.31309185998467</v>
      </c>
      <c r="O171" s="78">
        <v>104.10327787114738</v>
      </c>
      <c r="P171" s="78">
        <v>101.74865648577712</v>
      </c>
      <c r="Q171" s="78">
        <v>99.602646279652831</v>
      </c>
    </row>
    <row r="172" spans="1:17" ht="11.45" customHeight="1" x14ac:dyDescent="0.25">
      <c r="A172" s="19" t="s">
        <v>29</v>
      </c>
      <c r="B172" s="76">
        <v>231.20702107627409</v>
      </c>
      <c r="C172" s="76">
        <v>226.58871037784857</v>
      </c>
      <c r="D172" s="76">
        <v>221.93768932195178</v>
      </c>
      <c r="E172" s="76">
        <v>219.72462662599327</v>
      </c>
      <c r="F172" s="76">
        <v>217.98064518599796</v>
      </c>
      <c r="G172" s="76">
        <v>215.85507262158728</v>
      </c>
      <c r="H172" s="76">
        <v>212.20915307424758</v>
      </c>
      <c r="I172" s="76">
        <v>209.00486831217617</v>
      </c>
      <c r="J172" s="76">
        <v>205.26095016692398</v>
      </c>
      <c r="K172" s="76">
        <v>202.38809168998901</v>
      </c>
      <c r="L172" s="76">
        <v>200.76658776100564</v>
      </c>
      <c r="M172" s="76">
        <v>197.51317573478121</v>
      </c>
      <c r="N172" s="76">
        <v>192.38142277018571</v>
      </c>
      <c r="O172" s="76">
        <v>190.1151343847265</v>
      </c>
      <c r="P172" s="76">
        <v>185.00460959439366</v>
      </c>
      <c r="Q172" s="76">
        <v>181.56512136299142</v>
      </c>
    </row>
    <row r="173" spans="1:17" ht="11.45" customHeight="1" x14ac:dyDescent="0.25">
      <c r="A173" s="62" t="s">
        <v>59</v>
      </c>
      <c r="B173" s="77">
        <v>229.71440574345721</v>
      </c>
      <c r="C173" s="77">
        <v>227.37231715229984</v>
      </c>
      <c r="D173" s="77">
        <v>226.13400489953995</v>
      </c>
      <c r="E173" s="77">
        <v>224.26038534025793</v>
      </c>
      <c r="F173" s="77">
        <v>222.61261566997939</v>
      </c>
      <c r="G173" s="77">
        <v>221.02589580817732</v>
      </c>
      <c r="H173" s="77">
        <v>218.68546139245888</v>
      </c>
      <c r="I173" s="77">
        <v>216.03353812947742</v>
      </c>
      <c r="J173" s="77">
        <v>214.01206976743788</v>
      </c>
      <c r="K173" s="77">
        <v>212.03615330477535</v>
      </c>
      <c r="L173" s="77">
        <v>210.16355916872075</v>
      </c>
      <c r="M173" s="77">
        <v>207.56781260035294</v>
      </c>
      <c r="N173" s="77">
        <v>204.69958135532747</v>
      </c>
      <c r="O173" s="77">
        <v>201.08066118115673</v>
      </c>
      <c r="P173" s="77">
        <v>197.03240496896237</v>
      </c>
      <c r="Q173" s="77">
        <v>192.69329272841892</v>
      </c>
    </row>
    <row r="174" spans="1:17" ht="11.45" customHeight="1" x14ac:dyDescent="0.25">
      <c r="A174" s="62" t="s">
        <v>58</v>
      </c>
      <c r="B174" s="77">
        <v>201.08155267068301</v>
      </c>
      <c r="C174" s="77">
        <v>193.2556949001291</v>
      </c>
      <c r="D174" s="77">
        <v>191.74953891645302</v>
      </c>
      <c r="E174" s="77">
        <v>189.43167037345407</v>
      </c>
      <c r="F174" s="77">
        <v>186.76083692656894</v>
      </c>
      <c r="G174" s="77">
        <v>184.23437439211739</v>
      </c>
      <c r="H174" s="77">
        <v>182.90480950933505</v>
      </c>
      <c r="I174" s="77">
        <v>181.44954472148723</v>
      </c>
      <c r="J174" s="77">
        <v>180.45751000796795</v>
      </c>
      <c r="K174" s="77">
        <v>179.38364893307158</v>
      </c>
      <c r="L174" s="77">
        <v>179.03914920948901</v>
      </c>
      <c r="M174" s="77">
        <v>178.50085600436401</v>
      </c>
      <c r="N174" s="77">
        <v>177.71337545360905</v>
      </c>
      <c r="O174" s="77">
        <v>175.84535659457032</v>
      </c>
      <c r="P174" s="77">
        <v>173.72164481495165</v>
      </c>
      <c r="Q174" s="77">
        <v>171.37980403324912</v>
      </c>
    </row>
    <row r="175" spans="1:17" ht="11.45" customHeight="1" x14ac:dyDescent="0.25">
      <c r="A175" s="62" t="s">
        <v>57</v>
      </c>
      <c r="B175" s="77" t="s">
        <v>181</v>
      </c>
      <c r="C175" s="77" t="s">
        <v>181</v>
      </c>
      <c r="D175" s="77" t="s">
        <v>181</v>
      </c>
      <c r="E175" s="77" t="s">
        <v>181</v>
      </c>
      <c r="F175" s="77" t="s">
        <v>181</v>
      </c>
      <c r="G175" s="77" t="s">
        <v>181</v>
      </c>
      <c r="H175" s="77" t="s">
        <v>181</v>
      </c>
      <c r="I175" s="77" t="s">
        <v>181</v>
      </c>
      <c r="J175" s="77" t="s">
        <v>181</v>
      </c>
      <c r="K175" s="77" t="s">
        <v>181</v>
      </c>
      <c r="L175" s="77" t="s">
        <v>181</v>
      </c>
      <c r="M175" s="77" t="s">
        <v>181</v>
      </c>
      <c r="N175" s="77" t="s">
        <v>181</v>
      </c>
      <c r="O175" s="77" t="s">
        <v>181</v>
      </c>
      <c r="P175" s="77" t="s">
        <v>181</v>
      </c>
      <c r="Q175" s="77" t="s">
        <v>181</v>
      </c>
    </row>
    <row r="176" spans="1:17" ht="11.45" customHeight="1" x14ac:dyDescent="0.25">
      <c r="A176" s="62" t="s">
        <v>56</v>
      </c>
      <c r="B176" s="77" t="s">
        <v>181</v>
      </c>
      <c r="C176" s="77" t="s">
        <v>181</v>
      </c>
      <c r="D176" s="77" t="s">
        <v>181</v>
      </c>
      <c r="E176" s="77" t="s">
        <v>181</v>
      </c>
      <c r="F176" s="77" t="s">
        <v>181</v>
      </c>
      <c r="G176" s="77" t="s">
        <v>181</v>
      </c>
      <c r="H176" s="77" t="s">
        <v>181</v>
      </c>
      <c r="I176" s="77" t="s">
        <v>181</v>
      </c>
      <c r="J176" s="77" t="s">
        <v>181</v>
      </c>
      <c r="K176" s="77" t="s">
        <v>181</v>
      </c>
      <c r="L176" s="77">
        <v>133</v>
      </c>
      <c r="M176" s="77">
        <v>137.38071428571428</v>
      </c>
      <c r="N176" s="77">
        <v>139.21922589285728</v>
      </c>
      <c r="O176" s="77">
        <v>137.18143204864941</v>
      </c>
      <c r="P176" s="77">
        <v>135.82832694158711</v>
      </c>
      <c r="Q176" s="77">
        <v>124.56013562020669</v>
      </c>
    </row>
    <row r="177" spans="1:17" ht="11.45" customHeight="1" x14ac:dyDescent="0.25">
      <c r="A177" s="62" t="s">
        <v>60</v>
      </c>
      <c r="B177" s="77" t="s">
        <v>181</v>
      </c>
      <c r="C177" s="77" t="s">
        <v>181</v>
      </c>
      <c r="D177" s="77" t="s">
        <v>181</v>
      </c>
      <c r="E177" s="77" t="s">
        <v>181</v>
      </c>
      <c r="F177" s="77" t="s">
        <v>181</v>
      </c>
      <c r="G177" s="77" t="s">
        <v>181</v>
      </c>
      <c r="H177" s="77" t="s">
        <v>181</v>
      </c>
      <c r="I177" s="77" t="s">
        <v>181</v>
      </c>
      <c r="J177" s="77" t="s">
        <v>181</v>
      </c>
      <c r="K177" s="77" t="s">
        <v>181</v>
      </c>
      <c r="L177" s="77" t="s">
        <v>181</v>
      </c>
      <c r="M177" s="77" t="s">
        <v>181</v>
      </c>
      <c r="N177" s="77" t="s">
        <v>181</v>
      </c>
      <c r="O177" s="77" t="s">
        <v>181</v>
      </c>
      <c r="P177" s="77">
        <v>55.484225368507822</v>
      </c>
      <c r="Q177" s="77">
        <v>59.488284940787864</v>
      </c>
    </row>
    <row r="178" spans="1:17" ht="11.45" customHeight="1" x14ac:dyDescent="0.25">
      <c r="A178" s="62" t="s">
        <v>55</v>
      </c>
      <c r="B178" s="77" t="s">
        <v>181</v>
      </c>
      <c r="C178" s="77" t="s">
        <v>181</v>
      </c>
      <c r="D178" s="77" t="s">
        <v>181</v>
      </c>
      <c r="E178" s="77" t="s">
        <v>181</v>
      </c>
      <c r="F178" s="77" t="s">
        <v>181</v>
      </c>
      <c r="G178" s="77" t="s">
        <v>181</v>
      </c>
      <c r="H178" s="77" t="s">
        <v>181</v>
      </c>
      <c r="I178" s="77" t="s">
        <v>181</v>
      </c>
      <c r="J178" s="77">
        <v>0</v>
      </c>
      <c r="K178" s="77">
        <v>0</v>
      </c>
      <c r="L178" s="77">
        <v>0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</row>
    <row r="179" spans="1:17" ht="11.45" customHeight="1" x14ac:dyDescent="0.25">
      <c r="A179" s="19" t="s">
        <v>28</v>
      </c>
      <c r="B179" s="76">
        <v>1182.5544254921845</v>
      </c>
      <c r="C179" s="76">
        <v>1202.1028303049238</v>
      </c>
      <c r="D179" s="76">
        <v>1234.7893608651934</v>
      </c>
      <c r="E179" s="76">
        <v>1274.1390829697264</v>
      </c>
      <c r="F179" s="76">
        <v>1292.046601578149</v>
      </c>
      <c r="G179" s="76">
        <v>1333.5997598198351</v>
      </c>
      <c r="H179" s="76">
        <v>1327.8012355778928</v>
      </c>
      <c r="I179" s="76">
        <v>1377.5504659734581</v>
      </c>
      <c r="J179" s="76">
        <v>1400.2894068415678</v>
      </c>
      <c r="K179" s="76">
        <v>1424.5839218699416</v>
      </c>
      <c r="L179" s="76">
        <v>1148.4760884920838</v>
      </c>
      <c r="M179" s="76">
        <v>1399.784050339757</v>
      </c>
      <c r="N179" s="76">
        <v>1395.0779446378947</v>
      </c>
      <c r="O179" s="76">
        <v>1391.5136333122375</v>
      </c>
      <c r="P179" s="76">
        <v>1371.4791301649846</v>
      </c>
      <c r="Q179" s="76">
        <v>1350.8726385348596</v>
      </c>
    </row>
    <row r="180" spans="1:17" ht="11.45" customHeight="1" x14ac:dyDescent="0.25">
      <c r="A180" s="62" t="s">
        <v>59</v>
      </c>
      <c r="B180" s="75">
        <v>563.22216015260892</v>
      </c>
      <c r="C180" s="75">
        <v>564.63021555299042</v>
      </c>
      <c r="D180" s="75">
        <v>566.04179109187294</v>
      </c>
      <c r="E180" s="75">
        <v>567.45689556960247</v>
      </c>
      <c r="F180" s="75">
        <v>568.87553780852647</v>
      </c>
      <c r="G180" s="75">
        <v>570.2977266530479</v>
      </c>
      <c r="H180" s="75">
        <v>571.72347096968042</v>
      </c>
      <c r="I180" s="75">
        <v>573.15277964710469</v>
      </c>
      <c r="J180" s="75">
        <v>574.58566159622239</v>
      </c>
      <c r="K180" s="75">
        <v>576.02212575021292</v>
      </c>
      <c r="L180" s="75">
        <v>577.46218106458844</v>
      </c>
      <c r="M180" s="75">
        <v>578.90583651725012</v>
      </c>
      <c r="N180" s="75">
        <v>580.35310110854311</v>
      </c>
      <c r="O180" s="75">
        <v>581.80398386131424</v>
      </c>
      <c r="P180" s="75">
        <v>583.25849382096749</v>
      </c>
      <c r="Q180" s="75">
        <v>584.71664005551975</v>
      </c>
    </row>
    <row r="181" spans="1:17" ht="11.45" customHeight="1" x14ac:dyDescent="0.25">
      <c r="A181" s="62" t="s">
        <v>58</v>
      </c>
      <c r="B181" s="75">
        <v>1613.7885097037392</v>
      </c>
      <c r="C181" s="75">
        <v>1587.9733242074165</v>
      </c>
      <c r="D181" s="75">
        <v>1573.1154168432076</v>
      </c>
      <c r="E181" s="75">
        <v>1554.9407960053634</v>
      </c>
      <c r="F181" s="75">
        <v>1542.226824191956</v>
      </c>
      <c r="G181" s="75">
        <v>1526.5569602143262</v>
      </c>
      <c r="H181" s="75">
        <v>1515.3015223342463</v>
      </c>
      <c r="I181" s="75">
        <v>1498.8017137169347</v>
      </c>
      <c r="J181" s="75">
        <v>1493.3311282435147</v>
      </c>
      <c r="K181" s="75">
        <v>1494.02829344156</v>
      </c>
      <c r="L181" s="75">
        <v>1484.0788141139292</v>
      </c>
      <c r="M181" s="75">
        <v>1478.5145557811852</v>
      </c>
      <c r="N181" s="75">
        <v>1468.6207012953803</v>
      </c>
      <c r="O181" s="75">
        <v>1457.545180725197</v>
      </c>
      <c r="P181" s="75">
        <v>1447.0146895617529</v>
      </c>
      <c r="Q181" s="75">
        <v>1434.9632433755964</v>
      </c>
    </row>
    <row r="182" spans="1:17" ht="11.45" customHeight="1" x14ac:dyDescent="0.25">
      <c r="A182" s="62" t="s">
        <v>57</v>
      </c>
      <c r="B182" s="75" t="s">
        <v>181</v>
      </c>
      <c r="C182" s="75" t="s">
        <v>181</v>
      </c>
      <c r="D182" s="75" t="s">
        <v>181</v>
      </c>
      <c r="E182" s="75" t="s">
        <v>181</v>
      </c>
      <c r="F182" s="75" t="s">
        <v>181</v>
      </c>
      <c r="G182" s="75" t="s">
        <v>181</v>
      </c>
      <c r="H182" s="75" t="s">
        <v>181</v>
      </c>
      <c r="I182" s="75" t="s">
        <v>181</v>
      </c>
      <c r="J182" s="75" t="s">
        <v>181</v>
      </c>
      <c r="K182" s="75" t="s">
        <v>181</v>
      </c>
      <c r="L182" s="75" t="s">
        <v>181</v>
      </c>
      <c r="M182" s="75" t="s">
        <v>181</v>
      </c>
      <c r="N182" s="75" t="s">
        <v>181</v>
      </c>
      <c r="O182" s="75" t="s">
        <v>181</v>
      </c>
      <c r="P182" s="75" t="s">
        <v>181</v>
      </c>
      <c r="Q182" s="75" t="s">
        <v>181</v>
      </c>
    </row>
    <row r="183" spans="1:17" ht="11.45" customHeight="1" x14ac:dyDescent="0.25">
      <c r="A183" s="62" t="s">
        <v>56</v>
      </c>
      <c r="B183" s="75" t="s">
        <v>181</v>
      </c>
      <c r="C183" s="75" t="s">
        <v>181</v>
      </c>
      <c r="D183" s="75" t="s">
        <v>181</v>
      </c>
      <c r="E183" s="75" t="s">
        <v>181</v>
      </c>
      <c r="F183" s="75" t="s">
        <v>181</v>
      </c>
      <c r="G183" s="75" t="s">
        <v>181</v>
      </c>
      <c r="H183" s="75" t="s">
        <v>181</v>
      </c>
      <c r="I183" s="75" t="s">
        <v>181</v>
      </c>
      <c r="J183" s="75" t="s">
        <v>181</v>
      </c>
      <c r="K183" s="75" t="s">
        <v>181</v>
      </c>
      <c r="L183" s="75">
        <v>885.48618947417015</v>
      </c>
      <c r="M183" s="75">
        <v>878.12493774686698</v>
      </c>
      <c r="N183" s="75">
        <v>875.34367045175759</v>
      </c>
      <c r="O183" s="75">
        <v>873.36853915249287</v>
      </c>
      <c r="P183" s="75">
        <v>866.42401353453909</v>
      </c>
      <c r="Q183" s="75">
        <v>858.88576593136179</v>
      </c>
    </row>
    <row r="184" spans="1:17" ht="11.45" customHeight="1" x14ac:dyDescent="0.25">
      <c r="A184" s="62" t="s">
        <v>55</v>
      </c>
      <c r="B184" s="75" t="s">
        <v>181</v>
      </c>
      <c r="C184" s="75" t="s">
        <v>181</v>
      </c>
      <c r="D184" s="75" t="s">
        <v>181</v>
      </c>
      <c r="E184" s="75" t="s">
        <v>181</v>
      </c>
      <c r="F184" s="75" t="s">
        <v>181</v>
      </c>
      <c r="G184" s="75" t="s">
        <v>181</v>
      </c>
      <c r="H184" s="75" t="s">
        <v>181</v>
      </c>
      <c r="I184" s="75" t="s">
        <v>181</v>
      </c>
      <c r="J184" s="75" t="s">
        <v>181</v>
      </c>
      <c r="K184" s="75" t="s">
        <v>181</v>
      </c>
      <c r="L184" s="75">
        <v>0</v>
      </c>
      <c r="M184" s="75">
        <v>0</v>
      </c>
      <c r="N184" s="75">
        <v>0</v>
      </c>
      <c r="O184" s="75">
        <v>0</v>
      </c>
      <c r="P184" s="75">
        <v>0</v>
      </c>
      <c r="Q184" s="75">
        <v>0</v>
      </c>
    </row>
    <row r="185" spans="1:17" ht="11.45" customHeight="1" x14ac:dyDescent="0.25">
      <c r="A185" s="25" t="s">
        <v>18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 spans="1:17" ht="11.45" customHeight="1" x14ac:dyDescent="0.25">
      <c r="A186" s="23" t="s">
        <v>27</v>
      </c>
      <c r="B186" s="78">
        <v>241.98745315095147</v>
      </c>
      <c r="C186" s="78">
        <v>240.12129410332375</v>
      </c>
      <c r="D186" s="78">
        <v>239.9088432213114</v>
      </c>
      <c r="E186" s="78">
        <v>241.2214426084339</v>
      </c>
      <c r="F186" s="78">
        <v>238.70568017263363</v>
      </c>
      <c r="G186" s="78">
        <v>237.18307891599355</v>
      </c>
      <c r="H186" s="78">
        <v>237.0915882266107</v>
      </c>
      <c r="I186" s="78">
        <v>234.43745989572699</v>
      </c>
      <c r="J186" s="78">
        <v>220.81100927203752</v>
      </c>
      <c r="K186" s="78">
        <v>212.95036921635429</v>
      </c>
      <c r="L186" s="78">
        <v>206.15464502667746</v>
      </c>
      <c r="M186" s="78">
        <v>201.2167194720856</v>
      </c>
      <c r="N186" s="78">
        <v>199.29424144449035</v>
      </c>
      <c r="O186" s="78">
        <v>197.24177444236645</v>
      </c>
      <c r="P186" s="78">
        <v>197.96511790003601</v>
      </c>
      <c r="Q186" s="78">
        <v>189.50301672401662</v>
      </c>
    </row>
    <row r="187" spans="1:17" ht="11.45" customHeight="1" x14ac:dyDescent="0.25">
      <c r="A187" s="62" t="s">
        <v>59</v>
      </c>
      <c r="B187" s="77">
        <v>234.44107534375883</v>
      </c>
      <c r="C187" s="77">
        <v>233.64713200477786</v>
      </c>
      <c r="D187" s="77">
        <v>233.11648658245173</v>
      </c>
      <c r="E187" s="77">
        <v>232.57710500742692</v>
      </c>
      <c r="F187" s="77">
        <v>231.6435827697689</v>
      </c>
      <c r="G187" s="77">
        <v>230.18145740717546</v>
      </c>
      <c r="H187" s="77">
        <v>228.4448444778769</v>
      </c>
      <c r="I187" s="77">
        <v>226.4544499273828</v>
      </c>
      <c r="J187" s="77">
        <v>221.7242297114303</v>
      </c>
      <c r="K187" s="77">
        <v>217.14479074881589</v>
      </c>
      <c r="L187" s="77">
        <v>213.04047519110549</v>
      </c>
      <c r="M187" s="77">
        <v>208.47148733826481</v>
      </c>
      <c r="N187" s="77">
        <v>203.9837086810212</v>
      </c>
      <c r="O187" s="77">
        <v>199.7002964495822</v>
      </c>
      <c r="P187" s="77">
        <v>195.42499353134204</v>
      </c>
      <c r="Q187" s="77">
        <v>190.62579538736685</v>
      </c>
    </row>
    <row r="188" spans="1:17" ht="11.45" customHeight="1" x14ac:dyDescent="0.25">
      <c r="A188" s="62" t="s">
        <v>58</v>
      </c>
      <c r="B188" s="77">
        <v>246.75741830565491</v>
      </c>
      <c r="C188" s="77">
        <v>245.90330687218193</v>
      </c>
      <c r="D188" s="77">
        <v>245.54612504349035</v>
      </c>
      <c r="E188" s="77">
        <v>244.69401914589275</v>
      </c>
      <c r="F188" s="77">
        <v>243.7231973027165</v>
      </c>
      <c r="G188" s="77">
        <v>242.39870580896127</v>
      </c>
      <c r="H188" s="77">
        <v>240.38674323850037</v>
      </c>
      <c r="I188" s="77">
        <v>237.61220585491384</v>
      </c>
      <c r="J188" s="77">
        <v>234.89853459562872</v>
      </c>
      <c r="K188" s="77">
        <v>231.49899072218469</v>
      </c>
      <c r="L188" s="77">
        <v>227.66687266230286</v>
      </c>
      <c r="M188" s="77">
        <v>223.87036595554346</v>
      </c>
      <c r="N188" s="77">
        <v>220.03139992449661</v>
      </c>
      <c r="O188" s="77">
        <v>215.70088014540912</v>
      </c>
      <c r="P188" s="77">
        <v>211.0619840110304</v>
      </c>
      <c r="Q188" s="77">
        <v>206.32316836283982</v>
      </c>
    </row>
    <row r="189" spans="1:17" ht="11.45" customHeight="1" x14ac:dyDescent="0.25">
      <c r="A189" s="62" t="s">
        <v>57</v>
      </c>
      <c r="B189" s="77" t="s">
        <v>181</v>
      </c>
      <c r="C189" s="77" t="s">
        <v>181</v>
      </c>
      <c r="D189" s="77" t="s">
        <v>181</v>
      </c>
      <c r="E189" s="77" t="s">
        <v>181</v>
      </c>
      <c r="F189" s="77" t="s">
        <v>181</v>
      </c>
      <c r="G189" s="77" t="s">
        <v>181</v>
      </c>
      <c r="H189" s="77" t="s">
        <v>181</v>
      </c>
      <c r="I189" s="77" t="s">
        <v>181</v>
      </c>
      <c r="J189" s="77" t="s">
        <v>181</v>
      </c>
      <c r="K189" s="77" t="s">
        <v>181</v>
      </c>
      <c r="L189" s="77" t="s">
        <v>181</v>
      </c>
      <c r="M189" s="77" t="s">
        <v>181</v>
      </c>
      <c r="N189" s="77" t="s">
        <v>181</v>
      </c>
      <c r="O189" s="77" t="s">
        <v>181</v>
      </c>
      <c r="P189" s="77" t="s">
        <v>181</v>
      </c>
      <c r="Q189" s="77" t="s">
        <v>181</v>
      </c>
    </row>
    <row r="190" spans="1:17" ht="11.45" customHeight="1" x14ac:dyDescent="0.25">
      <c r="A190" s="62" t="s">
        <v>56</v>
      </c>
      <c r="B190" s="77" t="s">
        <v>181</v>
      </c>
      <c r="C190" s="77" t="s">
        <v>181</v>
      </c>
      <c r="D190" s="77" t="s">
        <v>181</v>
      </c>
      <c r="E190" s="77" t="s">
        <v>181</v>
      </c>
      <c r="F190" s="77" t="s">
        <v>181</v>
      </c>
      <c r="G190" s="77" t="s">
        <v>181</v>
      </c>
      <c r="H190" s="77" t="s">
        <v>181</v>
      </c>
      <c r="I190" s="77" t="s">
        <v>181</v>
      </c>
      <c r="J190" s="77" t="s">
        <v>181</v>
      </c>
      <c r="K190" s="77" t="s">
        <v>181</v>
      </c>
      <c r="L190" s="77">
        <v>151.6033402922765</v>
      </c>
      <c r="M190" s="77">
        <v>156.23250659268311</v>
      </c>
      <c r="N190" s="77">
        <v>156.65990018731728</v>
      </c>
      <c r="O190" s="77">
        <v>156.89819890519186</v>
      </c>
      <c r="P190" s="77">
        <v>164.04821854619397</v>
      </c>
      <c r="Q190" s="77">
        <v>158.28458258213939</v>
      </c>
    </row>
    <row r="191" spans="1:17" ht="11.45" customHeight="1" x14ac:dyDescent="0.25">
      <c r="A191" s="62" t="s">
        <v>55</v>
      </c>
      <c r="B191" s="77" t="s">
        <v>181</v>
      </c>
      <c r="C191" s="77" t="s">
        <v>181</v>
      </c>
      <c r="D191" s="77" t="s">
        <v>181</v>
      </c>
      <c r="E191" s="77" t="s">
        <v>181</v>
      </c>
      <c r="F191" s="77" t="s">
        <v>181</v>
      </c>
      <c r="G191" s="77" t="s">
        <v>181</v>
      </c>
      <c r="H191" s="77" t="s">
        <v>181</v>
      </c>
      <c r="I191" s="77">
        <v>0</v>
      </c>
      <c r="J191" s="77">
        <v>0</v>
      </c>
      <c r="K191" s="77">
        <v>0</v>
      </c>
      <c r="L191" s="77">
        <v>0</v>
      </c>
      <c r="M191" s="77">
        <v>0</v>
      </c>
      <c r="N191" s="77">
        <v>0</v>
      </c>
      <c r="O191" s="77">
        <v>0</v>
      </c>
      <c r="P191" s="77">
        <v>0</v>
      </c>
      <c r="Q191" s="77">
        <v>0</v>
      </c>
    </row>
    <row r="192" spans="1:17" ht="11.45" customHeight="1" x14ac:dyDescent="0.25">
      <c r="A192" s="19" t="s">
        <v>24</v>
      </c>
      <c r="B192" s="76">
        <v>1261.4914648480826</v>
      </c>
      <c r="C192" s="76">
        <v>1257.9377429763483</v>
      </c>
      <c r="D192" s="76">
        <v>1238.6420926326919</v>
      </c>
      <c r="E192" s="76">
        <v>1219.6057906057886</v>
      </c>
      <c r="F192" s="76">
        <v>1212.5451135771323</v>
      </c>
      <c r="G192" s="76">
        <v>1210.4097942693122</v>
      </c>
      <c r="H192" s="76">
        <v>1206.8226815497349</v>
      </c>
      <c r="I192" s="76">
        <v>1200.20648626001</v>
      </c>
      <c r="J192" s="76">
        <v>1196.741397528185</v>
      </c>
      <c r="K192" s="76">
        <v>1193.737251079632</v>
      </c>
      <c r="L192" s="76">
        <v>1194.9055522183744</v>
      </c>
      <c r="M192" s="76">
        <v>1194.4983379866096</v>
      </c>
      <c r="N192" s="76">
        <v>1193.6985945762226</v>
      </c>
      <c r="O192" s="76">
        <v>1194.1369886784632</v>
      </c>
      <c r="P192" s="76">
        <v>1187.956045727813</v>
      </c>
      <c r="Q192" s="76">
        <v>1182.4365338500836</v>
      </c>
    </row>
    <row r="193" spans="1:17" ht="11.45" customHeight="1" x14ac:dyDescent="0.25">
      <c r="A193" s="17" t="s">
        <v>23</v>
      </c>
      <c r="B193" s="75">
        <v>1248.6923863469656</v>
      </c>
      <c r="C193" s="75">
        <v>1245.0616026302605</v>
      </c>
      <c r="D193" s="75">
        <v>1230.0936494209288</v>
      </c>
      <c r="E193" s="75">
        <v>1214.2713264276092</v>
      </c>
      <c r="F193" s="75">
        <v>1206.8684079203726</v>
      </c>
      <c r="G193" s="75">
        <v>1205.0122896710293</v>
      </c>
      <c r="H193" s="75">
        <v>1201.5525441599586</v>
      </c>
      <c r="I193" s="75">
        <v>1194.4380906961358</v>
      </c>
      <c r="J193" s="75">
        <v>1191.4328988852922</v>
      </c>
      <c r="K193" s="75">
        <v>1188.5899126375737</v>
      </c>
      <c r="L193" s="75">
        <v>1189.8035447800974</v>
      </c>
      <c r="M193" s="75">
        <v>1189.5747482906929</v>
      </c>
      <c r="N193" s="75">
        <v>1189.3259045218322</v>
      </c>
      <c r="O193" s="75">
        <v>1189.2851759564433</v>
      </c>
      <c r="P193" s="75">
        <v>1183.2373576186931</v>
      </c>
      <c r="Q193" s="75">
        <v>1177.319082944374</v>
      </c>
    </row>
    <row r="194" spans="1:17" ht="11.45" customHeight="1" x14ac:dyDescent="0.25">
      <c r="A194" s="15" t="s">
        <v>22</v>
      </c>
      <c r="B194" s="74">
        <v>1424.8737890693271</v>
      </c>
      <c r="C194" s="74">
        <v>1371.2900576436962</v>
      </c>
      <c r="D194" s="74">
        <v>1339.4507988465539</v>
      </c>
      <c r="E194" s="74">
        <v>1318.3856604145171</v>
      </c>
      <c r="F194" s="74">
        <v>1303.4712522818456</v>
      </c>
      <c r="G194" s="74">
        <v>1297.5110585664213</v>
      </c>
      <c r="H194" s="74">
        <v>1293.4378551361826</v>
      </c>
      <c r="I194" s="74">
        <v>1289.0005606641384</v>
      </c>
      <c r="J194" s="74">
        <v>1286.4990647523014</v>
      </c>
      <c r="K194" s="74">
        <v>1286.8320822601108</v>
      </c>
      <c r="L194" s="74">
        <v>1279.4636958921058</v>
      </c>
      <c r="M194" s="74">
        <v>1268.6899641226983</v>
      </c>
      <c r="N194" s="74">
        <v>1262.584372129179</v>
      </c>
      <c r="O194" s="74">
        <v>1253.3874890575971</v>
      </c>
      <c r="P194" s="74">
        <v>1248.394437035432</v>
      </c>
      <c r="Q194" s="74">
        <v>1238.4683370673927</v>
      </c>
    </row>
    <row r="196" spans="1:17" ht="11.45" customHeight="1" x14ac:dyDescent="0.25">
      <c r="A196" s="27" t="s">
        <v>103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spans="1:17" ht="11.45" customHeight="1" x14ac:dyDescent="0.25">
      <c r="A197" s="25" t="s">
        <v>39</v>
      </c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</row>
    <row r="198" spans="1:17" ht="11.45" customHeight="1" x14ac:dyDescent="0.25">
      <c r="A198" s="23" t="s">
        <v>30</v>
      </c>
      <c r="B198" s="111">
        <f>IF(TrRoad_act!B86=0,"",TrRoad_emi!B56/TrRoad_tech!B171)</f>
        <v>1.1275000000068984</v>
      </c>
      <c r="C198" s="111">
        <f>IF(TrRoad_act!C86=0,"",TrRoad_emi!C56/TrRoad_tech!C171)</f>
        <v>1.1276129258867071</v>
      </c>
      <c r="D198" s="111">
        <f>IF(TrRoad_act!D86=0,"",TrRoad_emi!D56/TrRoad_tech!D171)</f>
        <v>1.1283429196556269</v>
      </c>
      <c r="E198" s="111">
        <f>IF(TrRoad_act!E86=0,"",TrRoad_emi!E56/TrRoad_tech!E171)</f>
        <v>1.1299925555818053</v>
      </c>
      <c r="F198" s="111">
        <f>IF(TrRoad_act!F86=0,"",TrRoad_emi!F56/TrRoad_tech!F171)</f>
        <v>1.1326168623796289</v>
      </c>
      <c r="G198" s="111">
        <f>IF(TrRoad_act!G86=0,"",TrRoad_emi!G56/TrRoad_tech!G171)</f>
        <v>1.0807094114887925</v>
      </c>
      <c r="H198" s="111">
        <f>IF(TrRoad_act!H86=0,"",TrRoad_emi!H56/TrRoad_tech!H171)</f>
        <v>1.1432426087043119</v>
      </c>
      <c r="I198" s="111">
        <f>IF(TrRoad_act!I86=0,"",TrRoad_emi!I56/TrRoad_tech!I171)</f>
        <v>1.1499717806446976</v>
      </c>
      <c r="J198" s="111">
        <f>IF(TrRoad_act!J86=0,"",TrRoad_emi!J56/TrRoad_tech!J171)</f>
        <v>1.1583587623006213</v>
      </c>
      <c r="K198" s="111">
        <f>IF(TrRoad_act!K86=0,"",TrRoad_emi!K56/TrRoad_tech!K171)</f>
        <v>1.1622508641823157</v>
      </c>
      <c r="L198" s="111">
        <f>IF(TrRoad_act!L86=0,"",TrRoad_emi!L56/TrRoad_tech!L171)</f>
        <v>1.1670781290923355</v>
      </c>
      <c r="M198" s="111">
        <f>IF(TrRoad_act!M86=0,"",TrRoad_emi!M56/TrRoad_tech!M171)</f>
        <v>1.106136285108636</v>
      </c>
      <c r="N198" s="111">
        <f>IF(TrRoad_act!N86=0,"",TrRoad_emi!N56/TrRoad_tech!N171)</f>
        <v>1.1335316504531039</v>
      </c>
      <c r="O198" s="111">
        <f>IF(TrRoad_act!O86=0,"",TrRoad_emi!O56/TrRoad_tech!O171)</f>
        <v>1.1440613548121799</v>
      </c>
      <c r="P198" s="111">
        <f>IF(TrRoad_act!P86=0,"",TrRoad_emi!P56/TrRoad_tech!P171)</f>
        <v>1.1417198532523671</v>
      </c>
      <c r="Q198" s="111">
        <f>IF(TrRoad_act!Q86=0,"",TrRoad_emi!Q56/TrRoad_tech!Q171)</f>
        <v>1.2020142419328619</v>
      </c>
    </row>
    <row r="199" spans="1:17" ht="11.45" customHeight="1" x14ac:dyDescent="0.25">
      <c r="A199" s="19" t="s">
        <v>29</v>
      </c>
      <c r="B199" s="107">
        <f>IF(TrRoad_act!B87=0,"",TrRoad_emi!B57/TrRoad_tech!B172)</f>
        <v>1.0777797595538503</v>
      </c>
      <c r="C199" s="107">
        <f>IF(TrRoad_act!C87=0,"",TrRoad_emi!C57/TrRoad_tech!C172)</f>
        <v>1.099064833348697</v>
      </c>
      <c r="D199" s="107">
        <f>IF(TrRoad_act!D87=0,"",TrRoad_emi!D57/TrRoad_tech!D172)</f>
        <v>1.1253985442518037</v>
      </c>
      <c r="E199" s="107">
        <f>IF(TrRoad_act!E87=0,"",TrRoad_emi!E57/TrRoad_tech!E172)</f>
        <v>1.1111775133895909</v>
      </c>
      <c r="F199" s="107">
        <f>IF(TrRoad_act!F87=0,"",TrRoad_emi!F57/TrRoad_tech!F172)</f>
        <v>1.1061977159763514</v>
      </c>
      <c r="G199" s="107">
        <f>IF(TrRoad_act!G87=0,"",TrRoad_emi!G57/TrRoad_tech!G172)</f>
        <v>1.1025731319119054</v>
      </c>
      <c r="H199" s="107">
        <f>IF(TrRoad_act!H87=0,"",TrRoad_emi!H57/TrRoad_tech!H172)</f>
        <v>1.1014415777169289</v>
      </c>
      <c r="I199" s="107">
        <f>IF(TrRoad_act!I87=0,"",TrRoad_emi!I57/TrRoad_tech!I172)</f>
        <v>1.1014049607283947</v>
      </c>
      <c r="J199" s="107">
        <f>IF(TrRoad_act!J87=0,"",TrRoad_emi!J57/TrRoad_tech!J172)</f>
        <v>1.0896520826803491</v>
      </c>
      <c r="K199" s="107">
        <f>IF(TrRoad_act!K87=0,"",TrRoad_emi!K57/TrRoad_tech!K172)</f>
        <v>1.0886984985065997</v>
      </c>
      <c r="L199" s="107">
        <f>IF(TrRoad_act!L87=0,"",TrRoad_emi!L57/TrRoad_tech!L172)</f>
        <v>1.1020009152053256</v>
      </c>
      <c r="M199" s="107">
        <f>IF(TrRoad_act!M87=0,"",TrRoad_emi!M57/TrRoad_tech!M172)</f>
        <v>1.1016445534886092</v>
      </c>
      <c r="N199" s="107">
        <f>IF(TrRoad_act!N87=0,"",TrRoad_emi!N57/TrRoad_tech!N172)</f>
        <v>1.1203974790023152</v>
      </c>
      <c r="O199" s="107">
        <f>IF(TrRoad_act!O87=0,"",TrRoad_emi!O57/TrRoad_tech!O172)</f>
        <v>1.1130583515163435</v>
      </c>
      <c r="P199" s="107">
        <f>IF(TrRoad_act!P87=0,"",TrRoad_emi!P57/TrRoad_tech!P172)</f>
        <v>1.1255881825809622</v>
      </c>
      <c r="Q199" s="107">
        <f>IF(TrRoad_act!Q87=0,"",TrRoad_emi!Q57/TrRoad_tech!Q172)</f>
        <v>1.1301504338950097</v>
      </c>
    </row>
    <row r="200" spans="1:17" ht="11.45" customHeight="1" x14ac:dyDescent="0.25">
      <c r="A200" s="62" t="s">
        <v>59</v>
      </c>
      <c r="B200" s="108">
        <f>IF(TrRoad_act!B88=0,"",TrRoad_emi!B58/TrRoad_tech!B173)</f>
        <v>1.1000000000067303</v>
      </c>
      <c r="C200" s="108">
        <f>IF(TrRoad_act!C88=0,"",TrRoad_emi!C58/TrRoad_tech!C173)</f>
        <v>1.1001005839330398</v>
      </c>
      <c r="D200" s="108">
        <f>IF(TrRoad_act!D88=0,"",TrRoad_emi!D58/TrRoad_tech!D173)</f>
        <v>1.1003543117077752</v>
      </c>
      <c r="E200" s="108">
        <f>IF(TrRoad_act!E88=0,"",TrRoad_emi!E58/TrRoad_tech!E173)</f>
        <v>1.1009649788609375</v>
      </c>
      <c r="F200" s="108">
        <f>IF(TrRoad_act!F88=0,"",TrRoad_emi!F58/TrRoad_tech!F173)</f>
        <v>1.1017875783356308</v>
      </c>
      <c r="G200" s="108">
        <f>IF(TrRoad_act!G88=0,"",TrRoad_emi!G58/TrRoad_tech!G173)</f>
        <v>1.102775824898474</v>
      </c>
      <c r="H200" s="108">
        <f>IF(TrRoad_act!H88=0,"",TrRoad_emi!H58/TrRoad_tech!H173)</f>
        <v>1.1044382406067024</v>
      </c>
      <c r="I200" s="108">
        <f>IF(TrRoad_act!I88=0,"",TrRoad_emi!I58/TrRoad_tech!I173)</f>
        <v>1.1068716047601039</v>
      </c>
      <c r="J200" s="108">
        <f>IF(TrRoad_act!J88=0,"",TrRoad_emi!J58/TrRoad_tech!J173)</f>
        <v>1.0955865870785451</v>
      </c>
      <c r="K200" s="108">
        <f>IF(TrRoad_act!K88=0,"",TrRoad_emi!K58/TrRoad_tech!K173)</f>
        <v>1.0975140969571853</v>
      </c>
      <c r="L200" s="108">
        <f>IF(TrRoad_act!L88=0,"",TrRoad_emi!L58/TrRoad_tech!L173)</f>
        <v>1.100446390184054</v>
      </c>
      <c r="M200" s="108">
        <f>IF(TrRoad_act!M88=0,"",TrRoad_emi!M58/TrRoad_tech!M173)</f>
        <v>1.0890449252067795</v>
      </c>
      <c r="N200" s="108">
        <f>IF(TrRoad_act!N88=0,"",TrRoad_emi!N58/TrRoad_tech!N173)</f>
        <v>1.0943012429268399</v>
      </c>
      <c r="O200" s="108">
        <f>IF(TrRoad_act!O88=0,"",TrRoad_emi!O58/TrRoad_tech!O173)</f>
        <v>1.1024303636831505</v>
      </c>
      <c r="P200" s="108">
        <f>IF(TrRoad_act!P88=0,"",TrRoad_emi!P58/TrRoad_tech!P173)</f>
        <v>1.0991109648023925</v>
      </c>
      <c r="Q200" s="108">
        <f>IF(TrRoad_act!Q88=0,"",TrRoad_emi!Q58/TrRoad_tech!Q173)</f>
        <v>1.1168511189743138</v>
      </c>
    </row>
    <row r="201" spans="1:17" ht="11.45" customHeight="1" x14ac:dyDescent="0.25">
      <c r="A201" s="62" t="s">
        <v>58</v>
      </c>
      <c r="B201" s="108">
        <f>IF(TrRoad_act!B89=0,"",TrRoad_emi!B59/TrRoad_tech!B174)</f>
        <v>1.0542282340152562</v>
      </c>
      <c r="C201" s="108">
        <f>IF(TrRoad_act!C89=0,"",TrRoad_emi!C59/TrRoad_tech!C174)</f>
        <v>1.2388036254549966</v>
      </c>
      <c r="D201" s="108">
        <f>IF(TrRoad_act!D89=0,"",TrRoad_emi!D59/TrRoad_tech!D174)</f>
        <v>1.3369865590618739</v>
      </c>
      <c r="E201" s="108">
        <f>IF(TrRoad_act!E89=0,"",TrRoad_emi!E59/TrRoad_tech!E174)</f>
        <v>1.2162156110149782</v>
      </c>
      <c r="F201" s="108">
        <f>IF(TrRoad_act!F89=0,"",TrRoad_emi!F59/TrRoad_tech!F174)</f>
        <v>1.2111113432336682</v>
      </c>
      <c r="G201" s="108">
        <f>IF(TrRoad_act!G89=0,"",TrRoad_emi!G59/TrRoad_tech!G174)</f>
        <v>1.1983647402128705</v>
      </c>
      <c r="H201" s="108">
        <f>IF(TrRoad_act!H89=0,"",TrRoad_emi!H59/TrRoad_tech!H174)</f>
        <v>1.1770840014230597</v>
      </c>
      <c r="I201" s="108">
        <f>IF(TrRoad_act!I89=0,"",TrRoad_emi!I59/TrRoad_tech!I174)</f>
        <v>1.1683088493315195</v>
      </c>
      <c r="J201" s="108">
        <f>IF(TrRoad_act!J89=0,"",TrRoad_emi!J59/TrRoad_tech!J174)</f>
        <v>1.1274809361369125</v>
      </c>
      <c r="K201" s="108">
        <f>IF(TrRoad_act!K89=0,"",TrRoad_emi!K59/TrRoad_tech!K174)</f>
        <v>1.11256222627321</v>
      </c>
      <c r="L201" s="108">
        <f>IF(TrRoad_act!L89=0,"",TrRoad_emi!L59/TrRoad_tech!L174)</f>
        <v>1.1495626602056785</v>
      </c>
      <c r="M201" s="108">
        <f>IF(TrRoad_act!M89=0,"",TrRoad_emi!M59/TrRoad_tech!M174)</f>
        <v>1.1574530915206818</v>
      </c>
      <c r="N201" s="108">
        <f>IF(TrRoad_act!N89=0,"",TrRoad_emi!N59/TrRoad_tech!N174)</f>
        <v>1.1633987869000295</v>
      </c>
      <c r="O201" s="108">
        <f>IF(TrRoad_act!O89=0,"",TrRoad_emi!O59/TrRoad_tech!O174)</f>
        <v>1.151885873091949</v>
      </c>
      <c r="P201" s="108">
        <f>IF(TrRoad_act!P89=0,"",TrRoad_emi!P59/TrRoad_tech!P174)</f>
        <v>1.1585672564389495</v>
      </c>
      <c r="Q201" s="108">
        <f>IF(TrRoad_act!Q89=0,"",TrRoad_emi!Q59/TrRoad_tech!Q174)</f>
        <v>1.154039619169078</v>
      </c>
    </row>
    <row r="202" spans="1:17" ht="11.45" customHeight="1" x14ac:dyDescent="0.25">
      <c r="A202" s="62" t="s">
        <v>57</v>
      </c>
      <c r="B202" s="108" t="str">
        <f>IF(TrRoad_act!B90=0,"",TrRoad_emi!B60/TrRoad_tech!B175)</f>
        <v/>
      </c>
      <c r="C202" s="108" t="str">
        <f>IF(TrRoad_act!C90=0,"",TrRoad_emi!C60/TrRoad_tech!C175)</f>
        <v/>
      </c>
      <c r="D202" s="108" t="str">
        <f>IF(TrRoad_act!D90=0,"",TrRoad_emi!D60/TrRoad_tech!D175)</f>
        <v/>
      </c>
      <c r="E202" s="108" t="str">
        <f>IF(TrRoad_act!E90=0,"",TrRoad_emi!E60/TrRoad_tech!E175)</f>
        <v/>
      </c>
      <c r="F202" s="108" t="str">
        <f>IF(TrRoad_act!F90=0,"",TrRoad_emi!F60/TrRoad_tech!F175)</f>
        <v/>
      </c>
      <c r="G202" s="108" t="str">
        <f>IF(TrRoad_act!G90=0,"",TrRoad_emi!G60/TrRoad_tech!G175)</f>
        <v/>
      </c>
      <c r="H202" s="108" t="str">
        <f>IF(TrRoad_act!H90=0,"",TrRoad_emi!H60/TrRoad_tech!H175)</f>
        <v/>
      </c>
      <c r="I202" s="108" t="str">
        <f>IF(TrRoad_act!I90=0,"",TrRoad_emi!I60/TrRoad_tech!I175)</f>
        <v/>
      </c>
      <c r="J202" s="108" t="str">
        <f>IF(TrRoad_act!J90=0,"",TrRoad_emi!J60/TrRoad_tech!J175)</f>
        <v/>
      </c>
      <c r="K202" s="108" t="str">
        <f>IF(TrRoad_act!K90=0,"",TrRoad_emi!K60/TrRoad_tech!K175)</f>
        <v/>
      </c>
      <c r="L202" s="108" t="str">
        <f>IF(TrRoad_act!L90=0,"",TrRoad_emi!L60/TrRoad_tech!L175)</f>
        <v/>
      </c>
      <c r="M202" s="108" t="str">
        <f>IF(TrRoad_act!M90=0,"",TrRoad_emi!M60/TrRoad_tech!M175)</f>
        <v/>
      </c>
      <c r="N202" s="108" t="str">
        <f>IF(TrRoad_act!N90=0,"",TrRoad_emi!N60/TrRoad_tech!N175)</f>
        <v/>
      </c>
      <c r="O202" s="108" t="str">
        <f>IF(TrRoad_act!O90=0,"",TrRoad_emi!O60/TrRoad_tech!O175)</f>
        <v/>
      </c>
      <c r="P202" s="108" t="str">
        <f>IF(TrRoad_act!P90=0,"",TrRoad_emi!P60/TrRoad_tech!P175)</f>
        <v/>
      </c>
      <c r="Q202" s="108" t="str">
        <f>IF(TrRoad_act!Q90=0,"",TrRoad_emi!Q60/TrRoad_tech!Q175)</f>
        <v/>
      </c>
    </row>
    <row r="203" spans="1:17" ht="11.45" customHeight="1" x14ac:dyDescent="0.25">
      <c r="A203" s="62" t="s">
        <v>56</v>
      </c>
      <c r="B203" s="108" t="str">
        <f>IF(TrRoad_act!B91=0,"",TrRoad_emi!B61/TrRoad_tech!B176)</f>
        <v/>
      </c>
      <c r="C203" s="108" t="str">
        <f>IF(TrRoad_act!C91=0,"",TrRoad_emi!C61/TrRoad_tech!C176)</f>
        <v/>
      </c>
      <c r="D203" s="108" t="str">
        <f>IF(TrRoad_act!D91=0,"",TrRoad_emi!D61/TrRoad_tech!D176)</f>
        <v/>
      </c>
      <c r="E203" s="108" t="str">
        <f>IF(TrRoad_act!E91=0,"",TrRoad_emi!E61/TrRoad_tech!E176)</f>
        <v/>
      </c>
      <c r="F203" s="108" t="str">
        <f>IF(TrRoad_act!F91=0,"",TrRoad_emi!F61/TrRoad_tech!F176)</f>
        <v/>
      </c>
      <c r="G203" s="108" t="str">
        <f>IF(TrRoad_act!G91=0,"",TrRoad_emi!G61/TrRoad_tech!G176)</f>
        <v/>
      </c>
      <c r="H203" s="108" t="str">
        <f>IF(TrRoad_act!H91=0,"",TrRoad_emi!H61/TrRoad_tech!H176)</f>
        <v/>
      </c>
      <c r="I203" s="108" t="str">
        <f>IF(TrRoad_act!I91=0,"",TrRoad_emi!I61/TrRoad_tech!I176)</f>
        <v/>
      </c>
      <c r="J203" s="108" t="str">
        <f>IF(TrRoad_act!J91=0,"",TrRoad_emi!J61/TrRoad_tech!J176)</f>
        <v/>
      </c>
      <c r="K203" s="108" t="str">
        <f>IF(TrRoad_act!K91=0,"",TrRoad_emi!K61/TrRoad_tech!K176)</f>
        <v/>
      </c>
      <c r="L203" s="108">
        <f>IF(TrRoad_act!L91=0,"",TrRoad_emi!L61/TrRoad_tech!L176)</f>
        <v>1.2000000000070943</v>
      </c>
      <c r="M203" s="108">
        <f>IF(TrRoad_act!M91=0,"",TrRoad_emi!M61/TrRoad_tech!M176)</f>
        <v>1.2125268848019828</v>
      </c>
      <c r="N203" s="108">
        <f>IF(TrRoad_act!N91=0,"",TrRoad_emi!N61/TrRoad_tech!N176)</f>
        <v>1.2243894799943398</v>
      </c>
      <c r="O203" s="108">
        <f>IF(TrRoad_act!O91=0,"",TrRoad_emi!O61/TrRoad_tech!O176)</f>
        <v>1.2521517606402131</v>
      </c>
      <c r="P203" s="108">
        <f>IF(TrRoad_act!P91=0,"",TrRoad_emi!P61/TrRoad_tech!P176)</f>
        <v>1.2645306161208298</v>
      </c>
      <c r="Q203" s="108">
        <f>IF(TrRoad_act!Q91=0,"",TrRoad_emi!Q61/TrRoad_tech!Q176)</f>
        <v>1.2764111672126646</v>
      </c>
    </row>
    <row r="204" spans="1:17" ht="11.45" customHeight="1" x14ac:dyDescent="0.25">
      <c r="A204" s="62" t="s">
        <v>60</v>
      </c>
      <c r="B204" s="108" t="str">
        <f>IF(TrRoad_act!B92=0,"",TrRoad_emi!B62/TrRoad_tech!B177)</f>
        <v/>
      </c>
      <c r="C204" s="108" t="str">
        <f>IF(TrRoad_act!C92=0,"",TrRoad_emi!C62/TrRoad_tech!C177)</f>
        <v/>
      </c>
      <c r="D204" s="108" t="str">
        <f>IF(TrRoad_act!D92=0,"",TrRoad_emi!D62/TrRoad_tech!D177)</f>
        <v/>
      </c>
      <c r="E204" s="108" t="str">
        <f>IF(TrRoad_act!E92=0,"",TrRoad_emi!E62/TrRoad_tech!E177)</f>
        <v/>
      </c>
      <c r="F204" s="108" t="str">
        <f>IF(TrRoad_act!F92=0,"",TrRoad_emi!F62/TrRoad_tech!F177)</f>
        <v/>
      </c>
      <c r="G204" s="108" t="str">
        <f>IF(TrRoad_act!G92=0,"",TrRoad_emi!G62/TrRoad_tech!G177)</f>
        <v/>
      </c>
      <c r="H204" s="108" t="str">
        <f>IF(TrRoad_act!H92=0,"",TrRoad_emi!H62/TrRoad_tech!H177)</f>
        <v/>
      </c>
      <c r="I204" s="108" t="str">
        <f>IF(TrRoad_act!I92=0,"",TrRoad_emi!I62/TrRoad_tech!I177)</f>
        <v/>
      </c>
      <c r="J204" s="108" t="str">
        <f>IF(TrRoad_act!J92=0,"",TrRoad_emi!J62/TrRoad_tech!J177)</f>
        <v/>
      </c>
      <c r="K204" s="108" t="str">
        <f>IF(TrRoad_act!K92=0,"",TrRoad_emi!K62/TrRoad_tech!K177)</f>
        <v/>
      </c>
      <c r="L204" s="108" t="str">
        <f>IF(TrRoad_act!L92=0,"",TrRoad_emi!L62/TrRoad_tech!L177)</f>
        <v/>
      </c>
      <c r="M204" s="108" t="str">
        <f>IF(TrRoad_act!M92=0,"",TrRoad_emi!M62/TrRoad_tech!M177)</f>
        <v/>
      </c>
      <c r="N204" s="108" t="str">
        <f>IF(TrRoad_act!N92=0,"",TrRoad_emi!N62/TrRoad_tech!N177)</f>
        <v/>
      </c>
      <c r="O204" s="108" t="str">
        <f>IF(TrRoad_act!O92=0,"",TrRoad_emi!O62/TrRoad_tech!O177)</f>
        <v/>
      </c>
      <c r="P204" s="108">
        <f>IF(TrRoad_act!P92=0,"",TrRoad_emi!P62/TrRoad_tech!P177)</f>
        <v>1.2365424687341378</v>
      </c>
      <c r="Q204" s="108">
        <f>IF(TrRoad_act!Q92=0,"",TrRoad_emi!Q62/TrRoad_tech!Q177)</f>
        <v>1.2576982494231836</v>
      </c>
    </row>
    <row r="205" spans="1:17" ht="11.45" customHeight="1" x14ac:dyDescent="0.25">
      <c r="A205" s="62" t="s">
        <v>55</v>
      </c>
      <c r="B205" s="108" t="str">
        <f>""</f>
        <v/>
      </c>
      <c r="C205" s="108" t="str">
        <f>""</f>
        <v/>
      </c>
      <c r="D205" s="108" t="str">
        <f>""</f>
        <v/>
      </c>
      <c r="E205" s="108" t="str">
        <f>""</f>
        <v/>
      </c>
      <c r="F205" s="108" t="str">
        <f>""</f>
        <v/>
      </c>
      <c r="G205" s="108" t="str">
        <f>""</f>
        <v/>
      </c>
      <c r="H205" s="108" t="str">
        <f>""</f>
        <v/>
      </c>
      <c r="I205" s="108" t="str">
        <f>""</f>
        <v/>
      </c>
      <c r="J205" s="108" t="str">
        <f>""</f>
        <v/>
      </c>
      <c r="K205" s="108" t="str">
        <f>""</f>
        <v/>
      </c>
      <c r="L205" s="108" t="str">
        <f>""</f>
        <v/>
      </c>
      <c r="M205" s="108" t="str">
        <f>""</f>
        <v/>
      </c>
      <c r="N205" s="108" t="str">
        <f>""</f>
        <v/>
      </c>
      <c r="O205" s="108" t="str">
        <f>""</f>
        <v/>
      </c>
      <c r="P205" s="108" t="str">
        <f>""</f>
        <v/>
      </c>
      <c r="Q205" s="108" t="str">
        <f>""</f>
        <v/>
      </c>
    </row>
    <row r="206" spans="1:17" ht="11.45" customHeight="1" x14ac:dyDescent="0.25">
      <c r="A206" s="19" t="s">
        <v>28</v>
      </c>
      <c r="B206" s="107">
        <f>IF(TrRoad_act!B94=0,"",TrRoad_emi!B64/TrRoad_tech!B179)</f>
        <v>1.2573927585946361</v>
      </c>
      <c r="C206" s="107">
        <f>IF(TrRoad_act!C94=0,"",TrRoad_emi!C64/TrRoad_tech!C179)</f>
        <v>1.2425012053587314</v>
      </c>
      <c r="D206" s="107">
        <f>IF(TrRoad_act!D94=0,"",TrRoad_emi!D64/TrRoad_tech!D179)</f>
        <v>1.2253141033101467</v>
      </c>
      <c r="E206" s="107">
        <f>IF(TrRoad_act!E94=0,"",TrRoad_emi!E64/TrRoad_tech!E179)</f>
        <v>1.2044839967365584</v>
      </c>
      <c r="F206" s="107">
        <f>IF(TrRoad_act!F94=0,"",TrRoad_emi!F64/TrRoad_tech!F179)</f>
        <v>1.1949873135602795</v>
      </c>
      <c r="G206" s="107">
        <f>IF(TrRoad_act!G94=0,"",TrRoad_emi!G64/TrRoad_tech!G179)</f>
        <v>1.1710812122455867</v>
      </c>
      <c r="H206" s="107">
        <f>IF(TrRoad_act!H94=0,"",TrRoad_emi!H64/TrRoad_tech!H179)</f>
        <v>1.1691193377170532</v>
      </c>
      <c r="I206" s="107">
        <f>IF(TrRoad_act!I94=0,"",TrRoad_emi!I64/TrRoad_tech!I179)</f>
        <v>1.1456782547293953</v>
      </c>
      <c r="J206" s="107">
        <f>IF(TrRoad_act!J94=0,"",TrRoad_emi!J64/TrRoad_tech!J179)</f>
        <v>1.1384820389725807</v>
      </c>
      <c r="K206" s="107">
        <f>IF(TrRoad_act!K94=0,"",TrRoad_emi!K64/TrRoad_tech!K179)</f>
        <v>1.1324234410215717</v>
      </c>
      <c r="L206" s="107">
        <f>IF(TrRoad_act!L94=0,"",TrRoad_emi!L64/TrRoad_tech!L179)</f>
        <v>1.355843691557183</v>
      </c>
      <c r="M206" s="107">
        <f>IF(TrRoad_act!M94=0,"",TrRoad_emi!M64/TrRoad_tech!M179)</f>
        <v>1.1119991746422795</v>
      </c>
      <c r="N206" s="107">
        <f>IF(TrRoad_act!N94=0,"",TrRoad_emi!N64/TrRoad_tech!N179)</f>
        <v>1.1171512101655321</v>
      </c>
      <c r="O206" s="107">
        <f>IF(TrRoad_act!O94=0,"",TrRoad_emi!O64/TrRoad_tech!O179)</f>
        <v>1.1218591247845264</v>
      </c>
      <c r="P206" s="107">
        <f>IF(TrRoad_act!P94=0,"",TrRoad_emi!P64/TrRoad_tech!P179)</f>
        <v>1.1378115117019778</v>
      </c>
      <c r="Q206" s="107">
        <f>IF(TrRoad_act!Q94=0,"",TrRoad_emi!Q64/TrRoad_tech!Q179)</f>
        <v>1.1536490402773265</v>
      </c>
    </row>
    <row r="207" spans="1:17" ht="11.45" customHeight="1" x14ac:dyDescent="0.25">
      <c r="A207" s="62" t="s">
        <v>59</v>
      </c>
      <c r="B207" s="106">
        <f>IF(TrRoad_act!B95=0,"",TrRoad_emi!B65/TrRoad_tech!B180)</f>
        <v>1.1000000000133241</v>
      </c>
      <c r="C207" s="106">
        <f>IF(TrRoad_act!C95=0,"",TrRoad_emi!C65/TrRoad_tech!C180)</f>
        <v>1.1000000000133241</v>
      </c>
      <c r="D207" s="106">
        <f>IF(TrRoad_act!D95=0,"",TrRoad_emi!D65/TrRoad_tech!D180)</f>
        <v>1.1000000000133237</v>
      </c>
      <c r="E207" s="106">
        <f>IF(TrRoad_act!E95=0,"",TrRoad_emi!E65/TrRoad_tech!E180)</f>
        <v>1.1000000000133243</v>
      </c>
      <c r="F207" s="106">
        <f>IF(TrRoad_act!F95=0,"",TrRoad_emi!F65/TrRoad_tech!F180)</f>
        <v>1.1000000000133241</v>
      </c>
      <c r="G207" s="106">
        <f>IF(TrRoad_act!G95=0,"",TrRoad_emi!G65/TrRoad_tech!G180)</f>
        <v>1.1000000000133237</v>
      </c>
      <c r="H207" s="106">
        <f>IF(TrRoad_act!H95=0,"",TrRoad_emi!H65/TrRoad_tech!H180)</f>
        <v>1.1000000000133241</v>
      </c>
      <c r="I207" s="106">
        <f>IF(TrRoad_act!I95=0,"",TrRoad_emi!I65/TrRoad_tech!I180)</f>
        <v>1.1000000000133239</v>
      </c>
      <c r="J207" s="106">
        <f>IF(TrRoad_act!J95=0,"",TrRoad_emi!J65/TrRoad_tech!J180)</f>
        <v>1.1000000000133241</v>
      </c>
      <c r="K207" s="106">
        <f>IF(TrRoad_act!K95=0,"",TrRoad_emi!K65/TrRoad_tech!K180)</f>
        <v>1.1000000000133241</v>
      </c>
      <c r="L207" s="106">
        <f>IF(TrRoad_act!L95=0,"",TrRoad_emi!L65/TrRoad_tech!L180)</f>
        <v>1.1000000000133239</v>
      </c>
      <c r="M207" s="106">
        <f>IF(TrRoad_act!M95=0,"",TrRoad_emi!M65/TrRoad_tech!M180)</f>
        <v>1.0846560388279012</v>
      </c>
      <c r="N207" s="106">
        <f>IF(TrRoad_act!N95=0,"",TrRoad_emi!N65/TrRoad_tech!N180)</f>
        <v>1.0839844608601863</v>
      </c>
      <c r="O207" s="106">
        <f>IF(TrRoad_act!O95=0,"",TrRoad_emi!O65/TrRoad_tech!O180)</f>
        <v>1.0857498679377258</v>
      </c>
      <c r="P207" s="106">
        <f>IF(TrRoad_act!P95=0,"",TrRoad_emi!P65/TrRoad_tech!P180)</f>
        <v>1.0749952806118921</v>
      </c>
      <c r="Q207" s="106">
        <f>IF(TrRoad_act!Q95=0,"",TrRoad_emi!Q65/TrRoad_tech!Q180)</f>
        <v>1.0857498975213327</v>
      </c>
    </row>
    <row r="208" spans="1:17" ht="11.45" customHeight="1" x14ac:dyDescent="0.25">
      <c r="A208" s="62" t="s">
        <v>58</v>
      </c>
      <c r="B208" s="106">
        <f>IF(TrRoad_act!B96=0,"",TrRoad_emi!B66/TrRoad_tech!B181)</f>
        <v>1.1000000000133241</v>
      </c>
      <c r="C208" s="106">
        <f>IF(TrRoad_act!C96=0,"",TrRoad_emi!C66/TrRoad_tech!C181)</f>
        <v>1.1001679757399645</v>
      </c>
      <c r="D208" s="106">
        <f>IF(TrRoad_act!D96=0,"",TrRoad_emi!D66/TrRoad_tech!D181)</f>
        <v>1.1005769719517124</v>
      </c>
      <c r="E208" s="106">
        <f>IF(TrRoad_act!E96=0,"",TrRoad_emi!E66/TrRoad_tech!E181)</f>
        <v>1.1016087302854283</v>
      </c>
      <c r="F208" s="106">
        <f>IF(TrRoad_act!F96=0,"",TrRoad_emi!F66/TrRoad_tech!F181)</f>
        <v>1.1023790880132291</v>
      </c>
      <c r="G208" s="106">
        <f>IF(TrRoad_act!G96=0,"",TrRoad_emi!G66/TrRoad_tech!G181)</f>
        <v>1.1038820159651868</v>
      </c>
      <c r="H208" s="106">
        <f>IF(TrRoad_act!H96=0,"",TrRoad_emi!H66/TrRoad_tech!H181)</f>
        <v>1.1054088985497963</v>
      </c>
      <c r="I208" s="106">
        <f>IF(TrRoad_act!I96=0,"",TrRoad_emi!I66/TrRoad_tech!I181)</f>
        <v>1.1071157562516107</v>
      </c>
      <c r="J208" s="106">
        <f>IF(TrRoad_act!J96=0,"",TrRoad_emi!J66/TrRoad_tech!J181)</f>
        <v>1.1084691323247859</v>
      </c>
      <c r="K208" s="106">
        <f>IF(TrRoad_act!K96=0,"",TrRoad_emi!K66/TrRoad_tech!K181)</f>
        <v>1.1097434160019775</v>
      </c>
      <c r="L208" s="106">
        <f>IF(TrRoad_act!L96=0,"",TrRoad_emi!L66/TrRoad_tech!L181)</f>
        <v>1.1133310022956875</v>
      </c>
      <c r="M208" s="106">
        <f>IF(TrRoad_act!M96=0,"",TrRoad_emi!M66/TrRoad_tech!M181)</f>
        <v>1.1172888049225682</v>
      </c>
      <c r="N208" s="106">
        <f>IF(TrRoad_act!N96=0,"",TrRoad_emi!N66/TrRoad_tech!N181)</f>
        <v>1.1233066830718261</v>
      </c>
      <c r="O208" s="106">
        <f>IF(TrRoad_act!O96=0,"",TrRoad_emi!O66/TrRoad_tech!O181)</f>
        <v>1.1302310510010138</v>
      </c>
      <c r="P208" s="106">
        <f>IF(TrRoad_act!P96=0,"",TrRoad_emi!P66/TrRoad_tech!P181)</f>
        <v>1.1371926014858742</v>
      </c>
      <c r="Q208" s="106">
        <f>IF(TrRoad_act!Q96=0,"",TrRoad_emi!Q66/TrRoad_tech!Q181)</f>
        <v>1.145246333785481</v>
      </c>
    </row>
    <row r="209" spans="1:17" ht="11.45" customHeight="1" x14ac:dyDescent="0.25">
      <c r="A209" s="62" t="s">
        <v>57</v>
      </c>
      <c r="B209" s="106" t="str">
        <f>IF(TrRoad_act!B97=0,"",TrRoad_emi!B67/TrRoad_tech!B182)</f>
        <v/>
      </c>
      <c r="C209" s="106" t="str">
        <f>IF(TrRoad_act!C97=0,"",TrRoad_emi!C67/TrRoad_tech!C182)</f>
        <v/>
      </c>
      <c r="D209" s="106" t="str">
        <f>IF(TrRoad_act!D97=0,"",TrRoad_emi!D67/TrRoad_tech!D182)</f>
        <v/>
      </c>
      <c r="E209" s="106" t="str">
        <f>IF(TrRoad_act!E97=0,"",TrRoad_emi!E67/TrRoad_tech!E182)</f>
        <v/>
      </c>
      <c r="F209" s="106" t="str">
        <f>IF(TrRoad_act!F97=0,"",TrRoad_emi!F67/TrRoad_tech!F182)</f>
        <v/>
      </c>
      <c r="G209" s="106" t="str">
        <f>IF(TrRoad_act!G97=0,"",TrRoad_emi!G67/TrRoad_tech!G182)</f>
        <v/>
      </c>
      <c r="H209" s="106" t="str">
        <f>IF(TrRoad_act!H97=0,"",TrRoad_emi!H67/TrRoad_tech!H182)</f>
        <v/>
      </c>
      <c r="I209" s="106" t="str">
        <f>IF(TrRoad_act!I97=0,"",TrRoad_emi!I67/TrRoad_tech!I182)</f>
        <v/>
      </c>
      <c r="J209" s="106" t="str">
        <f>IF(TrRoad_act!J97=0,"",TrRoad_emi!J67/TrRoad_tech!J182)</f>
        <v/>
      </c>
      <c r="K209" s="106" t="str">
        <f>IF(TrRoad_act!K97=0,"",TrRoad_emi!K67/TrRoad_tech!K182)</f>
        <v/>
      </c>
      <c r="L209" s="106" t="str">
        <f>IF(TrRoad_act!L97=0,"",TrRoad_emi!L67/TrRoad_tech!L182)</f>
        <v/>
      </c>
      <c r="M209" s="106" t="str">
        <f>IF(TrRoad_act!M97=0,"",TrRoad_emi!M67/TrRoad_tech!M182)</f>
        <v/>
      </c>
      <c r="N209" s="106" t="str">
        <f>IF(TrRoad_act!N97=0,"",TrRoad_emi!N67/TrRoad_tech!N182)</f>
        <v/>
      </c>
      <c r="O209" s="106" t="str">
        <f>IF(TrRoad_act!O97=0,"",TrRoad_emi!O67/TrRoad_tech!O182)</f>
        <v/>
      </c>
      <c r="P209" s="106" t="str">
        <f>IF(TrRoad_act!P97=0,"",TrRoad_emi!P67/TrRoad_tech!P182)</f>
        <v/>
      </c>
      <c r="Q209" s="106" t="str">
        <f>IF(TrRoad_act!Q97=0,"",TrRoad_emi!Q67/TrRoad_tech!Q182)</f>
        <v/>
      </c>
    </row>
    <row r="210" spans="1:17" ht="11.45" customHeight="1" x14ac:dyDescent="0.25">
      <c r="A210" s="62" t="s">
        <v>56</v>
      </c>
      <c r="B210" s="106" t="str">
        <f>IF(TrRoad_act!B98=0,"",TrRoad_emi!B68/TrRoad_tech!B183)</f>
        <v/>
      </c>
      <c r="C210" s="106" t="str">
        <f>IF(TrRoad_act!C98=0,"",TrRoad_emi!C68/TrRoad_tech!C183)</f>
        <v/>
      </c>
      <c r="D210" s="106" t="str">
        <f>IF(TrRoad_act!D98=0,"",TrRoad_emi!D68/TrRoad_tech!D183)</f>
        <v/>
      </c>
      <c r="E210" s="106" t="str">
        <f>IF(TrRoad_act!E98=0,"",TrRoad_emi!E68/TrRoad_tech!E183)</f>
        <v/>
      </c>
      <c r="F210" s="106" t="str">
        <f>IF(TrRoad_act!F98=0,"",TrRoad_emi!F68/TrRoad_tech!F183)</f>
        <v/>
      </c>
      <c r="G210" s="106" t="str">
        <f>IF(TrRoad_act!G98=0,"",TrRoad_emi!G68/TrRoad_tech!G183)</f>
        <v/>
      </c>
      <c r="H210" s="106" t="str">
        <f>IF(TrRoad_act!H98=0,"",TrRoad_emi!H68/TrRoad_tech!H183)</f>
        <v/>
      </c>
      <c r="I210" s="106" t="str">
        <f>IF(TrRoad_act!I98=0,"",TrRoad_emi!I68/TrRoad_tech!I183)</f>
        <v/>
      </c>
      <c r="J210" s="106" t="str">
        <f>IF(TrRoad_act!J98=0,"",TrRoad_emi!J68/TrRoad_tech!J183)</f>
        <v/>
      </c>
      <c r="K210" s="106" t="str">
        <f>IF(TrRoad_act!K98=0,"",TrRoad_emi!K68/TrRoad_tech!K183)</f>
        <v/>
      </c>
      <c r="L210" s="106">
        <f>IF(TrRoad_act!L98=0,"",TrRoad_emi!L68/TrRoad_tech!L183)</f>
        <v>1.201376332693588</v>
      </c>
      <c r="M210" s="106">
        <f>IF(TrRoad_act!M98=0,"",TrRoad_emi!M68/TrRoad_tech!M183)</f>
        <v>1.2026278089659368</v>
      </c>
      <c r="N210" s="106">
        <f>IF(TrRoad_act!N98=0,"",TrRoad_emi!N68/TrRoad_tech!N183)</f>
        <v>1.135350198373912</v>
      </c>
      <c r="O210" s="106">
        <f>IF(TrRoad_act!O98=0,"",TrRoad_emi!O68/TrRoad_tech!O183)</f>
        <v>1.1309779334984122</v>
      </c>
      <c r="P210" s="106">
        <f>IF(TrRoad_act!P98=0,"",TrRoad_emi!P68/TrRoad_tech!P183)</f>
        <v>1.1985973083107737</v>
      </c>
      <c r="Q210" s="106">
        <f>IF(TrRoad_act!Q98=0,"",TrRoad_emi!Q68/TrRoad_tech!Q183)</f>
        <v>1.2432690867388039</v>
      </c>
    </row>
    <row r="211" spans="1:17" ht="11.45" customHeight="1" x14ac:dyDescent="0.25">
      <c r="A211" s="62" t="s">
        <v>55</v>
      </c>
      <c r="B211" s="106" t="str">
        <f>""</f>
        <v/>
      </c>
      <c r="C211" s="106" t="str">
        <f>""</f>
        <v/>
      </c>
      <c r="D211" s="106" t="str">
        <f>""</f>
        <v/>
      </c>
      <c r="E211" s="106" t="str">
        <f>""</f>
        <v/>
      </c>
      <c r="F211" s="106" t="str">
        <f>""</f>
        <v/>
      </c>
      <c r="G211" s="106" t="str">
        <f>""</f>
        <v/>
      </c>
      <c r="H211" s="106" t="str">
        <f>""</f>
        <v/>
      </c>
      <c r="I211" s="106" t="str">
        <f>""</f>
        <v/>
      </c>
      <c r="J211" s="106" t="str">
        <f>""</f>
        <v/>
      </c>
      <c r="K211" s="106" t="str">
        <f>""</f>
        <v/>
      </c>
      <c r="L211" s="106" t="str">
        <f>""</f>
        <v/>
      </c>
      <c r="M211" s="106" t="str">
        <f>""</f>
        <v/>
      </c>
      <c r="N211" s="106" t="str">
        <f>""</f>
        <v/>
      </c>
      <c r="O211" s="106" t="str">
        <f>""</f>
        <v/>
      </c>
      <c r="P211" s="106" t="str">
        <f>""</f>
        <v/>
      </c>
      <c r="Q211" s="106" t="str">
        <f>""</f>
        <v/>
      </c>
    </row>
    <row r="212" spans="1:17" ht="11.45" customHeight="1" x14ac:dyDescent="0.25">
      <c r="A212" s="25" t="s">
        <v>18</v>
      </c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</row>
    <row r="213" spans="1:17" ht="11.45" customHeight="1" x14ac:dyDescent="0.25">
      <c r="A213" s="23" t="s">
        <v>27</v>
      </c>
      <c r="B213" s="109">
        <f>IF(TrRoad_act!B101=0,"",TrRoad_emi!B71/TrRoad_tech!B186)</f>
        <v>1.1076912140680673</v>
      </c>
      <c r="C213" s="109">
        <f>IF(TrRoad_act!C101=0,"",TrRoad_emi!C71/TrRoad_tech!C186)</f>
        <v>1.1113446582727922</v>
      </c>
      <c r="D213" s="109">
        <f>IF(TrRoad_act!D101=0,"",TrRoad_emi!D71/TrRoad_tech!D186)</f>
        <v>1.1108032539560462</v>
      </c>
      <c r="E213" s="109">
        <f>IF(TrRoad_act!E101=0,"",TrRoad_emi!E71/TrRoad_tech!E186)</f>
        <v>1.1018435541746954</v>
      </c>
      <c r="F213" s="109">
        <f>IF(TrRoad_act!F101=0,"",TrRoad_emi!F71/TrRoad_tech!F186)</f>
        <v>1.1084522788283586</v>
      </c>
      <c r="G213" s="109">
        <f>IF(TrRoad_act!G101=0,"",TrRoad_emi!G71/TrRoad_tech!G186)</f>
        <v>1.1106100729807278</v>
      </c>
      <c r="H213" s="109">
        <f>IF(TrRoad_act!H101=0,"",TrRoad_emi!H71/TrRoad_tech!H186)</f>
        <v>1.1030732503907346</v>
      </c>
      <c r="I213" s="109">
        <f>IF(TrRoad_act!I101=0,"",TrRoad_emi!I71/TrRoad_tech!I186)</f>
        <v>1.1075237095715151</v>
      </c>
      <c r="J213" s="109">
        <f>IF(TrRoad_act!J101=0,"",TrRoad_emi!J71/TrRoad_tech!J186)</f>
        <v>1.1639485199151336</v>
      </c>
      <c r="K213" s="109">
        <f>IF(TrRoad_act!K101=0,"",TrRoad_emi!K71/TrRoad_tech!K186)</f>
        <v>1.1936521206274529</v>
      </c>
      <c r="L213" s="109">
        <f>IF(TrRoad_act!L101=0,"",TrRoad_emi!L71/TrRoad_tech!L186)</f>
        <v>1.2195724194214643</v>
      </c>
      <c r="M213" s="109">
        <f>IF(TrRoad_act!M101=0,"",TrRoad_emi!M71/TrRoad_tech!M186)</f>
        <v>1.2321393237443914</v>
      </c>
      <c r="N213" s="109">
        <f>IF(TrRoad_act!N101=0,"",TrRoad_emi!N71/TrRoad_tech!N186)</f>
        <v>1.2334906215097048</v>
      </c>
      <c r="O213" s="109">
        <f>IF(TrRoad_act!O101=0,"",TrRoad_emi!O71/TrRoad_tech!O186)</f>
        <v>1.2367293257364371</v>
      </c>
      <c r="P213" s="109">
        <f>IF(TrRoad_act!P101=0,"",TrRoad_emi!P71/TrRoad_tech!P186)</f>
        <v>1.2175124890962505</v>
      </c>
      <c r="Q213" s="109">
        <f>IF(TrRoad_act!Q101=0,"",TrRoad_emi!Q71/TrRoad_tech!Q186)</f>
        <v>1.2589659168777685</v>
      </c>
    </row>
    <row r="214" spans="1:17" ht="11.45" customHeight="1" x14ac:dyDescent="0.25">
      <c r="A214" s="62" t="s">
        <v>59</v>
      </c>
      <c r="B214" s="108">
        <f>IF(TrRoad_act!B102=0,"",TrRoad_emi!B72/TrRoad_tech!B187)</f>
        <v>1.10000000000673</v>
      </c>
      <c r="C214" s="108">
        <f>IF(TrRoad_act!C102=0,"",TrRoad_emi!C72/TrRoad_tech!C187)</f>
        <v>1.1000510099470058</v>
      </c>
      <c r="D214" s="108">
        <f>IF(TrRoad_act!D102=0,"",TrRoad_emi!D72/TrRoad_tech!D187)</f>
        <v>1.100185965101848</v>
      </c>
      <c r="E214" s="108">
        <f>IF(TrRoad_act!E102=0,"",TrRoad_emi!E72/TrRoad_tech!E187)</f>
        <v>1.1003946831069904</v>
      </c>
      <c r="F214" s="108">
        <f>IF(TrRoad_act!F102=0,"",TrRoad_emi!F72/TrRoad_tech!F187)</f>
        <v>1.1008022109795086</v>
      </c>
      <c r="G214" s="108">
        <f>IF(TrRoad_act!G102=0,"",TrRoad_emi!G72/TrRoad_tech!G187)</f>
        <v>1.1015174386398623</v>
      </c>
      <c r="H214" s="108">
        <f>IF(TrRoad_act!H102=0,"",TrRoad_emi!H72/TrRoad_tech!H187)</f>
        <v>1.1026200285566452</v>
      </c>
      <c r="I214" s="108">
        <f>IF(TrRoad_act!I102=0,"",TrRoad_emi!I72/TrRoad_tech!I187)</f>
        <v>1.104194598089868</v>
      </c>
      <c r="J214" s="108">
        <f>IF(TrRoad_act!J102=0,"",TrRoad_emi!J72/TrRoad_tech!J187)</f>
        <v>1.1086605509753999</v>
      </c>
      <c r="K214" s="108">
        <f>IF(TrRoad_act!K102=0,"",TrRoad_emi!K72/TrRoad_tech!K187)</f>
        <v>1.1134016337084225</v>
      </c>
      <c r="L214" s="108">
        <f>IF(TrRoad_act!L102=0,"",TrRoad_emi!L72/TrRoad_tech!L187)</f>
        <v>1.1182030334240201</v>
      </c>
      <c r="M214" s="108">
        <f>IF(TrRoad_act!M102=0,"",TrRoad_emi!M72/TrRoad_tech!M187)</f>
        <v>1.1086541918901942</v>
      </c>
      <c r="N214" s="108">
        <f>IF(TrRoad_act!N102=0,"",TrRoad_emi!N72/TrRoad_tech!N187)</f>
        <v>1.1147459045919541</v>
      </c>
      <c r="O214" s="108">
        <f>IF(TrRoad_act!O102=0,"",TrRoad_emi!O72/TrRoad_tech!O187)</f>
        <v>1.1237092810288303</v>
      </c>
      <c r="P214" s="108">
        <f>IF(TrRoad_act!P102=0,"",TrRoad_emi!P72/TrRoad_tech!P187)</f>
        <v>1.1207849071892548</v>
      </c>
      <c r="Q214" s="108">
        <f>IF(TrRoad_act!Q102=0,"",TrRoad_emi!Q72/TrRoad_tech!Q187)</f>
        <v>1.141759607588998</v>
      </c>
    </row>
    <row r="215" spans="1:17" ht="11.45" customHeight="1" x14ac:dyDescent="0.25">
      <c r="A215" s="62" t="s">
        <v>58</v>
      </c>
      <c r="B215" s="108">
        <f>IF(TrRoad_act!B103=0,"",TrRoad_emi!B73/TrRoad_tech!B188)</f>
        <v>1.1000000000067305</v>
      </c>
      <c r="C215" s="108">
        <f>IF(TrRoad_act!C103=0,"",TrRoad_emi!C73/TrRoad_tech!C188)</f>
        <v>1.1000371812375438</v>
      </c>
      <c r="D215" s="108">
        <f>IF(TrRoad_act!D103=0,"",TrRoad_emi!D73/TrRoad_tech!D188)</f>
        <v>1.1001447740490511</v>
      </c>
      <c r="E215" s="108">
        <f>IF(TrRoad_act!E103=0,"",TrRoad_emi!E73/TrRoad_tech!E188)</f>
        <v>1.1004239739584174</v>
      </c>
      <c r="F215" s="108">
        <f>IF(TrRoad_act!F103=0,"",TrRoad_emi!F73/TrRoad_tech!F188)</f>
        <v>1.1008510006753565</v>
      </c>
      <c r="G215" s="108">
        <f>IF(TrRoad_act!G103=0,"",TrRoad_emi!G73/TrRoad_tech!G188)</f>
        <v>1.101574692392477</v>
      </c>
      <c r="H215" s="108">
        <f>IF(TrRoad_act!H103=0,"",TrRoad_emi!H73/TrRoad_tech!H188)</f>
        <v>1.1031133689940118</v>
      </c>
      <c r="I215" s="108">
        <f>IF(TrRoad_act!I103=0,"",TrRoad_emi!I73/TrRoad_tech!I188)</f>
        <v>1.1059131790098533</v>
      </c>
      <c r="J215" s="108">
        <f>IF(TrRoad_act!J103=0,"",TrRoad_emi!J73/TrRoad_tech!J188)</f>
        <v>1.1092596534091943</v>
      </c>
      <c r="K215" s="108">
        <f>IF(TrRoad_act!K103=0,"",TrRoad_emi!K73/TrRoad_tech!K188)</f>
        <v>1.1136542853013194</v>
      </c>
      <c r="L215" s="108">
        <f>IF(TrRoad_act!L103=0,"",TrRoad_emi!L73/TrRoad_tech!L188)</f>
        <v>1.1195765454674029</v>
      </c>
      <c r="M215" s="108">
        <f>IF(TrRoad_act!M103=0,"",TrRoad_emi!M73/TrRoad_tech!M188)</f>
        <v>1.1275542490486523</v>
      </c>
      <c r="N215" s="108">
        <f>IF(TrRoad_act!N103=0,"",TrRoad_emi!N73/TrRoad_tech!N188)</f>
        <v>1.1375488106767042</v>
      </c>
      <c r="O215" s="108">
        <f>IF(TrRoad_act!O103=0,"",TrRoad_emi!O73/TrRoad_tech!O188)</f>
        <v>1.1488692792497939</v>
      </c>
      <c r="P215" s="108">
        <f>IF(TrRoad_act!P103=0,"",TrRoad_emi!P73/TrRoad_tech!P188)</f>
        <v>1.1610326732425891</v>
      </c>
      <c r="Q215" s="108">
        <f>IF(TrRoad_act!Q103=0,"",TrRoad_emi!Q73/TrRoad_tech!Q188)</f>
        <v>1.1737169883098442</v>
      </c>
    </row>
    <row r="216" spans="1:17" ht="11.45" customHeight="1" x14ac:dyDescent="0.25">
      <c r="A216" s="62" t="s">
        <v>57</v>
      </c>
      <c r="B216" s="108" t="str">
        <f>IF(TrRoad_act!B104=0,"",TrRoad_emi!B74/TrRoad_tech!B189)</f>
        <v/>
      </c>
      <c r="C216" s="108" t="str">
        <f>IF(TrRoad_act!C104=0,"",TrRoad_emi!C74/TrRoad_tech!C189)</f>
        <v/>
      </c>
      <c r="D216" s="108" t="str">
        <f>IF(TrRoad_act!D104=0,"",TrRoad_emi!D74/TrRoad_tech!D189)</f>
        <v/>
      </c>
      <c r="E216" s="108" t="str">
        <f>IF(TrRoad_act!E104=0,"",TrRoad_emi!E74/TrRoad_tech!E189)</f>
        <v/>
      </c>
      <c r="F216" s="108" t="str">
        <f>IF(TrRoad_act!F104=0,"",TrRoad_emi!F74/TrRoad_tech!F189)</f>
        <v/>
      </c>
      <c r="G216" s="108" t="str">
        <f>IF(TrRoad_act!G104=0,"",TrRoad_emi!G74/TrRoad_tech!G189)</f>
        <v/>
      </c>
      <c r="H216" s="108" t="str">
        <f>IF(TrRoad_act!H104=0,"",TrRoad_emi!H74/TrRoad_tech!H189)</f>
        <v/>
      </c>
      <c r="I216" s="108" t="str">
        <f>IF(TrRoad_act!I104=0,"",TrRoad_emi!I74/TrRoad_tech!I189)</f>
        <v/>
      </c>
      <c r="J216" s="108" t="str">
        <f>IF(TrRoad_act!J104=0,"",TrRoad_emi!J74/TrRoad_tech!J189)</f>
        <v/>
      </c>
      <c r="K216" s="108" t="str">
        <f>IF(TrRoad_act!K104=0,"",TrRoad_emi!K74/TrRoad_tech!K189)</f>
        <v/>
      </c>
      <c r="L216" s="108" t="str">
        <f>IF(TrRoad_act!L104=0,"",TrRoad_emi!L74/TrRoad_tech!L189)</f>
        <v/>
      </c>
      <c r="M216" s="108" t="str">
        <f>IF(TrRoad_act!M104=0,"",TrRoad_emi!M74/TrRoad_tech!M189)</f>
        <v/>
      </c>
      <c r="N216" s="108" t="str">
        <f>IF(TrRoad_act!N104=0,"",TrRoad_emi!N74/TrRoad_tech!N189)</f>
        <v/>
      </c>
      <c r="O216" s="108" t="str">
        <f>IF(TrRoad_act!O104=0,"",TrRoad_emi!O74/TrRoad_tech!O189)</f>
        <v/>
      </c>
      <c r="P216" s="108" t="str">
        <f>IF(TrRoad_act!P104=0,"",TrRoad_emi!P74/TrRoad_tech!P189)</f>
        <v/>
      </c>
      <c r="Q216" s="108" t="str">
        <f>IF(TrRoad_act!Q104=0,"",TrRoad_emi!Q74/TrRoad_tech!Q189)</f>
        <v/>
      </c>
    </row>
    <row r="217" spans="1:17" ht="11.45" customHeight="1" x14ac:dyDescent="0.25">
      <c r="A217" s="62" t="s">
        <v>56</v>
      </c>
      <c r="B217" s="108" t="str">
        <f>IF(TrRoad_act!B105=0,"",TrRoad_emi!B75/TrRoad_tech!B190)</f>
        <v/>
      </c>
      <c r="C217" s="108" t="str">
        <f>IF(TrRoad_act!C105=0,"",TrRoad_emi!C75/TrRoad_tech!C190)</f>
        <v/>
      </c>
      <c r="D217" s="108" t="str">
        <f>IF(TrRoad_act!D105=0,"",TrRoad_emi!D75/TrRoad_tech!D190)</f>
        <v/>
      </c>
      <c r="E217" s="108" t="str">
        <f>IF(TrRoad_act!E105=0,"",TrRoad_emi!E75/TrRoad_tech!E190)</f>
        <v/>
      </c>
      <c r="F217" s="108" t="str">
        <f>IF(TrRoad_act!F105=0,"",TrRoad_emi!F75/TrRoad_tech!F190)</f>
        <v/>
      </c>
      <c r="G217" s="108" t="str">
        <f>IF(TrRoad_act!G105=0,"",TrRoad_emi!G75/TrRoad_tech!G190)</f>
        <v/>
      </c>
      <c r="H217" s="108" t="str">
        <f>IF(TrRoad_act!H105=0,"",TrRoad_emi!H75/TrRoad_tech!H190)</f>
        <v/>
      </c>
      <c r="I217" s="108" t="str">
        <f>IF(TrRoad_act!I105=0,"",TrRoad_emi!I75/TrRoad_tech!I190)</f>
        <v/>
      </c>
      <c r="J217" s="108" t="str">
        <f>IF(TrRoad_act!J105=0,"",TrRoad_emi!J75/TrRoad_tech!J190)</f>
        <v/>
      </c>
      <c r="K217" s="108" t="str">
        <f>IF(TrRoad_act!K105=0,"",TrRoad_emi!K75/TrRoad_tech!K190)</f>
        <v/>
      </c>
      <c r="L217" s="108">
        <f>IF(TrRoad_act!L105=0,"",TrRoad_emi!L75/TrRoad_tech!L190)</f>
        <v>1.2000000000070943</v>
      </c>
      <c r="M217" s="108">
        <f>IF(TrRoad_act!M105=0,"",TrRoad_emi!M75/TrRoad_tech!M190)</f>
        <v>1.2115648240615535</v>
      </c>
      <c r="N217" s="108">
        <f>IF(TrRoad_act!N105=0,"",TrRoad_emi!N75/TrRoad_tech!N190)</f>
        <v>1.2133580854680579</v>
      </c>
      <c r="O217" s="108">
        <f>IF(TrRoad_act!O105=0,"",TrRoad_emi!O75/TrRoad_tech!O190)</f>
        <v>1.2195410981636305</v>
      </c>
      <c r="P217" s="108">
        <f>IF(TrRoad_act!P105=0,"",TrRoad_emi!P75/TrRoad_tech!P190)</f>
        <v>1.2337308008036854</v>
      </c>
      <c r="Q217" s="108">
        <f>IF(TrRoad_act!Q105=0,"",TrRoad_emi!Q75/TrRoad_tech!Q190)</f>
        <v>1.2517230761499678</v>
      </c>
    </row>
    <row r="218" spans="1:17" ht="11.45" customHeight="1" x14ac:dyDescent="0.25">
      <c r="A218" s="62" t="s">
        <v>55</v>
      </c>
      <c r="B218" s="108" t="str">
        <f>""</f>
        <v/>
      </c>
      <c r="C218" s="108" t="str">
        <f>""</f>
        <v/>
      </c>
      <c r="D218" s="108" t="str">
        <f>""</f>
        <v/>
      </c>
      <c r="E218" s="108" t="str">
        <f>""</f>
        <v/>
      </c>
      <c r="F218" s="108" t="str">
        <f>""</f>
        <v/>
      </c>
      <c r="G218" s="108" t="str">
        <f>""</f>
        <v/>
      </c>
      <c r="H218" s="108" t="str">
        <f>""</f>
        <v/>
      </c>
      <c r="I218" s="108" t="str">
        <f>""</f>
        <v/>
      </c>
      <c r="J218" s="108" t="str">
        <f>""</f>
        <v/>
      </c>
      <c r="K218" s="108" t="str">
        <f>""</f>
        <v/>
      </c>
      <c r="L218" s="108" t="str">
        <f>""</f>
        <v/>
      </c>
      <c r="M218" s="108" t="str">
        <f>""</f>
        <v/>
      </c>
      <c r="N218" s="108" t="str">
        <f>""</f>
        <v/>
      </c>
      <c r="O218" s="108" t="str">
        <f>""</f>
        <v/>
      </c>
      <c r="P218" s="108" t="str">
        <f>""</f>
        <v/>
      </c>
      <c r="Q218" s="108" t="str">
        <f>""</f>
        <v/>
      </c>
    </row>
    <row r="219" spans="1:17" ht="11.45" customHeight="1" x14ac:dyDescent="0.25">
      <c r="A219" s="19" t="s">
        <v>24</v>
      </c>
      <c r="B219" s="107">
        <f>IF(TrRoad_act!B107=0,"",TrRoad_emi!B77/TrRoad_tech!B192)</f>
        <v>0.76264565621147062</v>
      </c>
      <c r="C219" s="107">
        <f>IF(TrRoad_act!C107=0,"",TrRoad_emi!C77/TrRoad_tech!C192)</f>
        <v>1.6593882222486849</v>
      </c>
      <c r="D219" s="107">
        <f>IF(TrRoad_act!D107=0,"",TrRoad_emi!D77/TrRoad_tech!D192)</f>
        <v>1.9904994751734784</v>
      </c>
      <c r="E219" s="107">
        <f>IF(TrRoad_act!E107=0,"",TrRoad_emi!E77/TrRoad_tech!E192)</f>
        <v>1.2302790066286444</v>
      </c>
      <c r="F219" s="107">
        <f>IF(TrRoad_act!F107=0,"",TrRoad_emi!F77/TrRoad_tech!F192)</f>
        <v>1.2968101502513374</v>
      </c>
      <c r="G219" s="107">
        <f>IF(TrRoad_act!G107=0,"",TrRoad_emi!G77/TrRoad_tech!G192)</f>
        <v>1.3424011612318272</v>
      </c>
      <c r="H219" s="107">
        <f>IF(TrRoad_act!H107=0,"",TrRoad_emi!H77/TrRoad_tech!H192)</f>
        <v>1.3172536324478743</v>
      </c>
      <c r="I219" s="107">
        <f>IF(TrRoad_act!I107=0,"",TrRoad_emi!I77/TrRoad_tech!I192)</f>
        <v>1.3818840383131068</v>
      </c>
      <c r="J219" s="107">
        <f>IF(TrRoad_act!J107=0,"",TrRoad_emi!J77/TrRoad_tech!J192)</f>
        <v>1.2190177961720652</v>
      </c>
      <c r="K219" s="107">
        <f>IF(TrRoad_act!K107=0,"",TrRoad_emi!K77/TrRoad_tech!K192)</f>
        <v>1.1535941449216012</v>
      </c>
      <c r="L219" s="107">
        <f>IF(TrRoad_act!L107=0,"",TrRoad_emi!L77/TrRoad_tech!L192)</f>
        <v>1.6572058550325697</v>
      </c>
      <c r="M219" s="107">
        <f>IF(TrRoad_act!M107=0,"",TrRoad_emi!M77/TrRoad_tech!M192)</f>
        <v>1.6771349038163783</v>
      </c>
      <c r="N219" s="107">
        <f>IF(TrRoad_act!N107=0,"",TrRoad_emi!N77/TrRoad_tech!N192)</f>
        <v>1.6801576195101238</v>
      </c>
      <c r="O219" s="107">
        <f>IF(TrRoad_act!O107=0,"",TrRoad_emi!O77/TrRoad_tech!O192)</f>
        <v>1.3591742187463918</v>
      </c>
      <c r="P219" s="107">
        <f>IF(TrRoad_act!P107=0,"",TrRoad_emi!P77/TrRoad_tech!P192)</f>
        <v>1.3370374181179099</v>
      </c>
      <c r="Q219" s="107">
        <f>IF(TrRoad_act!Q107=0,"",TrRoad_emi!Q77/TrRoad_tech!Q192)</f>
        <v>1.1323557788041079</v>
      </c>
    </row>
    <row r="220" spans="1:17" ht="11.45" customHeight="1" x14ac:dyDescent="0.25">
      <c r="A220" s="17" t="s">
        <v>23</v>
      </c>
      <c r="B220" s="106">
        <f>IF(TrRoad_act!B108=0,"",TrRoad_emi!B78/TrRoad_tech!B193)</f>
        <v>1.0638922672617581</v>
      </c>
      <c r="C220" s="106">
        <f>IF(TrRoad_act!C108=0,"",TrRoad_emi!C78/TrRoad_tech!C193)</f>
        <v>1.1517192288136093</v>
      </c>
      <c r="D220" s="106">
        <f>IF(TrRoad_act!D108=0,"",TrRoad_emi!D78/TrRoad_tech!D193)</f>
        <v>1.1863283104544058</v>
      </c>
      <c r="E220" s="106">
        <f>IF(TrRoad_act!E108=0,"",TrRoad_emi!E78/TrRoad_tech!E193)</f>
        <v>1.1147391589865248</v>
      </c>
      <c r="F220" s="106">
        <f>IF(TrRoad_act!F108=0,"",TrRoad_emi!F78/TrRoad_tech!F193)</f>
        <v>1.1227226999507347</v>
      </c>
      <c r="G220" s="106">
        <f>IF(TrRoad_act!G108=0,"",TrRoad_emi!G78/TrRoad_tech!G193)</f>
        <v>1.1282195931182819</v>
      </c>
      <c r="H220" s="106">
        <f>IF(TrRoad_act!H108=0,"",TrRoad_emi!H78/TrRoad_tech!H193)</f>
        <v>1.1275490828483983</v>
      </c>
      <c r="I220" s="106">
        <f>IF(TrRoad_act!I108=0,"",TrRoad_emi!I78/TrRoad_tech!I193)</f>
        <v>1.1366382976075571</v>
      </c>
      <c r="J220" s="106">
        <f>IF(TrRoad_act!J108=0,"",TrRoad_emi!J78/TrRoad_tech!J193)</f>
        <v>1.1228621096234614</v>
      </c>
      <c r="K220" s="106">
        <f>IF(TrRoad_act!K108=0,"",TrRoad_emi!K78/TrRoad_tech!K193)</f>
        <v>1.1184915943079299</v>
      </c>
      <c r="L220" s="106">
        <f>IF(TrRoad_act!L108=0,"",TrRoad_emi!L78/TrRoad_tech!L193)</f>
        <v>1.168902852331752</v>
      </c>
      <c r="M220" s="106">
        <f>IF(TrRoad_act!M108=0,"",TrRoad_emi!M78/TrRoad_tech!M193)</f>
        <v>1.1730712429745564</v>
      </c>
      <c r="N220" s="106">
        <f>IF(TrRoad_act!N108=0,"",TrRoad_emi!N78/TrRoad_tech!N193)</f>
        <v>1.1756137446400763</v>
      </c>
      <c r="O220" s="106">
        <f>IF(TrRoad_act!O108=0,"",TrRoad_emi!O78/TrRoad_tech!O193)</f>
        <v>1.146115336107421</v>
      </c>
      <c r="P220" s="106">
        <f>IF(TrRoad_act!P108=0,"",TrRoad_emi!P78/TrRoad_tech!P193)</f>
        <v>1.1507845424179961</v>
      </c>
      <c r="Q220" s="106">
        <f>IF(TrRoad_act!Q108=0,"",TrRoad_emi!Q78/TrRoad_tech!Q193)</f>
        <v>1.1375501876536569</v>
      </c>
    </row>
    <row r="221" spans="1:17" ht="11.45" customHeight="1" x14ac:dyDescent="0.25">
      <c r="A221" s="15" t="s">
        <v>22</v>
      </c>
      <c r="B221" s="105">
        <f>IF(TrRoad_act!B109=0,"",TrRoad_emi!B79/TrRoad_tech!B194)</f>
        <v>8.2336194175543817E-2</v>
      </c>
      <c r="C221" s="105">
        <f>IF(TrRoad_act!C109=0,"",TrRoad_emi!C79/TrRoad_tech!C194)</f>
        <v>2.3481667094371148</v>
      </c>
      <c r="D221" s="105">
        <f>IF(TrRoad_act!D109=0,"",TrRoad_emi!D79/TrRoad_tech!D194)</f>
        <v>3.5473624720762884</v>
      </c>
      <c r="E221" s="105">
        <f>IF(TrRoad_act!E109=0,"",TrRoad_emi!E79/TrRoad_tech!E194)</f>
        <v>1.5429276941796066</v>
      </c>
      <c r="F221" s="105">
        <f>IF(TrRoad_act!F109=0,"",TrRoad_emi!F79/TrRoad_tech!F194)</f>
        <v>1.767020257742576</v>
      </c>
      <c r="G221" s="105">
        <f>IF(TrRoad_act!G109=0,"",TrRoad_emi!G79/TrRoad_tech!G194)</f>
        <v>1.9322028684814172</v>
      </c>
      <c r="H221" s="105">
        <f>IF(TrRoad_act!H109=0,"",TrRoad_emi!H79/TrRoad_tech!H194)</f>
        <v>1.8262858215671394</v>
      </c>
      <c r="I221" s="105">
        <f>IF(TrRoad_act!I109=0,"",TrRoad_emi!I79/TrRoad_tech!I194)</f>
        <v>2.0249021376921403</v>
      </c>
      <c r="J221" s="105">
        <f>IF(TrRoad_act!J109=0,"",TrRoad_emi!J79/TrRoad_tech!J194)</f>
        <v>1.4487306236498054</v>
      </c>
      <c r="K221" s="105">
        <f>IF(TrRoad_act!K109=0,"",TrRoad_emi!K79/TrRoad_tech!K194)</f>
        <v>1.1804132019096329</v>
      </c>
      <c r="L221" s="105">
        <f>IF(TrRoad_act!L109=0,"",TrRoad_emi!L79/TrRoad_tech!L194)</f>
        <v>2.789187752371626</v>
      </c>
      <c r="M221" s="105">
        <f>IF(TrRoad_act!M109=0,"",TrRoad_emi!M79/TrRoad_tech!M194)</f>
        <v>2.7900989618081335</v>
      </c>
      <c r="N221" s="105">
        <f>IF(TrRoad_act!N109=0,"",TrRoad_emi!N79/TrRoad_tech!N194)</f>
        <v>2.7472958831206769</v>
      </c>
      <c r="O221" s="105">
        <f>IF(TrRoad_act!O109=0,"",TrRoad_emi!O79/TrRoad_tech!O194)</f>
        <v>1.7344153475852306</v>
      </c>
      <c r="P221" s="105">
        <f>IF(TrRoad_act!P109=0,"",TrRoad_emi!P79/TrRoad_tech!P194)</f>
        <v>1.6282937276635225</v>
      </c>
      <c r="Q221" s="105">
        <f>IF(TrRoad_act!Q109=0,"",TrRoad_emi!Q79/TrRoad_tech!Q194)</f>
        <v>1.0807048337972425</v>
      </c>
    </row>
    <row r="223" spans="1:17" ht="11.45" customHeight="1" x14ac:dyDescent="0.25">
      <c r="A223" s="27" t="s">
        <v>102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 spans="1:17" ht="11.45" customHeight="1" x14ac:dyDescent="0.25">
      <c r="A224" s="25" t="s">
        <v>39</v>
      </c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</row>
    <row r="225" spans="1:17" ht="11.45" customHeight="1" x14ac:dyDescent="0.25">
      <c r="A225" s="23" t="s">
        <v>30</v>
      </c>
      <c r="B225" s="78">
        <v>122.8751882217238</v>
      </c>
      <c r="C225" s="78">
        <v>122.20624460398142</v>
      </c>
      <c r="D225" s="78">
        <v>121.46724428987137</v>
      </c>
      <c r="E225" s="78">
        <v>119.94686979042933</v>
      </c>
      <c r="F225" s="78">
        <v>119.78076421523944</v>
      </c>
      <c r="G225" s="78">
        <v>118.16716719910922</v>
      </c>
      <c r="H225" s="78">
        <v>115.78406068158912</v>
      </c>
      <c r="I225" s="78">
        <v>114.08571592301507</v>
      </c>
      <c r="J225" s="78">
        <v>108.54660347688733</v>
      </c>
      <c r="K225" s="78">
        <v>102.57188763459834</v>
      </c>
      <c r="L225" s="78">
        <v>98.841292012221587</v>
      </c>
      <c r="M225" s="78">
        <v>94.898803027635594</v>
      </c>
      <c r="N225" s="78">
        <v>92.734466383403998</v>
      </c>
      <c r="O225" s="78">
        <v>89.422581970580396</v>
      </c>
      <c r="P225" s="78">
        <v>85.500644765120995</v>
      </c>
      <c r="Q225" s="78">
        <v>82.400613759634211</v>
      </c>
    </row>
    <row r="226" spans="1:17" ht="11.45" customHeight="1" x14ac:dyDescent="0.25">
      <c r="A226" s="19" t="s">
        <v>29</v>
      </c>
      <c r="B226" s="76">
        <v>195.59453101300687</v>
      </c>
      <c r="C226" s="76">
        <v>194.83698518437382</v>
      </c>
      <c r="D226" s="76">
        <v>198.46851270496884</v>
      </c>
      <c r="E226" s="76">
        <v>195.59068121770315</v>
      </c>
      <c r="F226" s="76">
        <v>193.00247077170292</v>
      </c>
      <c r="G226" s="76">
        <v>190.2912768543633</v>
      </c>
      <c r="H226" s="76">
        <v>188.15169452652029</v>
      </c>
      <c r="I226" s="76">
        <v>184.74328476726217</v>
      </c>
      <c r="J226" s="76">
        <v>177.07106784520604</v>
      </c>
      <c r="K226" s="76">
        <v>168.69798620659185</v>
      </c>
      <c r="L226" s="76">
        <v>162.02992817430743</v>
      </c>
      <c r="M226" s="76">
        <v>156.92029766203635</v>
      </c>
      <c r="N226" s="76">
        <v>150.58216740025995</v>
      </c>
      <c r="O226" s="76">
        <v>147.19447996594022</v>
      </c>
      <c r="P226" s="76">
        <v>141.28443123854564</v>
      </c>
      <c r="Q226" s="76">
        <v>137.18878691330991</v>
      </c>
    </row>
    <row r="227" spans="1:17" ht="11.45" customHeight="1" x14ac:dyDescent="0.25">
      <c r="A227" s="62" t="s">
        <v>59</v>
      </c>
      <c r="B227" s="77">
        <v>204.79198036953971</v>
      </c>
      <c r="C227" s="77">
        <v>203.67707433996907</v>
      </c>
      <c r="D227" s="77">
        <v>202.44540714978564</v>
      </c>
      <c r="E227" s="77">
        <v>199.91144965071555</v>
      </c>
      <c r="F227" s="77">
        <v>199.63460702539911</v>
      </c>
      <c r="G227" s="77">
        <v>196.94527866518206</v>
      </c>
      <c r="H227" s="77">
        <v>192.97343446931521</v>
      </c>
      <c r="I227" s="77">
        <v>190.14285987169177</v>
      </c>
      <c r="J227" s="77">
        <v>180.91100579481218</v>
      </c>
      <c r="K227" s="77">
        <v>170.9531460576639</v>
      </c>
      <c r="L227" s="77">
        <v>164.735486687036</v>
      </c>
      <c r="M227" s="77">
        <v>158.15377832642599</v>
      </c>
      <c r="N227" s="77">
        <v>154.54285952758499</v>
      </c>
      <c r="O227" s="77">
        <v>149.02121536057899</v>
      </c>
      <c r="P227" s="77">
        <v>142.64614083640799</v>
      </c>
      <c r="Q227" s="77">
        <v>137.42415148267199</v>
      </c>
    </row>
    <row r="228" spans="1:17" ht="11.45" customHeight="1" x14ac:dyDescent="0.25">
      <c r="A228" s="62" t="s">
        <v>58</v>
      </c>
      <c r="B228" s="77">
        <v>178.37827668082707</v>
      </c>
      <c r="C228" s="77">
        <v>178.28965588445516</v>
      </c>
      <c r="D228" s="77">
        <v>178.19123996980295</v>
      </c>
      <c r="E228" s="77">
        <v>178.59720561774327</v>
      </c>
      <c r="F228" s="77">
        <v>177.41929013924974</v>
      </c>
      <c r="G228" s="77">
        <v>177.94827568050533</v>
      </c>
      <c r="H228" s="77">
        <v>179.08928519100425</v>
      </c>
      <c r="I228" s="77">
        <v>177.44081862057993</v>
      </c>
      <c r="J228" s="77">
        <v>169.43529906309021</v>
      </c>
      <c r="K228" s="77">
        <v>162.77684733740244</v>
      </c>
      <c r="L228" s="77">
        <v>156.524361259655</v>
      </c>
      <c r="M228" s="77">
        <v>155.97747747747701</v>
      </c>
      <c r="N228" s="77">
        <v>154.89560761346999</v>
      </c>
      <c r="O228" s="77">
        <v>146.75636263585099</v>
      </c>
      <c r="P228" s="77">
        <v>145.39992206780099</v>
      </c>
      <c r="Q228" s="77">
        <v>137.56140602582499</v>
      </c>
    </row>
    <row r="229" spans="1:17" ht="11.45" customHeight="1" x14ac:dyDescent="0.25">
      <c r="A229" s="62" t="s">
        <v>57</v>
      </c>
      <c r="B229" s="77">
        <v>0</v>
      </c>
      <c r="C229" s="77">
        <v>0</v>
      </c>
      <c r="D229" s="77">
        <v>0</v>
      </c>
      <c r="E229" s="77">
        <v>0</v>
      </c>
      <c r="F229" s="77">
        <v>0</v>
      </c>
      <c r="G229" s="77">
        <v>0</v>
      </c>
      <c r="H229" s="77">
        <v>0</v>
      </c>
      <c r="I229" s="77">
        <v>0</v>
      </c>
      <c r="J229" s="77">
        <v>0</v>
      </c>
      <c r="K229" s="77">
        <v>0</v>
      </c>
      <c r="L229" s="77">
        <v>0</v>
      </c>
      <c r="M229" s="77">
        <v>0</v>
      </c>
      <c r="N229" s="77">
        <v>0</v>
      </c>
      <c r="O229" s="77">
        <v>0</v>
      </c>
      <c r="P229" s="77">
        <v>0</v>
      </c>
      <c r="Q229" s="77">
        <v>0</v>
      </c>
    </row>
    <row r="230" spans="1:17" ht="11.45" customHeight="1" x14ac:dyDescent="0.25">
      <c r="A230" s="62" t="s">
        <v>56</v>
      </c>
      <c r="B230" s="77">
        <v>0</v>
      </c>
      <c r="C230" s="77">
        <v>0</v>
      </c>
      <c r="D230" s="77">
        <v>0</v>
      </c>
      <c r="E230" s="77">
        <v>0</v>
      </c>
      <c r="F230" s="77">
        <v>0</v>
      </c>
      <c r="G230" s="77">
        <v>0</v>
      </c>
      <c r="H230" s="77">
        <v>0</v>
      </c>
      <c r="I230" s="77">
        <v>0</v>
      </c>
      <c r="J230" s="77">
        <v>0</v>
      </c>
      <c r="K230" s="77">
        <v>0</v>
      </c>
      <c r="L230" s="77">
        <v>133</v>
      </c>
      <c r="M230" s="77">
        <v>139</v>
      </c>
      <c r="N230" s="77">
        <v>140.71428571428601</v>
      </c>
      <c r="O230" s="77">
        <v>136.857142857143</v>
      </c>
      <c r="P230" s="77">
        <v>134.11764705882399</v>
      </c>
      <c r="Q230" s="77">
        <v>106.529411764706</v>
      </c>
    </row>
    <row r="231" spans="1:17" ht="11.45" customHeight="1" x14ac:dyDescent="0.25">
      <c r="A231" s="62" t="s">
        <v>60</v>
      </c>
      <c r="B231" s="77">
        <v>0</v>
      </c>
      <c r="C231" s="77">
        <v>0</v>
      </c>
      <c r="D231" s="77">
        <v>0</v>
      </c>
      <c r="E231" s="77">
        <v>0</v>
      </c>
      <c r="F231" s="77">
        <v>0</v>
      </c>
      <c r="G231" s="77">
        <v>0</v>
      </c>
      <c r="H231" s="77">
        <v>0</v>
      </c>
      <c r="I231" s="77">
        <v>0</v>
      </c>
      <c r="J231" s="77">
        <v>0</v>
      </c>
      <c r="K231" s="77">
        <v>0</v>
      </c>
      <c r="L231" s="77">
        <v>0</v>
      </c>
      <c r="M231" s="77">
        <v>0</v>
      </c>
      <c r="N231" s="77">
        <v>0</v>
      </c>
      <c r="O231" s="77">
        <v>0</v>
      </c>
      <c r="P231" s="77">
        <v>48.15</v>
      </c>
      <c r="Q231" s="77">
        <v>63.411764705882398</v>
      </c>
    </row>
    <row r="232" spans="1:17" ht="11.45" customHeight="1" x14ac:dyDescent="0.25">
      <c r="A232" s="62" t="s">
        <v>55</v>
      </c>
      <c r="B232" s="77">
        <v>0</v>
      </c>
      <c r="C232" s="77">
        <v>0</v>
      </c>
      <c r="D232" s="77">
        <v>0</v>
      </c>
      <c r="E232" s="77">
        <v>0</v>
      </c>
      <c r="F232" s="77">
        <v>0</v>
      </c>
      <c r="G232" s="77">
        <v>0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  <c r="M232" s="77">
        <v>0</v>
      </c>
      <c r="N232" s="77">
        <v>0</v>
      </c>
      <c r="O232" s="77">
        <v>0</v>
      </c>
      <c r="P232" s="77">
        <v>0</v>
      </c>
      <c r="Q232" s="77">
        <v>0</v>
      </c>
    </row>
    <row r="233" spans="1:17" ht="11.45" customHeight="1" x14ac:dyDescent="0.25">
      <c r="A233" s="19" t="s">
        <v>28</v>
      </c>
      <c r="B233" s="76">
        <v>1483.1403744368201</v>
      </c>
      <c r="C233" s="76">
        <v>1481.1130504435964</v>
      </c>
      <c r="D233" s="76">
        <v>1478.8637182086561</v>
      </c>
      <c r="E233" s="76">
        <v>1474.1922243441547</v>
      </c>
      <c r="F233" s="76">
        <v>1473.6813186810257</v>
      </c>
      <c r="G233" s="76">
        <v>1468.6675790791946</v>
      </c>
      <c r="H233" s="76">
        <v>1461.1491133366662</v>
      </c>
      <c r="I233" s="76">
        <v>1455.7314022391774</v>
      </c>
      <c r="J233" s="76">
        <v>1437.3939179561371</v>
      </c>
      <c r="K233" s="76">
        <v>1416.7626455424891</v>
      </c>
      <c r="L233" s="76">
        <v>1010.7454697214777</v>
      </c>
      <c r="M233" s="76">
        <v>1370.7811242792357</v>
      </c>
      <c r="N233" s="76">
        <v>1363.7549972839468</v>
      </c>
      <c r="O233" s="76">
        <v>1356.0957100138155</v>
      </c>
      <c r="P233" s="76">
        <v>1320.3097129142996</v>
      </c>
      <c r="Q233" s="76">
        <v>1290.0886224449766</v>
      </c>
    </row>
    <row r="234" spans="1:17" ht="11.45" customHeight="1" x14ac:dyDescent="0.25">
      <c r="A234" s="62" t="s">
        <v>59</v>
      </c>
      <c r="B234" s="75">
        <v>0</v>
      </c>
      <c r="C234" s="75">
        <v>0</v>
      </c>
      <c r="D234" s="75">
        <v>0</v>
      </c>
      <c r="E234" s="75">
        <v>0</v>
      </c>
      <c r="F234" s="75">
        <v>0</v>
      </c>
      <c r="G234" s="75">
        <v>0</v>
      </c>
      <c r="H234" s="75">
        <v>0</v>
      </c>
      <c r="I234" s="75">
        <v>0</v>
      </c>
      <c r="J234" s="75">
        <v>0</v>
      </c>
      <c r="K234" s="75">
        <v>0</v>
      </c>
      <c r="L234" s="75">
        <v>0</v>
      </c>
      <c r="M234" s="75">
        <v>0</v>
      </c>
      <c r="N234" s="75">
        <v>0</v>
      </c>
      <c r="O234" s="75">
        <v>0</v>
      </c>
      <c r="P234" s="75">
        <v>0</v>
      </c>
      <c r="Q234" s="75">
        <v>0</v>
      </c>
    </row>
    <row r="235" spans="1:17" ht="11.45" customHeight="1" x14ac:dyDescent="0.25">
      <c r="A235" s="62" t="s">
        <v>58</v>
      </c>
      <c r="B235" s="75">
        <v>1483.1403744368199</v>
      </c>
      <c r="C235" s="75">
        <v>1481.1130504435964</v>
      </c>
      <c r="D235" s="75">
        <v>1478.8637182086561</v>
      </c>
      <c r="E235" s="75">
        <v>1474.1922243441547</v>
      </c>
      <c r="F235" s="75">
        <v>1473.6813186810257</v>
      </c>
      <c r="G235" s="75">
        <v>1468.6675790791946</v>
      </c>
      <c r="H235" s="75">
        <v>1461.1491133366662</v>
      </c>
      <c r="I235" s="75">
        <v>1455.7314022391774</v>
      </c>
      <c r="J235" s="75">
        <v>1437.3939179561371</v>
      </c>
      <c r="K235" s="75">
        <v>1416.7626455424891</v>
      </c>
      <c r="L235" s="75">
        <v>1403.5192864178825</v>
      </c>
      <c r="M235" s="75">
        <v>1389.0921275999699</v>
      </c>
      <c r="N235" s="75">
        <v>1381.0341129958506</v>
      </c>
      <c r="O235" s="75">
        <v>1368.3643143169736</v>
      </c>
      <c r="P235" s="75">
        <v>1352.8504126922137</v>
      </c>
      <c r="Q235" s="75">
        <v>1340.2449215971562</v>
      </c>
    </row>
    <row r="236" spans="1:17" ht="11.45" customHeight="1" x14ac:dyDescent="0.25">
      <c r="A236" s="62" t="s">
        <v>57</v>
      </c>
      <c r="B236" s="75">
        <v>0</v>
      </c>
      <c r="C236" s="75">
        <v>0</v>
      </c>
      <c r="D236" s="75">
        <v>0</v>
      </c>
      <c r="E236" s="75">
        <v>0</v>
      </c>
      <c r="F236" s="75">
        <v>0</v>
      </c>
      <c r="G236" s="75">
        <v>0</v>
      </c>
      <c r="H236" s="75">
        <v>0</v>
      </c>
      <c r="I236" s="75">
        <v>0</v>
      </c>
      <c r="J236" s="75">
        <v>0</v>
      </c>
      <c r="K236" s="75">
        <v>0</v>
      </c>
      <c r="L236" s="75">
        <v>0</v>
      </c>
      <c r="M236" s="75">
        <v>0</v>
      </c>
      <c r="N236" s="75">
        <v>0</v>
      </c>
      <c r="O236" s="75">
        <v>0</v>
      </c>
      <c r="P236" s="75">
        <v>0</v>
      </c>
      <c r="Q236" s="75">
        <v>0</v>
      </c>
    </row>
    <row r="237" spans="1:17" ht="11.45" customHeight="1" x14ac:dyDescent="0.25">
      <c r="A237" s="62" t="s">
        <v>56</v>
      </c>
      <c r="B237" s="75">
        <v>0</v>
      </c>
      <c r="C237" s="75">
        <v>0</v>
      </c>
      <c r="D237" s="75">
        <v>0</v>
      </c>
      <c r="E237" s="75">
        <v>0</v>
      </c>
      <c r="F237" s="75">
        <v>0</v>
      </c>
      <c r="G237" s="75">
        <v>0</v>
      </c>
      <c r="H237" s="75">
        <v>0</v>
      </c>
      <c r="I237" s="75">
        <v>0</v>
      </c>
      <c r="J237" s="75">
        <v>0</v>
      </c>
      <c r="K237" s="75">
        <v>0</v>
      </c>
      <c r="L237" s="75">
        <v>885.48618947417015</v>
      </c>
      <c r="M237" s="75">
        <v>876.38403461941436</v>
      </c>
      <c r="N237" s="75">
        <v>871.30019949468317</v>
      </c>
      <c r="O237" s="75">
        <v>863.30677050362397</v>
      </c>
      <c r="P237" s="75">
        <v>853.5189850656003</v>
      </c>
      <c r="Q237" s="75">
        <v>845.56612799820584</v>
      </c>
    </row>
    <row r="238" spans="1:17" ht="11.45" customHeight="1" x14ac:dyDescent="0.25">
      <c r="A238" s="62" t="s">
        <v>55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</row>
    <row r="239" spans="1:17" ht="11.45" customHeight="1" x14ac:dyDescent="0.25">
      <c r="A239" s="25" t="s">
        <v>18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</row>
    <row r="240" spans="1:17" ht="11.45" customHeight="1" x14ac:dyDescent="0.25">
      <c r="A240" s="23" t="s">
        <v>27</v>
      </c>
      <c r="B240" s="78">
        <v>215.54333576714953</v>
      </c>
      <c r="C240" s="78">
        <v>215.08565802154152</v>
      </c>
      <c r="D240" s="78">
        <v>214.77096643903249</v>
      </c>
      <c r="E240" s="78">
        <v>215.85474833031554</v>
      </c>
      <c r="F240" s="78">
        <v>213.9857433723873</v>
      </c>
      <c r="G240" s="78">
        <v>213.52116802257336</v>
      </c>
      <c r="H240" s="78">
        <v>214.97955643728713</v>
      </c>
      <c r="I240" s="78">
        <v>213.9224262086538</v>
      </c>
      <c r="J240" s="78">
        <v>199.8481070394551</v>
      </c>
      <c r="K240" s="78">
        <v>192.22653444829348</v>
      </c>
      <c r="L240" s="78">
        <v>186.95023730599203</v>
      </c>
      <c r="M240" s="78">
        <v>185.32965260498432</v>
      </c>
      <c r="N240" s="78">
        <v>185.40777605919268</v>
      </c>
      <c r="O240" s="78">
        <v>182.70492044001358</v>
      </c>
      <c r="P240" s="78">
        <v>180.00819503097452</v>
      </c>
      <c r="Q240" s="78">
        <v>165.17251461988343</v>
      </c>
    </row>
    <row r="241" spans="1:17" ht="11.45" customHeight="1" x14ac:dyDescent="0.25">
      <c r="A241" s="62" t="s">
        <v>59</v>
      </c>
      <c r="B241" s="77">
        <v>209.00583898613559</v>
      </c>
      <c r="C241" s="77">
        <v>207.86799232983276</v>
      </c>
      <c r="D241" s="77">
        <v>206.61098200173558</v>
      </c>
      <c r="E241" s="77">
        <v>204.02488506526041</v>
      </c>
      <c r="F241" s="77">
        <v>203.74234604655967</v>
      </c>
      <c r="G241" s="77">
        <v>200.99768129346671</v>
      </c>
      <c r="H241" s="77">
        <v>196.94411129047438</v>
      </c>
      <c r="I241" s="77">
        <v>194.05529397681983</v>
      </c>
      <c r="J241" s="77">
        <v>184.6334826185134</v>
      </c>
      <c r="K241" s="77">
        <v>174.47072709892035</v>
      </c>
      <c r="L241" s="77">
        <v>168.12513138299849</v>
      </c>
      <c r="M241" s="77">
        <v>161.41911343224587</v>
      </c>
      <c r="N241" s="77">
        <v>157.73766233766199</v>
      </c>
      <c r="O241" s="77">
        <v>162.63988095238099</v>
      </c>
      <c r="P241" s="77">
        <v>167.68729641693801</v>
      </c>
      <c r="Q241" s="77">
        <v>138.73101952277699</v>
      </c>
    </row>
    <row r="242" spans="1:17" ht="11.45" customHeight="1" x14ac:dyDescent="0.25">
      <c r="A242" s="62" t="s">
        <v>58</v>
      </c>
      <c r="B242" s="77">
        <v>218.89707161580966</v>
      </c>
      <c r="C242" s="77">
        <v>218.7883205213881</v>
      </c>
      <c r="D242" s="77">
        <v>218.66754933826752</v>
      </c>
      <c r="E242" s="77">
        <v>219.16573046864002</v>
      </c>
      <c r="F242" s="77">
        <v>217.7202503706653</v>
      </c>
      <c r="G242" s="77">
        <v>218.3693954799385</v>
      </c>
      <c r="H242" s="77">
        <v>219.76958638424304</v>
      </c>
      <c r="I242" s="77">
        <v>217.74666906697297</v>
      </c>
      <c r="J242" s="77">
        <v>207.9226881400065</v>
      </c>
      <c r="K242" s="77">
        <v>199.75176278200328</v>
      </c>
      <c r="L242" s="77">
        <v>192.07901855437254</v>
      </c>
      <c r="M242" s="77">
        <v>191.40790960175531</v>
      </c>
      <c r="N242" s="77">
        <v>190.08029197080299</v>
      </c>
      <c r="O242" s="77">
        <v>185.75655281969799</v>
      </c>
      <c r="P242" s="77">
        <v>181.86522218141801</v>
      </c>
      <c r="Q242" s="77">
        <v>169.06044957472699</v>
      </c>
    </row>
    <row r="243" spans="1:17" ht="11.45" customHeight="1" x14ac:dyDescent="0.25">
      <c r="A243" s="62" t="s">
        <v>57</v>
      </c>
      <c r="B243" s="77">
        <v>0</v>
      </c>
      <c r="C243" s="77">
        <v>0</v>
      </c>
      <c r="D243" s="77">
        <v>0</v>
      </c>
      <c r="E243" s="77">
        <v>0</v>
      </c>
      <c r="F243" s="77">
        <v>0</v>
      </c>
      <c r="G243" s="77">
        <v>0</v>
      </c>
      <c r="H243" s="77">
        <v>0</v>
      </c>
      <c r="I243" s="77">
        <v>0</v>
      </c>
      <c r="J243" s="77">
        <v>0</v>
      </c>
      <c r="K243" s="77">
        <v>0</v>
      </c>
      <c r="L243" s="77">
        <v>0</v>
      </c>
      <c r="M243" s="77">
        <v>0</v>
      </c>
      <c r="N243" s="77">
        <v>0</v>
      </c>
      <c r="O243" s="77">
        <v>0</v>
      </c>
      <c r="P243" s="77">
        <v>0</v>
      </c>
      <c r="Q243" s="77">
        <v>0</v>
      </c>
    </row>
    <row r="244" spans="1:17" ht="11.45" customHeight="1" x14ac:dyDescent="0.25">
      <c r="A244" s="62" t="s">
        <v>56</v>
      </c>
      <c r="B244" s="77">
        <v>0</v>
      </c>
      <c r="C244" s="77">
        <v>0</v>
      </c>
      <c r="D244" s="77">
        <v>0</v>
      </c>
      <c r="E244" s="77">
        <v>0</v>
      </c>
      <c r="F244" s="77">
        <v>0</v>
      </c>
      <c r="G244" s="77">
        <v>0</v>
      </c>
      <c r="H244" s="77">
        <v>0</v>
      </c>
      <c r="I244" s="77">
        <v>0</v>
      </c>
      <c r="J244" s="77">
        <v>0</v>
      </c>
      <c r="K244" s="77">
        <v>0</v>
      </c>
      <c r="L244" s="77">
        <v>151.6033402922765</v>
      </c>
      <c r="M244" s="77">
        <v>158.44258872651457</v>
      </c>
      <c r="N244" s="77">
        <v>157.12618967724899</v>
      </c>
      <c r="O244" s="77">
        <v>156</v>
      </c>
      <c r="P244" s="77">
        <v>189</v>
      </c>
      <c r="Q244" s="77">
        <v>143.80000000000001</v>
      </c>
    </row>
    <row r="245" spans="1:17" ht="11.45" customHeight="1" x14ac:dyDescent="0.25">
      <c r="A245" s="62" t="s">
        <v>55</v>
      </c>
      <c r="B245" s="77">
        <v>0</v>
      </c>
      <c r="C245" s="77">
        <v>0</v>
      </c>
      <c r="D245" s="77">
        <v>0</v>
      </c>
      <c r="E245" s="77">
        <v>0</v>
      </c>
      <c r="F245" s="77">
        <v>0</v>
      </c>
      <c r="G245" s="77">
        <v>0</v>
      </c>
      <c r="H245" s="77">
        <v>0</v>
      </c>
      <c r="I245" s="77">
        <v>0</v>
      </c>
      <c r="J245" s="77">
        <v>0</v>
      </c>
      <c r="K245" s="77">
        <v>0</v>
      </c>
      <c r="L245" s="77">
        <v>0</v>
      </c>
      <c r="M245" s="77">
        <v>0</v>
      </c>
      <c r="N245" s="77">
        <v>0</v>
      </c>
      <c r="O245" s="77">
        <v>0</v>
      </c>
      <c r="P245" s="77">
        <v>0</v>
      </c>
      <c r="Q245" s="77">
        <v>0</v>
      </c>
    </row>
    <row r="246" spans="1:17" ht="11.45" customHeight="1" x14ac:dyDescent="0.25">
      <c r="A246" s="19" t="s">
        <v>24</v>
      </c>
      <c r="B246" s="76">
        <v>1234.9050828934526</v>
      </c>
      <c r="C246" s="76">
        <v>1232.9985478105875</v>
      </c>
      <c r="D246" s="76">
        <v>1194.2276677385389</v>
      </c>
      <c r="E246" s="76">
        <v>1186.4892864763804</v>
      </c>
      <c r="F246" s="76">
        <v>1193.7405937662465</v>
      </c>
      <c r="G246" s="76">
        <v>1191.1136225176842</v>
      </c>
      <c r="H246" s="76">
        <v>1183.9036301992332</v>
      </c>
      <c r="I246" s="76">
        <v>1180.939011827641</v>
      </c>
      <c r="J246" s="76">
        <v>1173.1460345489954</v>
      </c>
      <c r="K246" s="76">
        <v>1164.1137415625683</v>
      </c>
      <c r="L246" s="76">
        <v>1207.5091264773234</v>
      </c>
      <c r="M246" s="76">
        <v>1172.6038847344262</v>
      </c>
      <c r="N246" s="76">
        <v>1158.3808256711525</v>
      </c>
      <c r="O246" s="76">
        <v>1197.6905358651911</v>
      </c>
      <c r="P246" s="76">
        <v>1136.2069136385117</v>
      </c>
      <c r="Q246" s="76">
        <v>1140.6175892916838</v>
      </c>
    </row>
    <row r="247" spans="1:17" ht="11.45" customHeight="1" x14ac:dyDescent="0.25">
      <c r="A247" s="17" t="s">
        <v>23</v>
      </c>
      <c r="B247" s="75">
        <v>1189.2308441399673</v>
      </c>
      <c r="C247" s="75">
        <v>1187.3948242244396</v>
      </c>
      <c r="D247" s="75">
        <v>1185.3581264124973</v>
      </c>
      <c r="E247" s="75">
        <v>1182.8220585343468</v>
      </c>
      <c r="F247" s="75">
        <v>1179.7930647862333</v>
      </c>
      <c r="G247" s="75">
        <v>1176.278787571953</v>
      </c>
      <c r="H247" s="75">
        <v>1172.2880198450373</v>
      </c>
      <c r="I247" s="75">
        <v>1167.8306509480653</v>
      </c>
      <c r="J247" s="75">
        <v>1162.9176065605818</v>
      </c>
      <c r="K247" s="75">
        <v>1157.5607834146995</v>
      </c>
      <c r="L247" s="75">
        <v>1151.7729794974468</v>
      </c>
      <c r="M247" s="75">
        <v>1145.5678204701153</v>
      </c>
      <c r="N247" s="75">
        <v>1138.9596830631558</v>
      </c>
      <c r="O247" s="75">
        <v>1131.9636162140521</v>
      </c>
      <c r="P247" s="75">
        <v>1124.5952606975331</v>
      </c>
      <c r="Q247" s="75">
        <v>1116.8707679976299</v>
      </c>
    </row>
    <row r="248" spans="1:17" ht="11.45" customHeight="1" x14ac:dyDescent="0.25">
      <c r="A248" s="15" t="s">
        <v>22</v>
      </c>
      <c r="B248" s="74">
        <v>1297.342739061781</v>
      </c>
      <c r="C248" s="74">
        <v>1295.3398082448432</v>
      </c>
      <c r="D248" s="74">
        <v>1293.1179560863609</v>
      </c>
      <c r="E248" s="74">
        <v>1290.3513365829238</v>
      </c>
      <c r="F248" s="74">
        <v>1287.0469797667995</v>
      </c>
      <c r="G248" s="74">
        <v>1283.2132228057665</v>
      </c>
      <c r="H248" s="74">
        <v>1278.859658012768</v>
      </c>
      <c r="I248" s="74">
        <v>1273.9970737615261</v>
      </c>
      <c r="J248" s="74">
        <v>1268.6373889751799</v>
      </c>
      <c r="K248" s="74">
        <v>1262.7935819069451</v>
      </c>
      <c r="L248" s="74">
        <v>1256.479613997215</v>
      </c>
      <c r="M248" s="74">
        <v>1249.7103496037621</v>
      </c>
      <c r="N248" s="74">
        <v>1242.5014724325335</v>
      </c>
      <c r="O248" s="74">
        <v>1234.8693995062392</v>
      </c>
      <c r="P248" s="74">
        <v>1226.8311934882181</v>
      </c>
      <c r="Q248" s="74">
        <v>1218.4044741792329</v>
      </c>
    </row>
  </sheetData>
  <mergeCells count="1">
    <mergeCell ref="B57:Q57"/>
  </mergeCells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40">
        <f t="shared" ref="B4" si="0">SUM(B5,B6,B9)</f>
        <v>365.7</v>
      </c>
      <c r="C4" s="40">
        <f t="shared" ref="C4:Q4" si="1">SUM(C5,C6,C9)</f>
        <v>270.24900000000002</v>
      </c>
      <c r="D4" s="40">
        <f t="shared" si="1"/>
        <v>269.35000000000002</v>
      </c>
      <c r="E4" s="40">
        <f t="shared" si="1"/>
        <v>275.11399999999998</v>
      </c>
      <c r="F4" s="40">
        <f t="shared" si="1"/>
        <v>276.39999999999998</v>
      </c>
      <c r="G4" s="40">
        <f t="shared" si="1"/>
        <v>323.3</v>
      </c>
      <c r="H4" s="40">
        <f t="shared" si="1"/>
        <v>335.6</v>
      </c>
      <c r="I4" s="40">
        <f t="shared" si="1"/>
        <v>353.2</v>
      </c>
      <c r="J4" s="40">
        <f t="shared" si="1"/>
        <v>496.81640000000004</v>
      </c>
      <c r="K4" s="40">
        <f t="shared" si="1"/>
        <v>471.31150000000002</v>
      </c>
      <c r="L4" s="40">
        <f t="shared" si="1"/>
        <v>452.0992</v>
      </c>
      <c r="M4" s="40">
        <f t="shared" si="1"/>
        <v>432.69929999999999</v>
      </c>
      <c r="N4" s="40">
        <f t="shared" si="1"/>
        <v>491.12849999999997</v>
      </c>
      <c r="O4" s="40">
        <f t="shared" si="1"/>
        <v>427.34000000000003</v>
      </c>
      <c r="P4" s="40">
        <f t="shared" si="1"/>
        <v>456.54989999999998</v>
      </c>
      <c r="Q4" s="40">
        <f t="shared" si="1"/>
        <v>454.93100000000004</v>
      </c>
    </row>
    <row r="5" spans="1:17" ht="11.45" customHeight="1" x14ac:dyDescent="0.25">
      <c r="A5" s="91" t="s">
        <v>21</v>
      </c>
      <c r="B5" s="121">
        <v>104.7</v>
      </c>
      <c r="C5" s="121">
        <v>87.6</v>
      </c>
      <c r="D5" s="121">
        <v>92.4</v>
      </c>
      <c r="E5" s="121">
        <v>93.3</v>
      </c>
      <c r="F5" s="121">
        <v>83.4</v>
      </c>
      <c r="G5" s="121">
        <v>75.300000000000011</v>
      </c>
      <c r="H5" s="121">
        <v>78.600000000000009</v>
      </c>
      <c r="I5" s="121">
        <v>79.199999999999989</v>
      </c>
      <c r="J5" s="121">
        <v>222.81640000000002</v>
      </c>
      <c r="K5" s="121">
        <v>222.3115</v>
      </c>
      <c r="L5" s="121">
        <v>205.0992</v>
      </c>
      <c r="M5" s="121">
        <v>189.69929999999999</v>
      </c>
      <c r="N5" s="121">
        <v>256.12849999999997</v>
      </c>
      <c r="O5" s="121">
        <v>204.34</v>
      </c>
      <c r="P5" s="121">
        <v>176.54990000000001</v>
      </c>
      <c r="Q5" s="121">
        <v>168.93100000000001</v>
      </c>
    </row>
    <row r="6" spans="1:17" ht="11.45" customHeight="1" x14ac:dyDescent="0.25">
      <c r="A6" s="19" t="s">
        <v>20</v>
      </c>
      <c r="B6" s="38">
        <f t="shared" ref="B6" si="2">SUM(B7:B8)</f>
        <v>261</v>
      </c>
      <c r="C6" s="38">
        <f t="shared" ref="C6:Q6" si="3">SUM(C7:C8)</f>
        <v>182.649</v>
      </c>
      <c r="D6" s="38">
        <f t="shared" si="3"/>
        <v>176.95</v>
      </c>
      <c r="E6" s="38">
        <f t="shared" si="3"/>
        <v>181.81399999999999</v>
      </c>
      <c r="F6" s="38">
        <f t="shared" si="3"/>
        <v>193</v>
      </c>
      <c r="G6" s="38">
        <f t="shared" si="3"/>
        <v>248</v>
      </c>
      <c r="H6" s="38">
        <f t="shared" si="3"/>
        <v>257</v>
      </c>
      <c r="I6" s="38">
        <f t="shared" si="3"/>
        <v>274</v>
      </c>
      <c r="J6" s="38">
        <f t="shared" si="3"/>
        <v>274</v>
      </c>
      <c r="K6" s="38">
        <f t="shared" si="3"/>
        <v>249</v>
      </c>
      <c r="L6" s="38">
        <f t="shared" si="3"/>
        <v>247</v>
      </c>
      <c r="M6" s="38">
        <f t="shared" si="3"/>
        <v>243</v>
      </c>
      <c r="N6" s="38">
        <f t="shared" si="3"/>
        <v>235</v>
      </c>
      <c r="O6" s="38">
        <f t="shared" si="3"/>
        <v>223</v>
      </c>
      <c r="P6" s="38">
        <f t="shared" si="3"/>
        <v>280</v>
      </c>
      <c r="Q6" s="38">
        <f t="shared" si="3"/>
        <v>286</v>
      </c>
    </row>
    <row r="7" spans="1:17" ht="11.45" customHeight="1" x14ac:dyDescent="0.25">
      <c r="A7" s="62" t="s">
        <v>116</v>
      </c>
      <c r="B7" s="42">
        <v>40.418549258488895</v>
      </c>
      <c r="C7" s="42">
        <v>89.427570988160824</v>
      </c>
      <c r="D7" s="42">
        <v>84.408279374511693</v>
      </c>
      <c r="E7" s="42">
        <v>28.744514998573376</v>
      </c>
      <c r="F7" s="42">
        <v>78.701111111111103</v>
      </c>
      <c r="G7" s="42">
        <v>87.604521583815767</v>
      </c>
      <c r="H7" s="42">
        <v>116.23558884050377</v>
      </c>
      <c r="I7" s="42">
        <v>138.38148109287951</v>
      </c>
      <c r="J7" s="42">
        <v>100.99127791424556</v>
      </c>
      <c r="K7" s="42">
        <v>117.45853239682512</v>
      </c>
      <c r="L7" s="42">
        <v>155.97775871576439</v>
      </c>
      <c r="M7" s="42">
        <v>136.24018657150754</v>
      </c>
      <c r="N7" s="42">
        <v>155.31370187463159</v>
      </c>
      <c r="O7" s="42">
        <v>126.3857608790166</v>
      </c>
      <c r="P7" s="42">
        <v>195.19944025791216</v>
      </c>
      <c r="Q7" s="42">
        <v>215.17696206321511</v>
      </c>
    </row>
    <row r="8" spans="1:17" ht="11.45" customHeight="1" x14ac:dyDescent="0.25">
      <c r="A8" s="62" t="s">
        <v>16</v>
      </c>
      <c r="B8" s="42">
        <v>220.58145074151111</v>
      </c>
      <c r="C8" s="42">
        <v>93.221429011839177</v>
      </c>
      <c r="D8" s="42">
        <v>92.541720625488296</v>
      </c>
      <c r="E8" s="42">
        <v>153.06948500142661</v>
      </c>
      <c r="F8" s="42">
        <v>114.2988888888889</v>
      </c>
      <c r="G8" s="42">
        <v>160.39547841618423</v>
      </c>
      <c r="H8" s="42">
        <v>140.76441115949623</v>
      </c>
      <c r="I8" s="42">
        <v>135.61851890712049</v>
      </c>
      <c r="J8" s="42">
        <v>173.00872208575444</v>
      </c>
      <c r="K8" s="42">
        <v>131.54146760317488</v>
      </c>
      <c r="L8" s="42">
        <v>91.022241284235605</v>
      </c>
      <c r="M8" s="42">
        <v>106.75981342849246</v>
      </c>
      <c r="N8" s="42">
        <v>79.68629812536841</v>
      </c>
      <c r="O8" s="42">
        <v>96.614239120983399</v>
      </c>
      <c r="P8" s="42">
        <v>84.800559742087842</v>
      </c>
      <c r="Q8" s="42">
        <v>70.823037936784885</v>
      </c>
    </row>
    <row r="9" spans="1:17" ht="11.45" customHeight="1" x14ac:dyDescent="0.25">
      <c r="A9" s="118" t="s">
        <v>19</v>
      </c>
      <c r="B9" s="120">
        <v>0</v>
      </c>
      <c r="C9" s="120">
        <v>0</v>
      </c>
      <c r="D9" s="120">
        <v>0</v>
      </c>
      <c r="E9" s="120">
        <v>0</v>
      </c>
      <c r="F9" s="120">
        <v>0</v>
      </c>
      <c r="G9" s="120">
        <v>0</v>
      </c>
      <c r="H9" s="120">
        <v>0</v>
      </c>
      <c r="I9" s="120">
        <v>0</v>
      </c>
      <c r="J9" s="120">
        <v>0</v>
      </c>
      <c r="K9" s="120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</row>
    <row r="10" spans="1:17" ht="11.45" customHeight="1" x14ac:dyDescent="0.25">
      <c r="A10" s="25" t="s">
        <v>51</v>
      </c>
      <c r="B10" s="40">
        <f t="shared" ref="B10" si="4">SUM(B11:B12)</f>
        <v>8102.0000000000009</v>
      </c>
      <c r="C10" s="40">
        <f t="shared" ref="C10:Q10" si="5">SUM(C11:C12)</f>
        <v>8557</v>
      </c>
      <c r="D10" s="40">
        <f t="shared" si="5"/>
        <v>9697</v>
      </c>
      <c r="E10" s="40">
        <f t="shared" si="5"/>
        <v>9670</v>
      </c>
      <c r="F10" s="40">
        <f t="shared" si="5"/>
        <v>10488</v>
      </c>
      <c r="G10" s="40">
        <f t="shared" si="5"/>
        <v>10639</v>
      </c>
      <c r="H10" s="40">
        <f t="shared" si="5"/>
        <v>10418</v>
      </c>
      <c r="I10" s="40">
        <f t="shared" si="5"/>
        <v>8430</v>
      </c>
      <c r="J10" s="40">
        <f t="shared" si="5"/>
        <v>5943</v>
      </c>
      <c r="K10" s="40">
        <f t="shared" si="5"/>
        <v>5947</v>
      </c>
      <c r="L10" s="40">
        <f t="shared" si="5"/>
        <v>6638.0000000000009</v>
      </c>
      <c r="M10" s="40">
        <f t="shared" si="5"/>
        <v>6271</v>
      </c>
      <c r="N10" s="40">
        <f t="shared" si="5"/>
        <v>5129</v>
      </c>
      <c r="O10" s="40">
        <f t="shared" si="5"/>
        <v>4722</v>
      </c>
      <c r="P10" s="40">
        <f t="shared" si="5"/>
        <v>3256.0000000000005</v>
      </c>
      <c r="Q10" s="40">
        <f t="shared" si="5"/>
        <v>3117</v>
      </c>
    </row>
    <row r="11" spans="1:17" ht="11.45" customHeight="1" x14ac:dyDescent="0.25">
      <c r="A11" s="116" t="s">
        <v>116</v>
      </c>
      <c r="B11" s="42">
        <v>8102.0000000000009</v>
      </c>
      <c r="C11" s="42">
        <v>8557</v>
      </c>
      <c r="D11" s="42">
        <v>9697</v>
      </c>
      <c r="E11" s="42">
        <v>9670</v>
      </c>
      <c r="F11" s="42">
        <v>10488</v>
      </c>
      <c r="G11" s="42">
        <v>10639</v>
      </c>
      <c r="H11" s="42">
        <v>10418</v>
      </c>
      <c r="I11" s="42">
        <v>8430</v>
      </c>
      <c r="J11" s="42">
        <v>5943</v>
      </c>
      <c r="K11" s="42">
        <v>5947</v>
      </c>
      <c r="L11" s="42">
        <v>6638.0000000000009</v>
      </c>
      <c r="M11" s="42">
        <v>6271</v>
      </c>
      <c r="N11" s="42">
        <v>5129</v>
      </c>
      <c r="O11" s="42">
        <v>4722</v>
      </c>
      <c r="P11" s="42">
        <v>3256.0000000000005</v>
      </c>
      <c r="Q11" s="42">
        <v>3117</v>
      </c>
    </row>
    <row r="12" spans="1:17" ht="11.45" customHeight="1" x14ac:dyDescent="0.25">
      <c r="A12" s="93" t="s">
        <v>16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</row>
    <row r="14" spans="1:17" ht="11.45" customHeight="1" x14ac:dyDescent="0.25">
      <c r="A14" s="27" t="s">
        <v>115</v>
      </c>
      <c r="B14" s="68">
        <f t="shared" ref="B14" si="6">B15+B21</f>
        <v>9.6169377485805363</v>
      </c>
      <c r="C14" s="68">
        <f t="shared" ref="C14:Q14" si="7">C15+C21</f>
        <v>8.9806126606286725</v>
      </c>
      <c r="D14" s="68">
        <f t="shared" si="7"/>
        <v>11.265673040131187</v>
      </c>
      <c r="E14" s="68">
        <f t="shared" si="7"/>
        <v>10.4292144846964</v>
      </c>
      <c r="F14" s="68">
        <f t="shared" si="7"/>
        <v>9.3650447817972573</v>
      </c>
      <c r="G14" s="68">
        <f t="shared" si="7"/>
        <v>10.385647517663575</v>
      </c>
      <c r="H14" s="68">
        <f t="shared" si="7"/>
        <v>10.502577758693219</v>
      </c>
      <c r="I14" s="68">
        <f t="shared" si="7"/>
        <v>9.2772284936360929</v>
      </c>
      <c r="J14" s="68">
        <f t="shared" si="7"/>
        <v>8.7291679561965978</v>
      </c>
      <c r="K14" s="68">
        <f t="shared" si="7"/>
        <v>10.933172586699088</v>
      </c>
      <c r="L14" s="68">
        <f t="shared" si="7"/>
        <v>14.021988505169038</v>
      </c>
      <c r="M14" s="68">
        <f t="shared" si="7"/>
        <v>11.211381840375688</v>
      </c>
      <c r="N14" s="68">
        <f t="shared" si="7"/>
        <v>12.151774949332264</v>
      </c>
      <c r="O14" s="68">
        <f t="shared" si="7"/>
        <v>10.854923519659502</v>
      </c>
      <c r="P14" s="68">
        <f t="shared" si="7"/>
        <v>10.210280471139695</v>
      </c>
      <c r="Q14" s="68">
        <f t="shared" si="7"/>
        <v>10.321032366863905</v>
      </c>
    </row>
    <row r="15" spans="1:17" ht="11.45" customHeight="1" x14ac:dyDescent="0.25">
      <c r="A15" s="25" t="s">
        <v>39</v>
      </c>
      <c r="B15" s="79">
        <f t="shared" ref="B15" si="8">SUM(B16,B17,B20)</f>
        <v>2.7329377485805346</v>
      </c>
      <c r="C15" s="79">
        <f t="shared" ref="C15:Q15" si="9">SUM(C16,C17,C20)</f>
        <v>3.1628348828508939</v>
      </c>
      <c r="D15" s="79">
        <f t="shared" si="9"/>
        <v>3.544339706797853</v>
      </c>
      <c r="E15" s="79">
        <f t="shared" si="9"/>
        <v>2.7625478180297347</v>
      </c>
      <c r="F15" s="79">
        <f t="shared" si="9"/>
        <v>3.0387289923235725</v>
      </c>
      <c r="G15" s="79">
        <f t="shared" si="9"/>
        <v>3.4868239882518095</v>
      </c>
      <c r="H15" s="79">
        <f t="shared" si="9"/>
        <v>3.4572444253598862</v>
      </c>
      <c r="I15" s="79">
        <f t="shared" si="9"/>
        <v>3.7718951603027597</v>
      </c>
      <c r="J15" s="79">
        <f t="shared" si="9"/>
        <v>4.2179179561965974</v>
      </c>
      <c r="K15" s="79">
        <f t="shared" si="9"/>
        <v>5.5581725866990874</v>
      </c>
      <c r="L15" s="79">
        <f t="shared" si="9"/>
        <v>6.6165339597144897</v>
      </c>
      <c r="M15" s="79">
        <f t="shared" si="9"/>
        <v>5.6620485070423552</v>
      </c>
      <c r="N15" s="79">
        <f t="shared" si="9"/>
        <v>7.0477749493322648</v>
      </c>
      <c r="O15" s="79">
        <f t="shared" si="9"/>
        <v>6.1677806625166447</v>
      </c>
      <c r="P15" s="79">
        <f t="shared" si="9"/>
        <v>7.1442804711396946</v>
      </c>
      <c r="Q15" s="79">
        <f t="shared" si="9"/>
        <v>7.5830323668639057</v>
      </c>
    </row>
    <row r="16" spans="1:17" ht="11.45" customHeight="1" x14ac:dyDescent="0.25">
      <c r="A16" s="91" t="s">
        <v>21</v>
      </c>
      <c r="B16" s="123">
        <v>1.4046044152472013</v>
      </c>
      <c r="C16" s="123">
        <v>1.1672466475567762</v>
      </c>
      <c r="D16" s="123">
        <v>1.1776730401311866</v>
      </c>
      <c r="E16" s="123">
        <v>1.3108086875949518</v>
      </c>
      <c r="F16" s="123">
        <v>1.1440231099706315</v>
      </c>
      <c r="G16" s="123">
        <v>0.95599065491847557</v>
      </c>
      <c r="H16" s="123">
        <v>0.98895174243305695</v>
      </c>
      <c r="I16" s="123">
        <v>1.0106048377221142</v>
      </c>
      <c r="J16" s="123">
        <v>2.8633025715812126</v>
      </c>
      <c r="K16" s="123">
        <v>2.8640059200324206</v>
      </c>
      <c r="L16" s="123">
        <v>2.6718280773615484</v>
      </c>
      <c r="M16" s="123">
        <v>2.4540485070423554</v>
      </c>
      <c r="N16" s="123">
        <v>3.3289514199205001</v>
      </c>
      <c r="O16" s="123">
        <v>2.7275744769496337</v>
      </c>
      <c r="P16" s="123">
        <v>2.4538042806635039</v>
      </c>
      <c r="Q16" s="123">
        <v>2.3690323668639057</v>
      </c>
    </row>
    <row r="17" spans="1:17" ht="11.45" customHeight="1" x14ac:dyDescent="0.25">
      <c r="A17" s="19" t="s">
        <v>20</v>
      </c>
      <c r="B17" s="76">
        <f t="shared" ref="B17" si="10">SUM(B18:B19)</f>
        <v>1.3283333333333334</v>
      </c>
      <c r="C17" s="76">
        <f t="shared" ref="C17:Q17" si="11">SUM(C18:C19)</f>
        <v>1.9955882352941174</v>
      </c>
      <c r="D17" s="76">
        <f t="shared" si="11"/>
        <v>2.3666666666666667</v>
      </c>
      <c r="E17" s="76">
        <f t="shared" si="11"/>
        <v>1.4517391304347829</v>
      </c>
      <c r="F17" s="76">
        <f t="shared" si="11"/>
        <v>1.8947058823529412</v>
      </c>
      <c r="G17" s="76">
        <f t="shared" si="11"/>
        <v>2.5308333333333337</v>
      </c>
      <c r="H17" s="76">
        <f t="shared" si="11"/>
        <v>2.4682926829268292</v>
      </c>
      <c r="I17" s="76">
        <f t="shared" si="11"/>
        <v>2.7612903225806456</v>
      </c>
      <c r="J17" s="76">
        <f t="shared" si="11"/>
        <v>1.3546153846153846</v>
      </c>
      <c r="K17" s="76">
        <f t="shared" si="11"/>
        <v>2.6941666666666668</v>
      </c>
      <c r="L17" s="76">
        <f t="shared" si="11"/>
        <v>3.9447058823529417</v>
      </c>
      <c r="M17" s="76">
        <f t="shared" si="11"/>
        <v>3.2079999999999997</v>
      </c>
      <c r="N17" s="76">
        <f t="shared" si="11"/>
        <v>3.7188235294117646</v>
      </c>
      <c r="O17" s="76">
        <f t="shared" si="11"/>
        <v>3.4402061855670105</v>
      </c>
      <c r="P17" s="76">
        <f t="shared" si="11"/>
        <v>4.6904761904761907</v>
      </c>
      <c r="Q17" s="76">
        <f t="shared" si="11"/>
        <v>5.2140000000000004</v>
      </c>
    </row>
    <row r="18" spans="1:17" ht="11.45" customHeight="1" x14ac:dyDescent="0.25">
      <c r="A18" s="62" t="s">
        <v>17</v>
      </c>
      <c r="B18" s="77">
        <v>0.42464999999999997</v>
      </c>
      <c r="C18" s="77">
        <v>1.16025</v>
      </c>
      <c r="D18" s="77">
        <v>1.2434675221439928</v>
      </c>
      <c r="E18" s="77">
        <v>0.29951351351351352</v>
      </c>
      <c r="F18" s="77">
        <v>1.0194444444444444</v>
      </c>
      <c r="G18" s="77">
        <v>1.0329597959372694</v>
      </c>
      <c r="H18" s="77">
        <v>1.3671547672475832</v>
      </c>
      <c r="I18" s="77">
        <v>1.760256586759021</v>
      </c>
      <c r="J18" s="77">
        <v>0.54275606789206943</v>
      </c>
      <c r="K18" s="77">
        <v>1.5890963109094378</v>
      </c>
      <c r="L18" s="77">
        <v>2.7479945065579545</v>
      </c>
      <c r="M18" s="77">
        <v>1.8812455167038917</v>
      </c>
      <c r="N18" s="77">
        <v>2.1874018371524837</v>
      </c>
      <c r="O18" s="77">
        <v>1.9639734680681562</v>
      </c>
      <c r="P18" s="77">
        <v>3.5406505651713736</v>
      </c>
      <c r="Q18" s="77">
        <v>4.0372823444018895</v>
      </c>
    </row>
    <row r="19" spans="1:17" ht="11.45" customHeight="1" x14ac:dyDescent="0.25">
      <c r="A19" s="62" t="s">
        <v>16</v>
      </c>
      <c r="B19" s="77">
        <v>0.90368333333333339</v>
      </c>
      <c r="C19" s="77">
        <v>0.83533823529411744</v>
      </c>
      <c r="D19" s="77">
        <v>1.1231991445226739</v>
      </c>
      <c r="E19" s="77">
        <v>1.1522256169212692</v>
      </c>
      <c r="F19" s="77">
        <v>0.87526143790849686</v>
      </c>
      <c r="G19" s="77">
        <v>1.4978735373960643</v>
      </c>
      <c r="H19" s="77">
        <v>1.101137915679246</v>
      </c>
      <c r="I19" s="77">
        <v>1.0010337358216246</v>
      </c>
      <c r="J19" s="77">
        <v>0.81185931672331513</v>
      </c>
      <c r="K19" s="77">
        <v>1.105070355757229</v>
      </c>
      <c r="L19" s="77">
        <v>1.1967113757949872</v>
      </c>
      <c r="M19" s="77">
        <v>1.326754483296108</v>
      </c>
      <c r="N19" s="77">
        <v>1.5314216922592809</v>
      </c>
      <c r="O19" s="77">
        <v>1.4762327174988543</v>
      </c>
      <c r="P19" s="77">
        <v>1.1498256253048171</v>
      </c>
      <c r="Q19" s="77">
        <v>1.1767176555981109</v>
      </c>
    </row>
    <row r="20" spans="1:17" ht="11.45" customHeight="1" x14ac:dyDescent="0.25">
      <c r="A20" s="118" t="s">
        <v>19</v>
      </c>
      <c r="B20" s="122">
        <v>0</v>
      </c>
      <c r="C20" s="122">
        <v>0</v>
      </c>
      <c r="D20" s="122">
        <v>0</v>
      </c>
      <c r="E20" s="122">
        <v>0</v>
      </c>
      <c r="F20" s="122">
        <v>0</v>
      </c>
      <c r="G20" s="122">
        <v>0</v>
      </c>
      <c r="H20" s="122">
        <v>0</v>
      </c>
      <c r="I20" s="122">
        <v>0</v>
      </c>
      <c r="J20" s="122">
        <v>0</v>
      </c>
      <c r="K20" s="122">
        <v>0</v>
      </c>
      <c r="L20" s="122">
        <v>0</v>
      </c>
      <c r="M20" s="122">
        <v>0</v>
      </c>
      <c r="N20" s="122">
        <v>0</v>
      </c>
      <c r="O20" s="122">
        <v>0</v>
      </c>
      <c r="P20" s="122">
        <v>0</v>
      </c>
      <c r="Q20" s="122">
        <v>0</v>
      </c>
    </row>
    <row r="21" spans="1:17" ht="11.45" customHeight="1" x14ac:dyDescent="0.25">
      <c r="A21" s="25" t="s">
        <v>18</v>
      </c>
      <c r="B21" s="79">
        <f t="shared" ref="B21" si="12">SUM(B22:B23)</f>
        <v>6.8840000000000012</v>
      </c>
      <c r="C21" s="79">
        <f t="shared" ref="C21:Q21" si="13">SUM(C22:C23)</f>
        <v>5.8177777777777777</v>
      </c>
      <c r="D21" s="79">
        <f t="shared" si="13"/>
        <v>7.7213333333333347</v>
      </c>
      <c r="E21" s="79">
        <f t="shared" si="13"/>
        <v>7.6666666666666661</v>
      </c>
      <c r="F21" s="79">
        <f t="shared" si="13"/>
        <v>6.3263157894736848</v>
      </c>
      <c r="G21" s="79">
        <f t="shared" si="13"/>
        <v>6.8988235294117644</v>
      </c>
      <c r="H21" s="79">
        <f t="shared" si="13"/>
        <v>7.0453333333333328</v>
      </c>
      <c r="I21" s="79">
        <f t="shared" si="13"/>
        <v>5.5053333333333336</v>
      </c>
      <c r="J21" s="79">
        <f t="shared" si="13"/>
        <v>4.5112500000000004</v>
      </c>
      <c r="K21" s="79">
        <f t="shared" si="13"/>
        <v>5.3750000000000009</v>
      </c>
      <c r="L21" s="79">
        <f t="shared" si="13"/>
        <v>7.4054545454545471</v>
      </c>
      <c r="M21" s="79">
        <f t="shared" si="13"/>
        <v>5.5493333333333332</v>
      </c>
      <c r="N21" s="79">
        <f t="shared" si="13"/>
        <v>5.1040000000000001</v>
      </c>
      <c r="O21" s="79">
        <f t="shared" si="13"/>
        <v>4.6871428571428577</v>
      </c>
      <c r="P21" s="79">
        <f t="shared" si="13"/>
        <v>3.0660000000000003</v>
      </c>
      <c r="Q21" s="79">
        <f t="shared" si="13"/>
        <v>2.738</v>
      </c>
    </row>
    <row r="22" spans="1:17" ht="11.45" customHeight="1" x14ac:dyDescent="0.25">
      <c r="A22" s="116" t="s">
        <v>17</v>
      </c>
      <c r="B22" s="77">
        <v>6.8840000000000012</v>
      </c>
      <c r="C22" s="77">
        <v>5.8177777777777777</v>
      </c>
      <c r="D22" s="77">
        <v>7.7213333333333347</v>
      </c>
      <c r="E22" s="77">
        <v>7.6666666666666661</v>
      </c>
      <c r="F22" s="77">
        <v>6.3263157894736848</v>
      </c>
      <c r="G22" s="77">
        <v>6.8988235294117644</v>
      </c>
      <c r="H22" s="77">
        <v>7.0453333333333328</v>
      </c>
      <c r="I22" s="77">
        <v>5.5053333333333336</v>
      </c>
      <c r="J22" s="77">
        <v>4.5112500000000004</v>
      </c>
      <c r="K22" s="77">
        <v>5.3750000000000009</v>
      </c>
      <c r="L22" s="77">
        <v>7.4054545454545471</v>
      </c>
      <c r="M22" s="77">
        <v>5.5493333333333332</v>
      </c>
      <c r="N22" s="77">
        <v>5.1040000000000001</v>
      </c>
      <c r="O22" s="77">
        <v>4.6871428571428577</v>
      </c>
      <c r="P22" s="77">
        <v>3.0660000000000003</v>
      </c>
      <c r="Q22" s="77">
        <v>2.738</v>
      </c>
    </row>
    <row r="23" spans="1:17" ht="11.45" customHeight="1" x14ac:dyDescent="0.25">
      <c r="A23" s="93" t="s">
        <v>16</v>
      </c>
      <c r="B23" s="74">
        <v>0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  <c r="H23" s="74">
        <v>0</v>
      </c>
      <c r="I23" s="74">
        <v>0</v>
      </c>
      <c r="J23" s="74">
        <v>0</v>
      </c>
      <c r="K23" s="74">
        <v>0</v>
      </c>
      <c r="L23" s="74">
        <v>0</v>
      </c>
      <c r="M23" s="74">
        <v>0</v>
      </c>
      <c r="N23" s="74">
        <v>0</v>
      </c>
      <c r="O23" s="74">
        <v>0</v>
      </c>
      <c r="P23" s="74">
        <v>0</v>
      </c>
      <c r="Q23" s="74">
        <v>0</v>
      </c>
    </row>
    <row r="25" spans="1:17" ht="11.45" customHeight="1" x14ac:dyDescent="0.25">
      <c r="A25" s="27" t="s">
        <v>114</v>
      </c>
      <c r="B25" s="68">
        <f t="shared" ref="B25:Q25" si="14">B26+B32</f>
        <v>89</v>
      </c>
      <c r="C25" s="68">
        <f t="shared" si="14"/>
        <v>91.5</v>
      </c>
      <c r="D25" s="68">
        <f t="shared" si="14"/>
        <v>101.5</v>
      </c>
      <c r="E25" s="68">
        <f t="shared" si="14"/>
        <v>102.5</v>
      </c>
      <c r="F25" s="68">
        <f t="shared" si="14"/>
        <v>104</v>
      </c>
      <c r="G25" s="68">
        <f t="shared" si="14"/>
        <v>105.5</v>
      </c>
      <c r="H25" s="68">
        <f t="shared" si="14"/>
        <v>106</v>
      </c>
      <c r="I25" s="68">
        <f t="shared" si="14"/>
        <v>107.5</v>
      </c>
      <c r="J25" s="68">
        <f t="shared" si="14"/>
        <v>121</v>
      </c>
      <c r="K25" s="68">
        <f t="shared" si="14"/>
        <v>121.5</v>
      </c>
      <c r="L25" s="68">
        <f t="shared" si="14"/>
        <v>126</v>
      </c>
      <c r="M25" s="68">
        <f t="shared" si="14"/>
        <v>112.5</v>
      </c>
      <c r="N25" s="68">
        <f t="shared" si="14"/>
        <v>113</v>
      </c>
      <c r="O25" s="68">
        <f t="shared" si="14"/>
        <v>108</v>
      </c>
      <c r="P25" s="68">
        <f t="shared" si="14"/>
        <v>92</v>
      </c>
      <c r="Q25" s="68">
        <f t="shared" si="14"/>
        <v>90</v>
      </c>
    </row>
    <row r="26" spans="1:17" ht="11.45" customHeight="1" x14ac:dyDescent="0.25">
      <c r="A26" s="25" t="s">
        <v>39</v>
      </c>
      <c r="B26" s="79">
        <f t="shared" ref="B26:Q26" si="15">SUM(B27,B28,B31)</f>
        <v>18</v>
      </c>
      <c r="C26" s="79">
        <f t="shared" si="15"/>
        <v>20.5</v>
      </c>
      <c r="D26" s="79">
        <f t="shared" si="15"/>
        <v>22</v>
      </c>
      <c r="E26" s="79">
        <f t="shared" si="15"/>
        <v>22</v>
      </c>
      <c r="F26" s="79">
        <f t="shared" si="15"/>
        <v>22</v>
      </c>
      <c r="G26" s="79">
        <f t="shared" si="15"/>
        <v>23.5</v>
      </c>
      <c r="H26" s="79">
        <f t="shared" si="15"/>
        <v>24</v>
      </c>
      <c r="I26" s="79">
        <f t="shared" si="15"/>
        <v>25</v>
      </c>
      <c r="J26" s="79">
        <f t="shared" si="15"/>
        <v>38</v>
      </c>
      <c r="K26" s="79">
        <f t="shared" si="15"/>
        <v>38.5</v>
      </c>
      <c r="L26" s="79">
        <f t="shared" si="15"/>
        <v>43</v>
      </c>
      <c r="M26" s="79">
        <f t="shared" si="15"/>
        <v>44</v>
      </c>
      <c r="N26" s="79">
        <f t="shared" si="15"/>
        <v>46.5</v>
      </c>
      <c r="O26" s="79">
        <f t="shared" si="15"/>
        <v>44.5</v>
      </c>
      <c r="P26" s="79">
        <f t="shared" si="15"/>
        <v>44.5</v>
      </c>
      <c r="Q26" s="79">
        <f t="shared" si="15"/>
        <v>45.5</v>
      </c>
    </row>
    <row r="27" spans="1:17" ht="11.45" customHeight="1" x14ac:dyDescent="0.25">
      <c r="A27" s="91" t="s">
        <v>21</v>
      </c>
      <c r="B27" s="123">
        <v>12.5</v>
      </c>
      <c r="C27" s="123">
        <v>12.5</v>
      </c>
      <c r="D27" s="123">
        <v>12.5</v>
      </c>
      <c r="E27" s="123">
        <v>12.5</v>
      </c>
      <c r="F27" s="123">
        <v>12.5</v>
      </c>
      <c r="G27" s="123">
        <v>12.5</v>
      </c>
      <c r="H27" s="123">
        <v>12.5</v>
      </c>
      <c r="I27" s="123">
        <v>12.5</v>
      </c>
      <c r="J27" s="123">
        <v>25.5</v>
      </c>
      <c r="K27" s="123">
        <v>26</v>
      </c>
      <c r="L27" s="123">
        <v>26.5</v>
      </c>
      <c r="M27" s="123">
        <v>27</v>
      </c>
      <c r="N27" s="123">
        <v>29.5</v>
      </c>
      <c r="O27" s="123">
        <v>26</v>
      </c>
      <c r="P27" s="123">
        <v>25</v>
      </c>
      <c r="Q27" s="123">
        <v>24.5</v>
      </c>
    </row>
    <row r="28" spans="1:17" ht="11.45" customHeight="1" x14ac:dyDescent="0.25">
      <c r="A28" s="19" t="s">
        <v>20</v>
      </c>
      <c r="B28" s="76">
        <f t="shared" ref="B28:Q28" si="16">SUM(B29:B30)</f>
        <v>5.5</v>
      </c>
      <c r="C28" s="76">
        <f t="shared" si="16"/>
        <v>8</v>
      </c>
      <c r="D28" s="76">
        <f t="shared" si="16"/>
        <v>9.5</v>
      </c>
      <c r="E28" s="76">
        <f t="shared" si="16"/>
        <v>9.5</v>
      </c>
      <c r="F28" s="76">
        <f t="shared" si="16"/>
        <v>9.5</v>
      </c>
      <c r="G28" s="76">
        <f t="shared" si="16"/>
        <v>11</v>
      </c>
      <c r="H28" s="76">
        <f t="shared" si="16"/>
        <v>11.5</v>
      </c>
      <c r="I28" s="76">
        <f t="shared" si="16"/>
        <v>12.5</v>
      </c>
      <c r="J28" s="76">
        <f t="shared" si="16"/>
        <v>12.5</v>
      </c>
      <c r="K28" s="76">
        <f t="shared" si="16"/>
        <v>12.5</v>
      </c>
      <c r="L28" s="76">
        <f t="shared" si="16"/>
        <v>16.5</v>
      </c>
      <c r="M28" s="76">
        <f t="shared" si="16"/>
        <v>17</v>
      </c>
      <c r="N28" s="76">
        <f t="shared" si="16"/>
        <v>17</v>
      </c>
      <c r="O28" s="76">
        <f t="shared" si="16"/>
        <v>18.5</v>
      </c>
      <c r="P28" s="76">
        <f t="shared" si="16"/>
        <v>19.5</v>
      </c>
      <c r="Q28" s="76">
        <f t="shared" si="16"/>
        <v>21</v>
      </c>
    </row>
    <row r="29" spans="1:17" ht="11.45" customHeight="1" x14ac:dyDescent="0.25">
      <c r="A29" s="62" t="s">
        <v>17</v>
      </c>
      <c r="B29" s="77">
        <v>2</v>
      </c>
      <c r="C29" s="77">
        <v>4.5</v>
      </c>
      <c r="D29" s="77">
        <v>5</v>
      </c>
      <c r="E29" s="77">
        <v>5</v>
      </c>
      <c r="F29" s="77">
        <v>5</v>
      </c>
      <c r="G29" s="77">
        <v>5</v>
      </c>
      <c r="H29" s="77">
        <v>5.5</v>
      </c>
      <c r="I29" s="77">
        <v>6.5</v>
      </c>
      <c r="J29" s="77">
        <v>6.5</v>
      </c>
      <c r="K29" s="77">
        <v>6.5</v>
      </c>
      <c r="L29" s="77">
        <v>10.5</v>
      </c>
      <c r="M29" s="77">
        <v>11</v>
      </c>
      <c r="N29" s="77">
        <v>11</v>
      </c>
      <c r="O29" s="77">
        <v>12</v>
      </c>
      <c r="P29" s="77">
        <v>13.5</v>
      </c>
      <c r="Q29" s="77">
        <v>15</v>
      </c>
    </row>
    <row r="30" spans="1:17" ht="11.45" customHeight="1" x14ac:dyDescent="0.25">
      <c r="A30" s="62" t="s">
        <v>16</v>
      </c>
      <c r="B30" s="77">
        <v>3.5</v>
      </c>
      <c r="C30" s="77">
        <v>3.5</v>
      </c>
      <c r="D30" s="77">
        <v>4.5</v>
      </c>
      <c r="E30" s="77">
        <v>4.5</v>
      </c>
      <c r="F30" s="77">
        <v>4.5</v>
      </c>
      <c r="G30" s="77">
        <v>6</v>
      </c>
      <c r="H30" s="77">
        <v>6</v>
      </c>
      <c r="I30" s="77">
        <v>6</v>
      </c>
      <c r="J30" s="77">
        <v>6</v>
      </c>
      <c r="K30" s="77">
        <v>6</v>
      </c>
      <c r="L30" s="77">
        <v>6</v>
      </c>
      <c r="M30" s="77">
        <v>6</v>
      </c>
      <c r="N30" s="77">
        <v>6</v>
      </c>
      <c r="O30" s="77">
        <v>6.5</v>
      </c>
      <c r="P30" s="77">
        <v>6</v>
      </c>
      <c r="Q30" s="77">
        <v>6</v>
      </c>
    </row>
    <row r="31" spans="1:17" ht="11.45" customHeight="1" x14ac:dyDescent="0.25">
      <c r="A31" s="118" t="s">
        <v>19</v>
      </c>
      <c r="B31" s="122">
        <v>0</v>
      </c>
      <c r="C31" s="122">
        <v>0</v>
      </c>
      <c r="D31" s="122">
        <v>0</v>
      </c>
      <c r="E31" s="122">
        <v>0</v>
      </c>
      <c r="F31" s="122">
        <v>0</v>
      </c>
      <c r="G31" s="122">
        <v>0</v>
      </c>
      <c r="H31" s="122">
        <v>0</v>
      </c>
      <c r="I31" s="122">
        <v>0</v>
      </c>
      <c r="J31" s="122">
        <v>0</v>
      </c>
      <c r="K31" s="122">
        <v>0</v>
      </c>
      <c r="L31" s="122">
        <v>0</v>
      </c>
      <c r="M31" s="122">
        <v>0</v>
      </c>
      <c r="N31" s="122">
        <v>0</v>
      </c>
      <c r="O31" s="122">
        <v>0</v>
      </c>
      <c r="P31" s="122">
        <v>0</v>
      </c>
      <c r="Q31" s="122">
        <v>0</v>
      </c>
    </row>
    <row r="32" spans="1:17" ht="11.45" customHeight="1" x14ac:dyDescent="0.25">
      <c r="A32" s="25" t="s">
        <v>18</v>
      </c>
      <c r="B32" s="79">
        <f t="shared" ref="B32:Q32" si="17">SUM(B33:B34)</f>
        <v>71</v>
      </c>
      <c r="C32" s="79">
        <f t="shared" si="17"/>
        <v>71</v>
      </c>
      <c r="D32" s="79">
        <f t="shared" si="17"/>
        <v>79.5</v>
      </c>
      <c r="E32" s="79">
        <f t="shared" si="17"/>
        <v>80.5</v>
      </c>
      <c r="F32" s="79">
        <f t="shared" si="17"/>
        <v>82</v>
      </c>
      <c r="G32" s="79">
        <f t="shared" si="17"/>
        <v>82</v>
      </c>
      <c r="H32" s="79">
        <f t="shared" si="17"/>
        <v>82</v>
      </c>
      <c r="I32" s="79">
        <f t="shared" si="17"/>
        <v>82.5</v>
      </c>
      <c r="J32" s="79">
        <f t="shared" si="17"/>
        <v>83</v>
      </c>
      <c r="K32" s="79">
        <f t="shared" si="17"/>
        <v>83</v>
      </c>
      <c r="L32" s="79">
        <f t="shared" si="17"/>
        <v>83</v>
      </c>
      <c r="M32" s="79">
        <f t="shared" si="17"/>
        <v>68.5</v>
      </c>
      <c r="N32" s="79">
        <f t="shared" si="17"/>
        <v>66.5</v>
      </c>
      <c r="O32" s="79">
        <f t="shared" si="17"/>
        <v>63.5</v>
      </c>
      <c r="P32" s="79">
        <f t="shared" si="17"/>
        <v>47.5</v>
      </c>
      <c r="Q32" s="79">
        <f t="shared" si="17"/>
        <v>44.5</v>
      </c>
    </row>
    <row r="33" spans="1:17" ht="11.45" customHeight="1" x14ac:dyDescent="0.25">
      <c r="A33" s="116" t="s">
        <v>17</v>
      </c>
      <c r="B33" s="77">
        <v>71</v>
      </c>
      <c r="C33" s="77">
        <v>71</v>
      </c>
      <c r="D33" s="77">
        <v>79.5</v>
      </c>
      <c r="E33" s="77">
        <v>80.5</v>
      </c>
      <c r="F33" s="77">
        <v>82</v>
      </c>
      <c r="G33" s="77">
        <v>82</v>
      </c>
      <c r="H33" s="77">
        <v>82</v>
      </c>
      <c r="I33" s="77">
        <v>82.5</v>
      </c>
      <c r="J33" s="77">
        <v>83</v>
      </c>
      <c r="K33" s="77">
        <v>83</v>
      </c>
      <c r="L33" s="77">
        <v>83</v>
      </c>
      <c r="M33" s="77">
        <v>68.5</v>
      </c>
      <c r="N33" s="77">
        <v>66.5</v>
      </c>
      <c r="O33" s="77">
        <v>63.5</v>
      </c>
      <c r="P33" s="77">
        <v>47.5</v>
      </c>
      <c r="Q33" s="77">
        <v>44.5</v>
      </c>
    </row>
    <row r="34" spans="1:17" ht="11.45" customHeight="1" x14ac:dyDescent="0.25">
      <c r="A34" s="93" t="s">
        <v>16</v>
      </c>
      <c r="B34" s="74">
        <v>0</v>
      </c>
      <c r="C34" s="74">
        <v>0</v>
      </c>
      <c r="D34" s="74">
        <v>0</v>
      </c>
      <c r="E34" s="74">
        <v>0</v>
      </c>
      <c r="F34" s="74">
        <v>0</v>
      </c>
      <c r="G34" s="74">
        <v>0</v>
      </c>
      <c r="H34" s="74">
        <v>0</v>
      </c>
      <c r="I34" s="74">
        <v>0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0</v>
      </c>
      <c r="P34" s="74">
        <v>0</v>
      </c>
      <c r="Q34" s="74">
        <v>0</v>
      </c>
    </row>
    <row r="36" spans="1:17" ht="11.45" customHeight="1" x14ac:dyDescent="0.25">
      <c r="A36" s="27" t="s">
        <v>113</v>
      </c>
      <c r="B36" s="68">
        <f t="shared" ref="B36:Q36" si="18">B37+B43</f>
        <v>89</v>
      </c>
      <c r="C36" s="68">
        <f t="shared" si="18"/>
        <v>91.5</v>
      </c>
      <c r="D36" s="68">
        <f t="shared" si="18"/>
        <v>101.5</v>
      </c>
      <c r="E36" s="68">
        <f t="shared" si="18"/>
        <v>102.5</v>
      </c>
      <c r="F36" s="68">
        <f t="shared" si="18"/>
        <v>104</v>
      </c>
      <c r="G36" s="68">
        <f t="shared" si="18"/>
        <v>105.5</v>
      </c>
      <c r="H36" s="68">
        <f t="shared" si="18"/>
        <v>106</v>
      </c>
      <c r="I36" s="68">
        <f t="shared" si="18"/>
        <v>107.5</v>
      </c>
      <c r="J36" s="68">
        <f t="shared" si="18"/>
        <v>121</v>
      </c>
      <c r="K36" s="68">
        <f t="shared" si="18"/>
        <v>121.5</v>
      </c>
      <c r="L36" s="68">
        <f t="shared" si="18"/>
        <v>126</v>
      </c>
      <c r="M36" s="68">
        <f t="shared" si="18"/>
        <v>112.5</v>
      </c>
      <c r="N36" s="68">
        <f t="shared" si="18"/>
        <v>113</v>
      </c>
      <c r="O36" s="68">
        <f t="shared" si="18"/>
        <v>108</v>
      </c>
      <c r="P36" s="68">
        <f t="shared" si="18"/>
        <v>92</v>
      </c>
      <c r="Q36" s="68">
        <f t="shared" si="18"/>
        <v>90</v>
      </c>
    </row>
    <row r="37" spans="1:17" ht="11.45" customHeight="1" x14ac:dyDescent="0.25">
      <c r="A37" s="25" t="s">
        <v>39</v>
      </c>
      <c r="B37" s="79">
        <f t="shared" ref="B37:Q37" si="19">SUM(B38,B39,B42)</f>
        <v>18</v>
      </c>
      <c r="C37" s="79">
        <f t="shared" si="19"/>
        <v>20.5</v>
      </c>
      <c r="D37" s="79">
        <f t="shared" si="19"/>
        <v>22</v>
      </c>
      <c r="E37" s="79">
        <f t="shared" si="19"/>
        <v>22</v>
      </c>
      <c r="F37" s="79">
        <f t="shared" si="19"/>
        <v>22</v>
      </c>
      <c r="G37" s="79">
        <f t="shared" si="19"/>
        <v>23.5</v>
      </c>
      <c r="H37" s="79">
        <f t="shared" si="19"/>
        <v>24</v>
      </c>
      <c r="I37" s="79">
        <f t="shared" si="19"/>
        <v>25</v>
      </c>
      <c r="J37" s="79">
        <f t="shared" si="19"/>
        <v>38</v>
      </c>
      <c r="K37" s="79">
        <f t="shared" si="19"/>
        <v>38.5</v>
      </c>
      <c r="L37" s="79">
        <f t="shared" si="19"/>
        <v>43</v>
      </c>
      <c r="M37" s="79">
        <f t="shared" si="19"/>
        <v>44</v>
      </c>
      <c r="N37" s="79">
        <f t="shared" si="19"/>
        <v>46.5</v>
      </c>
      <c r="O37" s="79">
        <f t="shared" si="19"/>
        <v>44.5</v>
      </c>
      <c r="P37" s="79">
        <f t="shared" si="19"/>
        <v>44.5</v>
      </c>
      <c r="Q37" s="79">
        <f t="shared" si="19"/>
        <v>45.5</v>
      </c>
    </row>
    <row r="38" spans="1:17" ht="11.45" customHeight="1" x14ac:dyDescent="0.25">
      <c r="A38" s="91" t="s">
        <v>21</v>
      </c>
      <c r="B38" s="123">
        <v>12.5</v>
      </c>
      <c r="C38" s="123">
        <v>12.5</v>
      </c>
      <c r="D38" s="123">
        <v>12.5</v>
      </c>
      <c r="E38" s="123">
        <v>12.5</v>
      </c>
      <c r="F38" s="123">
        <v>12.5</v>
      </c>
      <c r="G38" s="123">
        <v>12.5</v>
      </c>
      <c r="H38" s="123">
        <v>12.5</v>
      </c>
      <c r="I38" s="123">
        <v>12.5</v>
      </c>
      <c r="J38" s="123">
        <v>25.5</v>
      </c>
      <c r="K38" s="123">
        <v>26</v>
      </c>
      <c r="L38" s="123">
        <v>26.5</v>
      </c>
      <c r="M38" s="123">
        <v>27</v>
      </c>
      <c r="N38" s="123">
        <v>29.5</v>
      </c>
      <c r="O38" s="123">
        <v>26</v>
      </c>
      <c r="P38" s="123">
        <v>25</v>
      </c>
      <c r="Q38" s="123">
        <v>24.5</v>
      </c>
    </row>
    <row r="39" spans="1:17" ht="11.45" customHeight="1" x14ac:dyDescent="0.25">
      <c r="A39" s="19" t="s">
        <v>20</v>
      </c>
      <c r="B39" s="76">
        <f t="shared" ref="B39:Q39" si="20">SUM(B40:B41)</f>
        <v>5.5</v>
      </c>
      <c r="C39" s="76">
        <f t="shared" si="20"/>
        <v>8</v>
      </c>
      <c r="D39" s="76">
        <f t="shared" si="20"/>
        <v>9.5</v>
      </c>
      <c r="E39" s="76">
        <f t="shared" si="20"/>
        <v>9.5</v>
      </c>
      <c r="F39" s="76">
        <f t="shared" si="20"/>
        <v>9.5</v>
      </c>
      <c r="G39" s="76">
        <f t="shared" si="20"/>
        <v>11</v>
      </c>
      <c r="H39" s="76">
        <f t="shared" si="20"/>
        <v>11.5</v>
      </c>
      <c r="I39" s="76">
        <f t="shared" si="20"/>
        <v>12.5</v>
      </c>
      <c r="J39" s="76">
        <f t="shared" si="20"/>
        <v>12.5</v>
      </c>
      <c r="K39" s="76">
        <f t="shared" si="20"/>
        <v>12.5</v>
      </c>
      <c r="L39" s="76">
        <f t="shared" si="20"/>
        <v>16.5</v>
      </c>
      <c r="M39" s="76">
        <f t="shared" si="20"/>
        <v>17</v>
      </c>
      <c r="N39" s="76">
        <f t="shared" si="20"/>
        <v>17</v>
      </c>
      <c r="O39" s="76">
        <f t="shared" si="20"/>
        <v>18.5</v>
      </c>
      <c r="P39" s="76">
        <f t="shared" si="20"/>
        <v>19.5</v>
      </c>
      <c r="Q39" s="76">
        <f t="shared" si="20"/>
        <v>21</v>
      </c>
    </row>
    <row r="40" spans="1:17" ht="11.45" customHeight="1" x14ac:dyDescent="0.25">
      <c r="A40" s="62" t="s">
        <v>17</v>
      </c>
      <c r="B40" s="77">
        <v>2</v>
      </c>
      <c r="C40" s="77">
        <v>4.5</v>
      </c>
      <c r="D40" s="77">
        <v>5</v>
      </c>
      <c r="E40" s="77">
        <v>5</v>
      </c>
      <c r="F40" s="77">
        <v>5</v>
      </c>
      <c r="G40" s="77">
        <v>5</v>
      </c>
      <c r="H40" s="77">
        <v>5.5</v>
      </c>
      <c r="I40" s="77">
        <v>6.5</v>
      </c>
      <c r="J40" s="77">
        <v>6.5</v>
      </c>
      <c r="K40" s="77">
        <v>6.5</v>
      </c>
      <c r="L40" s="77">
        <v>10.5</v>
      </c>
      <c r="M40" s="77">
        <v>11</v>
      </c>
      <c r="N40" s="77">
        <v>11</v>
      </c>
      <c r="O40" s="77">
        <v>12</v>
      </c>
      <c r="P40" s="77">
        <v>13.5</v>
      </c>
      <c r="Q40" s="77">
        <v>15</v>
      </c>
    </row>
    <row r="41" spans="1:17" ht="11.45" customHeight="1" x14ac:dyDescent="0.25">
      <c r="A41" s="62" t="s">
        <v>16</v>
      </c>
      <c r="B41" s="77">
        <v>3.5</v>
      </c>
      <c r="C41" s="77">
        <v>3.5</v>
      </c>
      <c r="D41" s="77">
        <v>4.5</v>
      </c>
      <c r="E41" s="77">
        <v>4.5</v>
      </c>
      <c r="F41" s="77">
        <v>4.5</v>
      </c>
      <c r="G41" s="77">
        <v>6</v>
      </c>
      <c r="H41" s="77">
        <v>6</v>
      </c>
      <c r="I41" s="77">
        <v>6</v>
      </c>
      <c r="J41" s="77">
        <v>6</v>
      </c>
      <c r="K41" s="77">
        <v>6</v>
      </c>
      <c r="L41" s="77">
        <v>6</v>
      </c>
      <c r="M41" s="77">
        <v>6</v>
      </c>
      <c r="N41" s="77">
        <v>6</v>
      </c>
      <c r="O41" s="77">
        <v>6.5</v>
      </c>
      <c r="P41" s="77">
        <v>6</v>
      </c>
      <c r="Q41" s="77">
        <v>6</v>
      </c>
    </row>
    <row r="42" spans="1:17" ht="11.45" customHeight="1" x14ac:dyDescent="0.25">
      <c r="A42" s="118" t="s">
        <v>19</v>
      </c>
      <c r="B42" s="122">
        <v>0</v>
      </c>
      <c r="C42" s="122">
        <v>0</v>
      </c>
      <c r="D42" s="122">
        <v>0</v>
      </c>
      <c r="E42" s="122">
        <v>0</v>
      </c>
      <c r="F42" s="122">
        <v>0</v>
      </c>
      <c r="G42" s="122">
        <v>0</v>
      </c>
      <c r="H42" s="122">
        <v>0</v>
      </c>
      <c r="I42" s="122">
        <v>0</v>
      </c>
      <c r="J42" s="122">
        <v>0</v>
      </c>
      <c r="K42" s="122">
        <v>0</v>
      </c>
      <c r="L42" s="122">
        <v>0</v>
      </c>
      <c r="M42" s="122">
        <v>0</v>
      </c>
      <c r="N42" s="122">
        <v>0</v>
      </c>
      <c r="O42" s="122">
        <v>0</v>
      </c>
      <c r="P42" s="122">
        <v>0</v>
      </c>
      <c r="Q42" s="122">
        <v>0</v>
      </c>
    </row>
    <row r="43" spans="1:17" ht="11.45" customHeight="1" x14ac:dyDescent="0.25">
      <c r="A43" s="25" t="s">
        <v>18</v>
      </c>
      <c r="B43" s="79">
        <f t="shared" ref="B43:Q43" si="21">SUM(B44:B45)</f>
        <v>71</v>
      </c>
      <c r="C43" s="79">
        <f t="shared" si="21"/>
        <v>71</v>
      </c>
      <c r="D43" s="79">
        <f t="shared" si="21"/>
        <v>79.5</v>
      </c>
      <c r="E43" s="79">
        <f t="shared" si="21"/>
        <v>80.5</v>
      </c>
      <c r="F43" s="79">
        <f t="shared" si="21"/>
        <v>82</v>
      </c>
      <c r="G43" s="79">
        <f t="shared" si="21"/>
        <v>82</v>
      </c>
      <c r="H43" s="79">
        <f t="shared" si="21"/>
        <v>82</v>
      </c>
      <c r="I43" s="79">
        <f t="shared" si="21"/>
        <v>82.5</v>
      </c>
      <c r="J43" s="79">
        <f t="shared" si="21"/>
        <v>83</v>
      </c>
      <c r="K43" s="79">
        <f t="shared" si="21"/>
        <v>83</v>
      </c>
      <c r="L43" s="79">
        <f t="shared" si="21"/>
        <v>83</v>
      </c>
      <c r="M43" s="79">
        <f t="shared" si="21"/>
        <v>68.5</v>
      </c>
      <c r="N43" s="79">
        <f t="shared" si="21"/>
        <v>66.5</v>
      </c>
      <c r="O43" s="79">
        <f t="shared" si="21"/>
        <v>63.5</v>
      </c>
      <c r="P43" s="79">
        <f t="shared" si="21"/>
        <v>47.5</v>
      </c>
      <c r="Q43" s="79">
        <f t="shared" si="21"/>
        <v>44.5</v>
      </c>
    </row>
    <row r="44" spans="1:17" ht="11.45" customHeight="1" x14ac:dyDescent="0.25">
      <c r="A44" s="116" t="s">
        <v>17</v>
      </c>
      <c r="B44" s="77">
        <v>71</v>
      </c>
      <c r="C44" s="77">
        <v>71</v>
      </c>
      <c r="D44" s="77">
        <v>79.5</v>
      </c>
      <c r="E44" s="77">
        <v>80.5</v>
      </c>
      <c r="F44" s="77">
        <v>82</v>
      </c>
      <c r="G44" s="77">
        <v>82</v>
      </c>
      <c r="H44" s="77">
        <v>82</v>
      </c>
      <c r="I44" s="77">
        <v>82.5</v>
      </c>
      <c r="J44" s="77">
        <v>83</v>
      </c>
      <c r="K44" s="77">
        <v>83</v>
      </c>
      <c r="L44" s="77">
        <v>83</v>
      </c>
      <c r="M44" s="77">
        <v>68.5</v>
      </c>
      <c r="N44" s="77">
        <v>66.5</v>
      </c>
      <c r="O44" s="77">
        <v>63.5</v>
      </c>
      <c r="P44" s="77">
        <v>47.5</v>
      </c>
      <c r="Q44" s="77">
        <v>44.5</v>
      </c>
    </row>
    <row r="45" spans="1:17" ht="11.45" customHeight="1" x14ac:dyDescent="0.25">
      <c r="A45" s="93" t="s">
        <v>16</v>
      </c>
      <c r="B45" s="74">
        <v>0</v>
      </c>
      <c r="C45" s="74">
        <v>0</v>
      </c>
      <c r="D45" s="74">
        <v>0</v>
      </c>
      <c r="E45" s="74">
        <v>0</v>
      </c>
      <c r="F45" s="74">
        <v>0</v>
      </c>
      <c r="G45" s="74">
        <v>0</v>
      </c>
      <c r="H45" s="74">
        <v>0</v>
      </c>
      <c r="I45" s="74">
        <v>0</v>
      </c>
      <c r="J45" s="74">
        <v>0</v>
      </c>
      <c r="K45" s="74">
        <v>0</v>
      </c>
      <c r="L45" s="74">
        <v>0</v>
      </c>
      <c r="M45" s="74">
        <v>0</v>
      </c>
      <c r="N45" s="74">
        <v>0</v>
      </c>
      <c r="O45" s="74">
        <v>0</v>
      </c>
      <c r="P45" s="74">
        <v>0</v>
      </c>
      <c r="Q45" s="74">
        <v>0</v>
      </c>
    </row>
    <row r="47" spans="1:17" ht="11.45" customHeight="1" x14ac:dyDescent="0.25">
      <c r="A47" s="27" t="s">
        <v>112</v>
      </c>
      <c r="B47" s="41"/>
      <c r="C47" s="68">
        <f t="shared" ref="C47:Q47" si="22">C48+C54</f>
        <v>2.5</v>
      </c>
      <c r="D47" s="68">
        <f t="shared" si="22"/>
        <v>10</v>
      </c>
      <c r="E47" s="68">
        <f t="shared" si="22"/>
        <v>1</v>
      </c>
      <c r="F47" s="68">
        <f t="shared" si="22"/>
        <v>1.5</v>
      </c>
      <c r="G47" s="68">
        <f t="shared" si="22"/>
        <v>1.5</v>
      </c>
      <c r="H47" s="68">
        <f t="shared" si="22"/>
        <v>0.5</v>
      </c>
      <c r="I47" s="68">
        <f t="shared" si="22"/>
        <v>1.5</v>
      </c>
      <c r="J47" s="68">
        <f t="shared" si="22"/>
        <v>13.5</v>
      </c>
      <c r="K47" s="68">
        <f t="shared" si="22"/>
        <v>0.5</v>
      </c>
      <c r="L47" s="68">
        <f t="shared" si="22"/>
        <v>4.5</v>
      </c>
      <c r="M47" s="68">
        <f t="shared" si="22"/>
        <v>1</v>
      </c>
      <c r="N47" s="68">
        <f t="shared" si="22"/>
        <v>2.5</v>
      </c>
      <c r="O47" s="68">
        <f t="shared" si="22"/>
        <v>1.5</v>
      </c>
      <c r="P47" s="68">
        <f t="shared" si="22"/>
        <v>1.5</v>
      </c>
      <c r="Q47" s="68">
        <f t="shared" si="22"/>
        <v>1.5</v>
      </c>
    </row>
    <row r="48" spans="1:17" ht="11.45" customHeight="1" x14ac:dyDescent="0.25">
      <c r="A48" s="25" t="s">
        <v>39</v>
      </c>
      <c r="B48" s="40"/>
      <c r="C48" s="79">
        <f t="shared" ref="C48:Q48" si="23">SUM(C49,C50,C53)</f>
        <v>2.5</v>
      </c>
      <c r="D48" s="79">
        <f t="shared" si="23"/>
        <v>1.5</v>
      </c>
      <c r="E48" s="79">
        <f t="shared" si="23"/>
        <v>0</v>
      </c>
      <c r="F48" s="79">
        <f t="shared" si="23"/>
        <v>0</v>
      </c>
      <c r="G48" s="79">
        <f t="shared" si="23"/>
        <v>1.5</v>
      </c>
      <c r="H48" s="79">
        <f t="shared" si="23"/>
        <v>0.5</v>
      </c>
      <c r="I48" s="79">
        <f t="shared" si="23"/>
        <v>1</v>
      </c>
      <c r="J48" s="79">
        <f t="shared" si="23"/>
        <v>13</v>
      </c>
      <c r="K48" s="79">
        <f t="shared" si="23"/>
        <v>0.5</v>
      </c>
      <c r="L48" s="79">
        <f t="shared" si="23"/>
        <v>4.5</v>
      </c>
      <c r="M48" s="79">
        <f t="shared" si="23"/>
        <v>1</v>
      </c>
      <c r="N48" s="79">
        <f t="shared" si="23"/>
        <v>2.5</v>
      </c>
      <c r="O48" s="79">
        <f t="shared" si="23"/>
        <v>1.5</v>
      </c>
      <c r="P48" s="79">
        <f t="shared" si="23"/>
        <v>1.5</v>
      </c>
      <c r="Q48" s="79">
        <f t="shared" si="23"/>
        <v>1.5</v>
      </c>
    </row>
    <row r="49" spans="1:17" ht="11.45" customHeight="1" x14ac:dyDescent="0.25">
      <c r="A49" s="91" t="s">
        <v>21</v>
      </c>
      <c r="B49" s="121"/>
      <c r="C49" s="123">
        <v>0</v>
      </c>
      <c r="D49" s="123">
        <v>0</v>
      </c>
      <c r="E49" s="123">
        <v>0</v>
      </c>
      <c r="F49" s="123">
        <v>0</v>
      </c>
      <c r="G49" s="123">
        <v>0</v>
      </c>
      <c r="H49" s="123">
        <v>0</v>
      </c>
      <c r="I49" s="123">
        <v>0</v>
      </c>
      <c r="J49" s="123">
        <v>13</v>
      </c>
      <c r="K49" s="123">
        <v>0.5</v>
      </c>
      <c r="L49" s="123">
        <v>0.5</v>
      </c>
      <c r="M49" s="123">
        <v>0.5</v>
      </c>
      <c r="N49" s="123">
        <v>2.5</v>
      </c>
      <c r="O49" s="123">
        <v>0</v>
      </c>
      <c r="P49" s="123">
        <v>0</v>
      </c>
      <c r="Q49" s="123">
        <v>0</v>
      </c>
    </row>
    <row r="50" spans="1:17" ht="11.45" customHeight="1" x14ac:dyDescent="0.25">
      <c r="A50" s="19" t="s">
        <v>20</v>
      </c>
      <c r="B50" s="38"/>
      <c r="C50" s="76">
        <f t="shared" ref="C50:Q50" si="24">SUM(C51:C52)</f>
        <v>2.5</v>
      </c>
      <c r="D50" s="76">
        <f t="shared" si="24"/>
        <v>1.5</v>
      </c>
      <c r="E50" s="76">
        <f t="shared" si="24"/>
        <v>0</v>
      </c>
      <c r="F50" s="76">
        <f t="shared" si="24"/>
        <v>0</v>
      </c>
      <c r="G50" s="76">
        <f t="shared" si="24"/>
        <v>1.5</v>
      </c>
      <c r="H50" s="76">
        <f t="shared" si="24"/>
        <v>0.5</v>
      </c>
      <c r="I50" s="76">
        <f t="shared" si="24"/>
        <v>1</v>
      </c>
      <c r="J50" s="76">
        <f t="shared" si="24"/>
        <v>0</v>
      </c>
      <c r="K50" s="76">
        <f t="shared" si="24"/>
        <v>0</v>
      </c>
      <c r="L50" s="76">
        <f t="shared" si="24"/>
        <v>4</v>
      </c>
      <c r="M50" s="76">
        <f t="shared" si="24"/>
        <v>0.5</v>
      </c>
      <c r="N50" s="76">
        <f t="shared" si="24"/>
        <v>0</v>
      </c>
      <c r="O50" s="76">
        <f t="shared" si="24"/>
        <v>1.5</v>
      </c>
      <c r="P50" s="76">
        <f t="shared" si="24"/>
        <v>1.5</v>
      </c>
      <c r="Q50" s="76">
        <f t="shared" si="24"/>
        <v>1.5</v>
      </c>
    </row>
    <row r="51" spans="1:17" ht="11.45" customHeight="1" x14ac:dyDescent="0.25">
      <c r="A51" s="62" t="s">
        <v>17</v>
      </c>
      <c r="B51" s="42"/>
      <c r="C51" s="77">
        <v>2.5</v>
      </c>
      <c r="D51" s="77">
        <v>0.5</v>
      </c>
      <c r="E51" s="77">
        <v>0</v>
      </c>
      <c r="F51" s="77">
        <v>0</v>
      </c>
      <c r="G51" s="77">
        <v>0</v>
      </c>
      <c r="H51" s="77">
        <v>0.5</v>
      </c>
      <c r="I51" s="77">
        <v>1</v>
      </c>
      <c r="J51" s="77">
        <v>0</v>
      </c>
      <c r="K51" s="77">
        <v>0</v>
      </c>
      <c r="L51" s="77">
        <v>4</v>
      </c>
      <c r="M51" s="77">
        <v>0.5</v>
      </c>
      <c r="N51" s="77">
        <v>0</v>
      </c>
      <c r="O51" s="77">
        <v>1</v>
      </c>
      <c r="P51" s="77">
        <v>1.5</v>
      </c>
      <c r="Q51" s="77">
        <v>1.5</v>
      </c>
    </row>
    <row r="52" spans="1:17" ht="11.45" customHeight="1" x14ac:dyDescent="0.25">
      <c r="A52" s="62" t="s">
        <v>16</v>
      </c>
      <c r="B52" s="42"/>
      <c r="C52" s="77">
        <v>0</v>
      </c>
      <c r="D52" s="77">
        <v>1</v>
      </c>
      <c r="E52" s="77">
        <v>0</v>
      </c>
      <c r="F52" s="77">
        <v>0</v>
      </c>
      <c r="G52" s="77">
        <v>1.5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0.5</v>
      </c>
      <c r="P52" s="77">
        <v>0</v>
      </c>
      <c r="Q52" s="77">
        <v>0</v>
      </c>
    </row>
    <row r="53" spans="1:17" ht="11.45" customHeight="1" x14ac:dyDescent="0.25">
      <c r="A53" s="118" t="s">
        <v>19</v>
      </c>
      <c r="B53" s="120"/>
      <c r="C53" s="122">
        <v>0</v>
      </c>
      <c r="D53" s="122">
        <v>0</v>
      </c>
      <c r="E53" s="122">
        <v>0</v>
      </c>
      <c r="F53" s="122">
        <v>0</v>
      </c>
      <c r="G53" s="122">
        <v>0</v>
      </c>
      <c r="H53" s="122">
        <v>0</v>
      </c>
      <c r="I53" s="122">
        <v>0</v>
      </c>
      <c r="J53" s="122">
        <v>0</v>
      </c>
      <c r="K53" s="122">
        <v>0</v>
      </c>
      <c r="L53" s="122">
        <v>0</v>
      </c>
      <c r="M53" s="122">
        <v>0</v>
      </c>
      <c r="N53" s="122">
        <v>0</v>
      </c>
      <c r="O53" s="122">
        <v>0</v>
      </c>
      <c r="P53" s="122">
        <v>0</v>
      </c>
      <c r="Q53" s="122">
        <v>0</v>
      </c>
    </row>
    <row r="54" spans="1:17" ht="11.45" customHeight="1" x14ac:dyDescent="0.25">
      <c r="A54" s="25" t="s">
        <v>18</v>
      </c>
      <c r="B54" s="40"/>
      <c r="C54" s="79">
        <f t="shared" ref="C54:Q54" si="25">SUM(C55:C56)</f>
        <v>0</v>
      </c>
      <c r="D54" s="79">
        <f t="shared" si="25"/>
        <v>8.5</v>
      </c>
      <c r="E54" s="79">
        <f t="shared" si="25"/>
        <v>1</v>
      </c>
      <c r="F54" s="79">
        <f t="shared" si="25"/>
        <v>1.5</v>
      </c>
      <c r="G54" s="79">
        <f t="shared" si="25"/>
        <v>0</v>
      </c>
      <c r="H54" s="79">
        <f t="shared" si="25"/>
        <v>0</v>
      </c>
      <c r="I54" s="79">
        <f t="shared" si="25"/>
        <v>0.5</v>
      </c>
      <c r="J54" s="79">
        <f t="shared" si="25"/>
        <v>0.5</v>
      </c>
      <c r="K54" s="79">
        <f t="shared" si="25"/>
        <v>0</v>
      </c>
      <c r="L54" s="79">
        <f t="shared" si="25"/>
        <v>0</v>
      </c>
      <c r="M54" s="79">
        <f t="shared" si="25"/>
        <v>0</v>
      </c>
      <c r="N54" s="79">
        <f t="shared" si="25"/>
        <v>0</v>
      </c>
      <c r="O54" s="79">
        <f t="shared" si="25"/>
        <v>0</v>
      </c>
      <c r="P54" s="79">
        <f t="shared" si="25"/>
        <v>0</v>
      </c>
      <c r="Q54" s="79">
        <f t="shared" si="25"/>
        <v>0</v>
      </c>
    </row>
    <row r="55" spans="1:17" ht="11.45" customHeight="1" x14ac:dyDescent="0.25">
      <c r="A55" s="116" t="s">
        <v>17</v>
      </c>
      <c r="B55" s="42"/>
      <c r="C55" s="77">
        <v>0</v>
      </c>
      <c r="D55" s="77">
        <v>8.5</v>
      </c>
      <c r="E55" s="77">
        <v>1</v>
      </c>
      <c r="F55" s="77">
        <v>1.5</v>
      </c>
      <c r="G55" s="77">
        <v>0</v>
      </c>
      <c r="H55" s="77">
        <v>0</v>
      </c>
      <c r="I55" s="77">
        <v>0.5</v>
      </c>
      <c r="J55" s="77">
        <v>0.5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1:17" ht="11.45" customHeight="1" x14ac:dyDescent="0.25">
      <c r="A56" s="93" t="s">
        <v>16</v>
      </c>
      <c r="B56" s="36"/>
      <c r="C56" s="74">
        <v>0</v>
      </c>
      <c r="D56" s="74">
        <v>0</v>
      </c>
      <c r="E56" s="74">
        <v>0</v>
      </c>
      <c r="F56" s="74">
        <v>0</v>
      </c>
      <c r="G56" s="74">
        <v>0</v>
      </c>
      <c r="H56" s="74">
        <v>0</v>
      </c>
      <c r="I56" s="74">
        <v>0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  <c r="P56" s="74">
        <v>0</v>
      </c>
      <c r="Q56" s="74">
        <v>0</v>
      </c>
    </row>
    <row r="58" spans="1:17" ht="11.45" customHeight="1" x14ac:dyDescent="0.25">
      <c r="A58" s="35" t="s">
        <v>45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60" spans="1:17" ht="11.45" customHeight="1" x14ac:dyDescent="0.25">
      <c r="A60" s="27" t="s">
        <v>68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</row>
    <row r="61" spans="1:17" ht="11.45" customHeight="1" x14ac:dyDescent="0.25">
      <c r="A61" s="25" t="s">
        <v>67</v>
      </c>
      <c r="B61" s="79">
        <f t="shared" ref="B61:Q61" si="26">IF(B4=0,0,B4/B15)</f>
        <v>133.81204902670819</v>
      </c>
      <c r="C61" s="79">
        <f t="shared" si="26"/>
        <v>85.445181304060014</v>
      </c>
      <c r="D61" s="79">
        <f t="shared" si="26"/>
        <v>75.99440862945535</v>
      </c>
      <c r="E61" s="79">
        <f t="shared" si="26"/>
        <v>99.587054459101779</v>
      </c>
      <c r="F61" s="79">
        <f t="shared" si="26"/>
        <v>90.959082135406206</v>
      </c>
      <c r="G61" s="79">
        <f t="shared" si="26"/>
        <v>92.720481759130337</v>
      </c>
      <c r="H61" s="79">
        <f t="shared" si="26"/>
        <v>97.071528277919001</v>
      </c>
      <c r="I61" s="79">
        <f t="shared" si="26"/>
        <v>93.639930323951418</v>
      </c>
      <c r="J61" s="79">
        <f t="shared" si="26"/>
        <v>117.78711799505741</v>
      </c>
      <c r="K61" s="79">
        <f t="shared" si="26"/>
        <v>84.796125461786829</v>
      </c>
      <c r="L61" s="79">
        <f t="shared" si="26"/>
        <v>68.328705444974176</v>
      </c>
      <c r="M61" s="79">
        <f t="shared" si="26"/>
        <v>76.420980756667191</v>
      </c>
      <c r="N61" s="79">
        <f t="shared" si="26"/>
        <v>69.685610498463987</v>
      </c>
      <c r="O61" s="79">
        <f t="shared" si="26"/>
        <v>69.285862027660386</v>
      </c>
      <c r="P61" s="79">
        <f t="shared" si="26"/>
        <v>63.904252057893892</v>
      </c>
      <c r="Q61" s="79">
        <f t="shared" si="26"/>
        <v>59.993282105446774</v>
      </c>
    </row>
    <row r="62" spans="1:17" ht="11.45" customHeight="1" x14ac:dyDescent="0.25">
      <c r="A62" s="91" t="s">
        <v>21</v>
      </c>
      <c r="B62" s="123">
        <f t="shared" ref="B62:Q62" si="27">IF(B5=0,0,B5/B16)</f>
        <v>74.540560219991534</v>
      </c>
      <c r="C62" s="123">
        <f t="shared" si="27"/>
        <v>75.048405736148439</v>
      </c>
      <c r="D62" s="123">
        <f t="shared" si="27"/>
        <v>78.459807477385354</v>
      </c>
      <c r="E62" s="123">
        <f t="shared" si="27"/>
        <v>71.177434878910631</v>
      </c>
      <c r="F62" s="123">
        <f t="shared" si="27"/>
        <v>72.900625234870461</v>
      </c>
      <c r="G62" s="123">
        <f t="shared" si="27"/>
        <v>78.766460333674914</v>
      </c>
      <c r="H62" s="123">
        <f t="shared" si="27"/>
        <v>79.478094458507428</v>
      </c>
      <c r="I62" s="123">
        <f t="shared" si="27"/>
        <v>78.368910422510368</v>
      </c>
      <c r="J62" s="123">
        <f t="shared" si="27"/>
        <v>77.817972229513018</v>
      </c>
      <c r="K62" s="123">
        <f t="shared" si="27"/>
        <v>77.62256999716098</v>
      </c>
      <c r="L62" s="123">
        <f t="shared" si="27"/>
        <v>76.763621783081604</v>
      </c>
      <c r="M62" s="123">
        <f t="shared" si="27"/>
        <v>77.300550276664069</v>
      </c>
      <c r="N62" s="123">
        <f t="shared" si="27"/>
        <v>76.939692921717878</v>
      </c>
      <c r="O62" s="123">
        <f t="shared" si="27"/>
        <v>74.916377802641122</v>
      </c>
      <c r="P62" s="123">
        <f t="shared" si="27"/>
        <v>71.949462877398375</v>
      </c>
      <c r="Q62" s="123">
        <f t="shared" si="27"/>
        <v>71.308016877637129</v>
      </c>
    </row>
    <row r="63" spans="1:17" ht="11.45" customHeight="1" x14ac:dyDescent="0.25">
      <c r="A63" s="19" t="s">
        <v>20</v>
      </c>
      <c r="B63" s="76">
        <f t="shared" ref="B63:Q63" si="28">IF(B6=0,0,B6/B17)</f>
        <v>196.48682559598493</v>
      </c>
      <c r="C63" s="76">
        <f t="shared" si="28"/>
        <v>91.52639646278557</v>
      </c>
      <c r="D63" s="76">
        <f t="shared" si="28"/>
        <v>74.767605633802816</v>
      </c>
      <c r="E63" s="76">
        <f t="shared" si="28"/>
        <v>125.23875411799938</v>
      </c>
      <c r="F63" s="76">
        <f t="shared" si="28"/>
        <v>101.86277553554797</v>
      </c>
      <c r="G63" s="76">
        <f t="shared" si="28"/>
        <v>97.99143891998682</v>
      </c>
      <c r="H63" s="76">
        <f t="shared" si="28"/>
        <v>104.1205533596838</v>
      </c>
      <c r="I63" s="76">
        <f t="shared" si="28"/>
        <v>99.228971962616811</v>
      </c>
      <c r="J63" s="76">
        <f t="shared" si="28"/>
        <v>202.27143668370246</v>
      </c>
      <c r="K63" s="76">
        <f t="shared" si="28"/>
        <v>92.421899164862353</v>
      </c>
      <c r="L63" s="76">
        <f t="shared" si="28"/>
        <v>62.61556814792722</v>
      </c>
      <c r="M63" s="76">
        <f t="shared" si="28"/>
        <v>75.748129675810475</v>
      </c>
      <c r="N63" s="76">
        <f t="shared" si="28"/>
        <v>63.192027839291363</v>
      </c>
      <c r="O63" s="76">
        <f t="shared" si="28"/>
        <v>64.821696134252321</v>
      </c>
      <c r="P63" s="76">
        <f t="shared" si="28"/>
        <v>59.695431472081218</v>
      </c>
      <c r="Q63" s="76">
        <f t="shared" si="28"/>
        <v>54.852320675105481</v>
      </c>
    </row>
    <row r="64" spans="1:17" ht="11.45" customHeight="1" x14ac:dyDescent="0.25">
      <c r="A64" s="62" t="s">
        <v>17</v>
      </c>
      <c r="B64" s="77">
        <f t="shared" ref="B64:Q64" si="29">IF(B7=0,0,B7/B18)</f>
        <v>95.180853075447772</v>
      </c>
      <c r="C64" s="77">
        <f t="shared" si="29"/>
        <v>77.076122377212513</v>
      </c>
      <c r="D64" s="77">
        <f t="shared" si="29"/>
        <v>67.881370338466525</v>
      </c>
      <c r="E64" s="77">
        <f t="shared" si="29"/>
        <v>95.970678121928799</v>
      </c>
      <c r="F64" s="77">
        <f t="shared" si="29"/>
        <v>77.2</v>
      </c>
      <c r="G64" s="77">
        <f t="shared" si="29"/>
        <v>84.809226775691371</v>
      </c>
      <c r="H64" s="77">
        <f t="shared" si="29"/>
        <v>85.020066217166047</v>
      </c>
      <c r="I64" s="77">
        <f t="shared" si="29"/>
        <v>78.614380502144328</v>
      </c>
      <c r="J64" s="77">
        <f t="shared" si="29"/>
        <v>186.07120931226206</v>
      </c>
      <c r="K64" s="77">
        <f t="shared" si="29"/>
        <v>73.915301162334046</v>
      </c>
      <c r="L64" s="77">
        <f t="shared" si="29"/>
        <v>56.760578794292016</v>
      </c>
      <c r="M64" s="77">
        <f t="shared" si="29"/>
        <v>72.420205317066944</v>
      </c>
      <c r="N64" s="77">
        <f t="shared" si="29"/>
        <v>71.003735681604752</v>
      </c>
      <c r="O64" s="77">
        <f t="shared" si="29"/>
        <v>64.352071417408069</v>
      </c>
      <c r="P64" s="77">
        <f t="shared" si="29"/>
        <v>55.130953101683495</v>
      </c>
      <c r="Q64" s="77">
        <f t="shared" si="29"/>
        <v>53.297476794403615</v>
      </c>
    </row>
    <row r="65" spans="1:17" ht="11.45" customHeight="1" x14ac:dyDescent="0.25">
      <c r="A65" s="62" t="s">
        <v>16</v>
      </c>
      <c r="B65" s="77">
        <f t="shared" ref="B65:Q65" si="30">IF(B8=0,0,B8/B19)</f>
        <v>244.09153362148734</v>
      </c>
      <c r="C65" s="77">
        <f t="shared" si="30"/>
        <v>111.59722501989447</v>
      </c>
      <c r="D65" s="77">
        <f t="shared" si="30"/>
        <v>82.391195788183907</v>
      </c>
      <c r="E65" s="77">
        <f t="shared" si="30"/>
        <v>132.8467990587001</v>
      </c>
      <c r="F65" s="77">
        <f t="shared" si="30"/>
        <v>130.58828361273942</v>
      </c>
      <c r="G65" s="77">
        <f t="shared" si="30"/>
        <v>107.08212303090633</v>
      </c>
      <c r="H65" s="77">
        <f t="shared" si="30"/>
        <v>127.83540477094965</v>
      </c>
      <c r="I65" s="77">
        <f t="shared" si="30"/>
        <v>135.4784699596643</v>
      </c>
      <c r="J65" s="77">
        <f t="shared" si="30"/>
        <v>213.10184969487329</v>
      </c>
      <c r="K65" s="77">
        <f t="shared" si="30"/>
        <v>119.03447316079574</v>
      </c>
      <c r="L65" s="77">
        <f t="shared" si="30"/>
        <v>76.060312557627881</v>
      </c>
      <c r="M65" s="77">
        <f t="shared" si="30"/>
        <v>80.466894796741059</v>
      </c>
      <c r="N65" s="77">
        <f t="shared" si="30"/>
        <v>52.034197065478772</v>
      </c>
      <c r="O65" s="77">
        <f t="shared" si="30"/>
        <v>65.446482777237577</v>
      </c>
      <c r="P65" s="77">
        <f t="shared" si="30"/>
        <v>73.750800013356226</v>
      </c>
      <c r="Q65" s="77">
        <f t="shared" si="30"/>
        <v>60.186942551470786</v>
      </c>
    </row>
    <row r="66" spans="1:17" ht="11.45" customHeight="1" x14ac:dyDescent="0.25">
      <c r="A66" s="118" t="s">
        <v>19</v>
      </c>
      <c r="B66" s="122">
        <f t="shared" ref="B66:Q66" si="31">IF(B9=0,0,B9/B20)</f>
        <v>0</v>
      </c>
      <c r="C66" s="122">
        <f t="shared" si="31"/>
        <v>0</v>
      </c>
      <c r="D66" s="122">
        <f t="shared" si="31"/>
        <v>0</v>
      </c>
      <c r="E66" s="122">
        <f t="shared" si="31"/>
        <v>0</v>
      </c>
      <c r="F66" s="122">
        <f t="shared" si="31"/>
        <v>0</v>
      </c>
      <c r="G66" s="122">
        <f t="shared" si="31"/>
        <v>0</v>
      </c>
      <c r="H66" s="122">
        <f t="shared" si="31"/>
        <v>0</v>
      </c>
      <c r="I66" s="122">
        <f t="shared" si="31"/>
        <v>0</v>
      </c>
      <c r="J66" s="122">
        <f t="shared" si="31"/>
        <v>0</v>
      </c>
      <c r="K66" s="122">
        <f t="shared" si="31"/>
        <v>0</v>
      </c>
      <c r="L66" s="122">
        <f t="shared" si="31"/>
        <v>0</v>
      </c>
      <c r="M66" s="122">
        <f t="shared" si="31"/>
        <v>0</v>
      </c>
      <c r="N66" s="122">
        <f t="shared" si="31"/>
        <v>0</v>
      </c>
      <c r="O66" s="122">
        <f t="shared" si="31"/>
        <v>0</v>
      </c>
      <c r="P66" s="122">
        <f t="shared" si="31"/>
        <v>0</v>
      </c>
      <c r="Q66" s="122">
        <f t="shared" si="31"/>
        <v>0</v>
      </c>
    </row>
    <row r="67" spans="1:17" ht="11.45" customHeight="1" x14ac:dyDescent="0.25">
      <c r="A67" s="25" t="s">
        <v>66</v>
      </c>
      <c r="B67" s="79">
        <f t="shared" ref="B67:Q67" si="32">IF(B10=0,0,B10/B21)</f>
        <v>1176.9320162696106</v>
      </c>
      <c r="C67" s="79">
        <f t="shared" si="32"/>
        <v>1470.8365164247518</v>
      </c>
      <c r="D67" s="79">
        <f t="shared" si="32"/>
        <v>1255.8711794163355</v>
      </c>
      <c r="E67" s="79">
        <f t="shared" si="32"/>
        <v>1261.304347826087</v>
      </c>
      <c r="F67" s="79">
        <f t="shared" si="32"/>
        <v>1657.8369384359401</v>
      </c>
      <c r="G67" s="79">
        <f t="shared" si="32"/>
        <v>1542.1469986357436</v>
      </c>
      <c r="H67" s="79">
        <f t="shared" si="32"/>
        <v>1478.7093111279335</v>
      </c>
      <c r="I67" s="79">
        <f t="shared" si="32"/>
        <v>1531.2424315814967</v>
      </c>
      <c r="J67" s="79">
        <f t="shared" si="32"/>
        <v>1317.3732335827099</v>
      </c>
      <c r="K67" s="79">
        <f t="shared" si="32"/>
        <v>1106.4186046511627</v>
      </c>
      <c r="L67" s="79">
        <f t="shared" si="32"/>
        <v>896.36631475570823</v>
      </c>
      <c r="M67" s="79">
        <f t="shared" si="32"/>
        <v>1130.0456511292648</v>
      </c>
      <c r="N67" s="79">
        <f t="shared" si="32"/>
        <v>1004.8981191222571</v>
      </c>
      <c r="O67" s="79">
        <f t="shared" si="32"/>
        <v>1007.436757086254</v>
      </c>
      <c r="P67" s="79">
        <f t="shared" si="32"/>
        <v>1061.9699934768428</v>
      </c>
      <c r="Q67" s="79">
        <f t="shared" si="32"/>
        <v>1138.4222059897736</v>
      </c>
    </row>
    <row r="68" spans="1:17" ht="11.45" customHeight="1" x14ac:dyDescent="0.25">
      <c r="A68" s="116" t="s">
        <v>17</v>
      </c>
      <c r="B68" s="77">
        <f t="shared" ref="B68:Q68" si="33">IF(B11=0,0,B11/B22)</f>
        <v>1176.9320162696106</v>
      </c>
      <c r="C68" s="77">
        <f t="shared" si="33"/>
        <v>1470.8365164247518</v>
      </c>
      <c r="D68" s="77">
        <f t="shared" si="33"/>
        <v>1255.8711794163355</v>
      </c>
      <c r="E68" s="77">
        <f t="shared" si="33"/>
        <v>1261.304347826087</v>
      </c>
      <c r="F68" s="77">
        <f t="shared" si="33"/>
        <v>1657.8369384359401</v>
      </c>
      <c r="G68" s="77">
        <f t="shared" si="33"/>
        <v>1542.1469986357436</v>
      </c>
      <c r="H68" s="77">
        <f t="shared" si="33"/>
        <v>1478.7093111279335</v>
      </c>
      <c r="I68" s="77">
        <f t="shared" si="33"/>
        <v>1531.2424315814967</v>
      </c>
      <c r="J68" s="77">
        <f t="shared" si="33"/>
        <v>1317.3732335827099</v>
      </c>
      <c r="K68" s="77">
        <f t="shared" si="33"/>
        <v>1106.4186046511627</v>
      </c>
      <c r="L68" s="77">
        <f t="shared" si="33"/>
        <v>896.36631475570823</v>
      </c>
      <c r="M68" s="77">
        <f t="shared" si="33"/>
        <v>1130.0456511292648</v>
      </c>
      <c r="N68" s="77">
        <f t="shared" si="33"/>
        <v>1004.8981191222571</v>
      </c>
      <c r="O68" s="77">
        <f t="shared" si="33"/>
        <v>1007.436757086254</v>
      </c>
      <c r="P68" s="77">
        <f t="shared" si="33"/>
        <v>1061.9699934768428</v>
      </c>
      <c r="Q68" s="77">
        <f t="shared" si="33"/>
        <v>1138.4222059897736</v>
      </c>
    </row>
    <row r="69" spans="1:17" ht="11.45" customHeight="1" x14ac:dyDescent="0.25">
      <c r="A69" s="93" t="s">
        <v>16</v>
      </c>
      <c r="B69" s="74">
        <f t="shared" ref="B69:Q69" si="34">IF(B12=0,0,B12/B23)</f>
        <v>0</v>
      </c>
      <c r="C69" s="74">
        <f t="shared" si="34"/>
        <v>0</v>
      </c>
      <c r="D69" s="74">
        <f t="shared" si="34"/>
        <v>0</v>
      </c>
      <c r="E69" s="74">
        <f t="shared" si="34"/>
        <v>0</v>
      </c>
      <c r="F69" s="74">
        <f t="shared" si="34"/>
        <v>0</v>
      </c>
      <c r="G69" s="74">
        <f t="shared" si="34"/>
        <v>0</v>
      </c>
      <c r="H69" s="74">
        <f t="shared" si="34"/>
        <v>0</v>
      </c>
      <c r="I69" s="74">
        <f t="shared" si="34"/>
        <v>0</v>
      </c>
      <c r="J69" s="74">
        <f t="shared" si="34"/>
        <v>0</v>
      </c>
      <c r="K69" s="74">
        <f t="shared" si="34"/>
        <v>0</v>
      </c>
      <c r="L69" s="74">
        <f t="shared" si="34"/>
        <v>0</v>
      </c>
      <c r="M69" s="74">
        <f t="shared" si="34"/>
        <v>0</v>
      </c>
      <c r="N69" s="74">
        <f t="shared" si="34"/>
        <v>0</v>
      </c>
      <c r="O69" s="74">
        <f t="shared" si="34"/>
        <v>0</v>
      </c>
      <c r="P69" s="74">
        <f t="shared" si="34"/>
        <v>0</v>
      </c>
      <c r="Q69" s="74">
        <f t="shared" si="34"/>
        <v>0</v>
      </c>
    </row>
    <row r="71" spans="1:17" ht="11.45" customHeight="1" x14ac:dyDescent="0.25">
      <c r="A71" s="27" t="s">
        <v>176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</row>
    <row r="72" spans="1:17" ht="11.45" customHeight="1" x14ac:dyDescent="0.25">
      <c r="A72" s="25" t="s">
        <v>174</v>
      </c>
      <c r="B72" s="79">
        <f>IF(B37=0,0,(B38*B73+B39*B74+B42*B77)/B37)</f>
        <v>375.55555555555554</v>
      </c>
      <c r="C72" s="79">
        <f t="shared" ref="C72:Q72" si="35">IF(C37=0,0,(C38*C73+C39*C74+C42*C77)/C37)</f>
        <v>368.78048780487802</v>
      </c>
      <c r="D72" s="79">
        <f t="shared" si="35"/>
        <v>365.45454545454544</v>
      </c>
      <c r="E72" s="79">
        <f t="shared" si="35"/>
        <v>365.45454545454544</v>
      </c>
      <c r="F72" s="79">
        <f t="shared" si="35"/>
        <v>365.45454545454544</v>
      </c>
      <c r="G72" s="79">
        <f t="shared" si="35"/>
        <v>362.55319148936172</v>
      </c>
      <c r="H72" s="79">
        <f t="shared" si="35"/>
        <v>361.66666666666669</v>
      </c>
      <c r="I72" s="79">
        <f t="shared" si="35"/>
        <v>360</v>
      </c>
      <c r="J72" s="79">
        <f t="shared" si="35"/>
        <v>373.68421052631578</v>
      </c>
      <c r="K72" s="79">
        <f t="shared" si="35"/>
        <v>374.02597402597405</v>
      </c>
      <c r="L72" s="79">
        <f t="shared" si="35"/>
        <v>369.30232558139534</v>
      </c>
      <c r="M72" s="79">
        <f t="shared" si="35"/>
        <v>369.09090909090907</v>
      </c>
      <c r="N72" s="79">
        <f t="shared" si="35"/>
        <v>370.75268817204301</v>
      </c>
      <c r="O72" s="79">
        <f t="shared" si="35"/>
        <v>366.74157303370788</v>
      </c>
      <c r="P72" s="79">
        <f t="shared" si="35"/>
        <v>364.9438202247191</v>
      </c>
      <c r="Q72" s="79">
        <f t="shared" si="35"/>
        <v>363.07692307692309</v>
      </c>
    </row>
    <row r="73" spans="1:17" ht="11.45" customHeight="1" x14ac:dyDescent="0.25">
      <c r="A73" s="91" t="s">
        <v>21</v>
      </c>
      <c r="B73" s="123">
        <v>400</v>
      </c>
      <c r="C73" s="123">
        <v>400</v>
      </c>
      <c r="D73" s="123">
        <v>400</v>
      </c>
      <c r="E73" s="123">
        <v>400</v>
      </c>
      <c r="F73" s="123">
        <v>400</v>
      </c>
      <c r="G73" s="123">
        <v>400</v>
      </c>
      <c r="H73" s="123">
        <v>400</v>
      </c>
      <c r="I73" s="123">
        <v>400</v>
      </c>
      <c r="J73" s="123">
        <v>400</v>
      </c>
      <c r="K73" s="123">
        <v>400</v>
      </c>
      <c r="L73" s="123">
        <v>400</v>
      </c>
      <c r="M73" s="123">
        <v>400</v>
      </c>
      <c r="N73" s="123">
        <v>400</v>
      </c>
      <c r="O73" s="123">
        <v>400</v>
      </c>
      <c r="P73" s="123">
        <v>400</v>
      </c>
      <c r="Q73" s="123">
        <v>400</v>
      </c>
    </row>
    <row r="74" spans="1:17" ht="11.45" customHeight="1" x14ac:dyDescent="0.25">
      <c r="A74" s="19" t="s">
        <v>20</v>
      </c>
      <c r="B74" s="76">
        <f>IF(B39=0,0,SUMPRODUCT(B75:B76,B40:B41)/B39)</f>
        <v>320</v>
      </c>
      <c r="C74" s="76">
        <f t="shared" ref="C74:Q74" si="36">IF(C39=0,0,SUMPRODUCT(C75:C76,C40:C41)/C39)</f>
        <v>320</v>
      </c>
      <c r="D74" s="76">
        <f t="shared" si="36"/>
        <v>320</v>
      </c>
      <c r="E74" s="76">
        <f t="shared" si="36"/>
        <v>320</v>
      </c>
      <c r="F74" s="76">
        <f t="shared" si="36"/>
        <v>320</v>
      </c>
      <c r="G74" s="76">
        <f t="shared" si="36"/>
        <v>320</v>
      </c>
      <c r="H74" s="76">
        <f t="shared" si="36"/>
        <v>320</v>
      </c>
      <c r="I74" s="76">
        <f t="shared" si="36"/>
        <v>320</v>
      </c>
      <c r="J74" s="76">
        <f t="shared" si="36"/>
        <v>320</v>
      </c>
      <c r="K74" s="76">
        <f t="shared" si="36"/>
        <v>320</v>
      </c>
      <c r="L74" s="76">
        <f t="shared" si="36"/>
        <v>320</v>
      </c>
      <c r="M74" s="76">
        <f t="shared" si="36"/>
        <v>320</v>
      </c>
      <c r="N74" s="76">
        <f t="shared" si="36"/>
        <v>320</v>
      </c>
      <c r="O74" s="76">
        <f t="shared" si="36"/>
        <v>320</v>
      </c>
      <c r="P74" s="76">
        <f t="shared" si="36"/>
        <v>320</v>
      </c>
      <c r="Q74" s="76">
        <f t="shared" si="36"/>
        <v>320</v>
      </c>
    </row>
    <row r="75" spans="1:17" ht="11.45" customHeight="1" x14ac:dyDescent="0.25">
      <c r="A75" s="62" t="s">
        <v>17</v>
      </c>
      <c r="B75" s="77">
        <v>320</v>
      </c>
      <c r="C75" s="77">
        <v>320</v>
      </c>
      <c r="D75" s="77">
        <v>320</v>
      </c>
      <c r="E75" s="77">
        <v>320</v>
      </c>
      <c r="F75" s="77">
        <v>320</v>
      </c>
      <c r="G75" s="77">
        <v>320</v>
      </c>
      <c r="H75" s="77">
        <v>320</v>
      </c>
      <c r="I75" s="77">
        <v>320</v>
      </c>
      <c r="J75" s="77">
        <v>320</v>
      </c>
      <c r="K75" s="77">
        <v>320</v>
      </c>
      <c r="L75" s="77">
        <v>320</v>
      </c>
      <c r="M75" s="77">
        <v>320</v>
      </c>
      <c r="N75" s="77">
        <v>320</v>
      </c>
      <c r="O75" s="77">
        <v>320</v>
      </c>
      <c r="P75" s="77">
        <v>320</v>
      </c>
      <c r="Q75" s="77">
        <v>320</v>
      </c>
    </row>
    <row r="76" spans="1:17" ht="11.45" customHeight="1" x14ac:dyDescent="0.25">
      <c r="A76" s="62" t="s">
        <v>16</v>
      </c>
      <c r="B76" s="77">
        <v>320</v>
      </c>
      <c r="C76" s="77">
        <v>320</v>
      </c>
      <c r="D76" s="77">
        <v>320</v>
      </c>
      <c r="E76" s="77">
        <v>320</v>
      </c>
      <c r="F76" s="77">
        <v>320</v>
      </c>
      <c r="G76" s="77">
        <v>320</v>
      </c>
      <c r="H76" s="77">
        <v>320</v>
      </c>
      <c r="I76" s="77">
        <v>320</v>
      </c>
      <c r="J76" s="77">
        <v>320</v>
      </c>
      <c r="K76" s="77">
        <v>320</v>
      </c>
      <c r="L76" s="77">
        <v>320</v>
      </c>
      <c r="M76" s="77">
        <v>320</v>
      </c>
      <c r="N76" s="77">
        <v>320</v>
      </c>
      <c r="O76" s="77">
        <v>320</v>
      </c>
      <c r="P76" s="77">
        <v>320</v>
      </c>
      <c r="Q76" s="77">
        <v>320</v>
      </c>
    </row>
    <row r="77" spans="1:17" ht="11.45" customHeight="1" x14ac:dyDescent="0.25">
      <c r="A77" s="118" t="s">
        <v>19</v>
      </c>
      <c r="B77" s="122">
        <v>0</v>
      </c>
      <c r="C77" s="122">
        <v>0</v>
      </c>
      <c r="D77" s="122">
        <v>0</v>
      </c>
      <c r="E77" s="122">
        <v>0</v>
      </c>
      <c r="F77" s="122">
        <v>0</v>
      </c>
      <c r="G77" s="122">
        <v>0</v>
      </c>
      <c r="H77" s="122">
        <v>0</v>
      </c>
      <c r="I77" s="122">
        <v>0</v>
      </c>
      <c r="J77" s="122">
        <v>0</v>
      </c>
      <c r="K77" s="122">
        <v>0</v>
      </c>
      <c r="L77" s="122">
        <v>0</v>
      </c>
      <c r="M77" s="122">
        <v>0</v>
      </c>
      <c r="N77" s="122">
        <v>0</v>
      </c>
      <c r="O77" s="122">
        <v>0</v>
      </c>
      <c r="P77" s="122">
        <v>0</v>
      </c>
      <c r="Q77" s="122">
        <v>0</v>
      </c>
    </row>
    <row r="78" spans="1:17" ht="11.45" customHeight="1" x14ac:dyDescent="0.25">
      <c r="A78" s="25" t="s">
        <v>137</v>
      </c>
      <c r="B78" s="79">
        <f>IF(B43=0,0,SUMPRODUCT(B79:B80,B44:B45)/B43)</f>
        <v>2100</v>
      </c>
      <c r="C78" s="79">
        <f t="shared" ref="C78:Q78" si="37">IF(C43=0,0,SUMPRODUCT(C79:C80,C44:C45)/C43)</f>
        <v>2100</v>
      </c>
      <c r="D78" s="79">
        <f t="shared" si="37"/>
        <v>2100</v>
      </c>
      <c r="E78" s="79">
        <f t="shared" si="37"/>
        <v>2100</v>
      </c>
      <c r="F78" s="79">
        <f t="shared" si="37"/>
        <v>2100</v>
      </c>
      <c r="G78" s="79">
        <f t="shared" si="37"/>
        <v>2100</v>
      </c>
      <c r="H78" s="79">
        <f t="shared" si="37"/>
        <v>2100</v>
      </c>
      <c r="I78" s="79">
        <f t="shared" si="37"/>
        <v>2100</v>
      </c>
      <c r="J78" s="79">
        <f t="shared" si="37"/>
        <v>2100</v>
      </c>
      <c r="K78" s="79">
        <f t="shared" si="37"/>
        <v>2100</v>
      </c>
      <c r="L78" s="79">
        <f t="shared" si="37"/>
        <v>2100</v>
      </c>
      <c r="M78" s="79">
        <f t="shared" si="37"/>
        <v>2100</v>
      </c>
      <c r="N78" s="79">
        <f t="shared" si="37"/>
        <v>2100</v>
      </c>
      <c r="O78" s="79">
        <f t="shared" si="37"/>
        <v>2100</v>
      </c>
      <c r="P78" s="79">
        <f t="shared" si="37"/>
        <v>2100</v>
      </c>
      <c r="Q78" s="79">
        <f t="shared" si="37"/>
        <v>2100</v>
      </c>
    </row>
    <row r="79" spans="1:17" ht="11.45" customHeight="1" x14ac:dyDescent="0.25">
      <c r="A79" s="116" t="s">
        <v>17</v>
      </c>
      <c r="B79" s="77">
        <v>2100</v>
      </c>
      <c r="C79" s="77">
        <v>2100</v>
      </c>
      <c r="D79" s="77">
        <v>2100</v>
      </c>
      <c r="E79" s="77">
        <v>2100</v>
      </c>
      <c r="F79" s="77">
        <v>2100</v>
      </c>
      <c r="G79" s="77">
        <v>2100</v>
      </c>
      <c r="H79" s="77">
        <v>2100</v>
      </c>
      <c r="I79" s="77">
        <v>2100</v>
      </c>
      <c r="J79" s="77">
        <v>2100</v>
      </c>
      <c r="K79" s="77">
        <v>2100</v>
      </c>
      <c r="L79" s="77">
        <v>2100</v>
      </c>
      <c r="M79" s="77">
        <v>2100</v>
      </c>
      <c r="N79" s="77">
        <v>2100</v>
      </c>
      <c r="O79" s="77">
        <v>2100</v>
      </c>
      <c r="P79" s="77">
        <v>2100</v>
      </c>
      <c r="Q79" s="77">
        <v>2100</v>
      </c>
    </row>
    <row r="80" spans="1:17" ht="11.45" customHeight="1" x14ac:dyDescent="0.25">
      <c r="A80" s="93" t="s">
        <v>16</v>
      </c>
      <c r="B80" s="74">
        <v>0</v>
      </c>
      <c r="C80" s="74">
        <v>0</v>
      </c>
      <c r="D80" s="74">
        <v>0</v>
      </c>
      <c r="E80" s="74">
        <v>0</v>
      </c>
      <c r="F80" s="74">
        <v>0</v>
      </c>
      <c r="G80" s="74">
        <v>0</v>
      </c>
      <c r="H80" s="74">
        <v>0</v>
      </c>
      <c r="I80" s="74">
        <v>0</v>
      </c>
      <c r="J80" s="74">
        <v>0</v>
      </c>
      <c r="K80" s="74">
        <v>0</v>
      </c>
      <c r="L80" s="74">
        <v>0</v>
      </c>
      <c r="M80" s="74">
        <v>0</v>
      </c>
      <c r="N80" s="74">
        <v>0</v>
      </c>
      <c r="O80" s="74">
        <v>0</v>
      </c>
      <c r="P80" s="74">
        <v>0</v>
      </c>
      <c r="Q80" s="74">
        <v>0</v>
      </c>
    </row>
    <row r="82" spans="1:17" ht="11.45" customHeight="1" x14ac:dyDescent="0.25">
      <c r="A82" s="27" t="s">
        <v>175</v>
      </c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</row>
    <row r="83" spans="1:17" ht="11.45" customHeight="1" x14ac:dyDescent="0.25">
      <c r="A83" s="25" t="s">
        <v>39</v>
      </c>
      <c r="B83" s="168">
        <f>IF(B61=0,0,B61/B72)</f>
        <v>0.35630427255632363</v>
      </c>
      <c r="C83" s="168">
        <f t="shared" ref="C83:Q83" si="38">IF(C61=0,0,C61/C72)</f>
        <v>0.23169658951497757</v>
      </c>
      <c r="D83" s="168">
        <f t="shared" si="38"/>
        <v>0.20794489923482809</v>
      </c>
      <c r="E83" s="168">
        <f t="shared" si="38"/>
        <v>0.27250189031097505</v>
      </c>
      <c r="F83" s="168">
        <f t="shared" si="38"/>
        <v>0.2488930108182757</v>
      </c>
      <c r="G83" s="168">
        <f t="shared" si="38"/>
        <v>0.25574311283328199</v>
      </c>
      <c r="H83" s="168">
        <f t="shared" si="38"/>
        <v>0.26840053901728755</v>
      </c>
      <c r="I83" s="168">
        <f t="shared" si="38"/>
        <v>0.26011091756653171</v>
      </c>
      <c r="J83" s="168">
        <f t="shared" si="38"/>
        <v>0.31520496364874523</v>
      </c>
      <c r="K83" s="168">
        <f t="shared" si="38"/>
        <v>0.22671186321380504</v>
      </c>
      <c r="L83" s="168">
        <f t="shared" si="38"/>
        <v>0.18502105378676886</v>
      </c>
      <c r="M83" s="168">
        <f t="shared" si="38"/>
        <v>0.20705191830624117</v>
      </c>
      <c r="N83" s="168">
        <f t="shared" si="38"/>
        <v>0.18795712808460413</v>
      </c>
      <c r="O83" s="168">
        <f t="shared" si="38"/>
        <v>0.18892284682787297</v>
      </c>
      <c r="P83" s="168">
        <f t="shared" si="38"/>
        <v>0.17510709461676591</v>
      </c>
      <c r="Q83" s="168">
        <f t="shared" si="38"/>
        <v>0.16523573461245933</v>
      </c>
    </row>
    <row r="84" spans="1:17" ht="11.45" customHeight="1" x14ac:dyDescent="0.25">
      <c r="A84" s="91" t="s">
        <v>21</v>
      </c>
      <c r="B84" s="169">
        <f t="shared" ref="B84:Q84" si="39">IF(B62=0,0,B62/B73)</f>
        <v>0.18635140054997884</v>
      </c>
      <c r="C84" s="169">
        <f t="shared" si="39"/>
        <v>0.1876210143403711</v>
      </c>
      <c r="D84" s="169">
        <f t="shared" si="39"/>
        <v>0.19614951869346339</v>
      </c>
      <c r="E84" s="169">
        <f t="shared" si="39"/>
        <v>0.17794358719727657</v>
      </c>
      <c r="F84" s="169">
        <f t="shared" si="39"/>
        <v>0.18225156308717616</v>
      </c>
      <c r="G84" s="169">
        <f t="shared" si="39"/>
        <v>0.19691615083418729</v>
      </c>
      <c r="H84" s="169">
        <f t="shared" si="39"/>
        <v>0.19869523614626858</v>
      </c>
      <c r="I84" s="169">
        <f t="shared" si="39"/>
        <v>0.19592227605627591</v>
      </c>
      <c r="J84" s="169">
        <f t="shared" si="39"/>
        <v>0.19454493057378255</v>
      </c>
      <c r="K84" s="169">
        <f t="shared" si="39"/>
        <v>0.19405642499290246</v>
      </c>
      <c r="L84" s="169">
        <f t="shared" si="39"/>
        <v>0.19190905445770401</v>
      </c>
      <c r="M84" s="169">
        <f t="shared" si="39"/>
        <v>0.19325137569166018</v>
      </c>
      <c r="N84" s="169">
        <f t="shared" si="39"/>
        <v>0.19234923230429468</v>
      </c>
      <c r="O84" s="169">
        <f t="shared" si="39"/>
        <v>0.1872909445066028</v>
      </c>
      <c r="P84" s="169">
        <f t="shared" si="39"/>
        <v>0.17987365719349593</v>
      </c>
      <c r="Q84" s="169">
        <f t="shared" si="39"/>
        <v>0.17827004219409281</v>
      </c>
    </row>
    <row r="85" spans="1:17" ht="11.45" customHeight="1" x14ac:dyDescent="0.25">
      <c r="A85" s="19" t="s">
        <v>20</v>
      </c>
      <c r="B85" s="170">
        <f t="shared" ref="B85:Q85" si="40">IF(B63=0,0,B63/B74)</f>
        <v>0.61402132998745285</v>
      </c>
      <c r="C85" s="170">
        <f t="shared" si="40"/>
        <v>0.28601998894620489</v>
      </c>
      <c r="D85" s="170">
        <f t="shared" si="40"/>
        <v>0.2336487676056338</v>
      </c>
      <c r="E85" s="170">
        <f t="shared" si="40"/>
        <v>0.39137110661874808</v>
      </c>
      <c r="F85" s="170">
        <f t="shared" si="40"/>
        <v>0.31832117354858741</v>
      </c>
      <c r="G85" s="170">
        <f t="shared" si="40"/>
        <v>0.30622324662495881</v>
      </c>
      <c r="H85" s="170">
        <f t="shared" si="40"/>
        <v>0.32537672924901184</v>
      </c>
      <c r="I85" s="170">
        <f t="shared" si="40"/>
        <v>0.31009053738317754</v>
      </c>
      <c r="J85" s="170">
        <f t="shared" si="40"/>
        <v>0.63209823963657019</v>
      </c>
      <c r="K85" s="170">
        <f t="shared" si="40"/>
        <v>0.28881843489019488</v>
      </c>
      <c r="L85" s="170">
        <f t="shared" si="40"/>
        <v>0.19567365046227256</v>
      </c>
      <c r="M85" s="170">
        <f t="shared" si="40"/>
        <v>0.23671290523690774</v>
      </c>
      <c r="N85" s="170">
        <f t="shared" si="40"/>
        <v>0.19747508699778551</v>
      </c>
      <c r="O85" s="170">
        <f t="shared" si="40"/>
        <v>0.20256780041953851</v>
      </c>
      <c r="P85" s="170">
        <f t="shared" si="40"/>
        <v>0.18654822335025381</v>
      </c>
      <c r="Q85" s="170">
        <f t="shared" si="40"/>
        <v>0.17141350210970463</v>
      </c>
    </row>
    <row r="86" spans="1:17" ht="11.45" customHeight="1" x14ac:dyDescent="0.25">
      <c r="A86" s="62" t="s">
        <v>17</v>
      </c>
      <c r="B86" s="171">
        <f t="shared" ref="B86:Q86" si="41">IF(B64=0,0,B64/B75)</f>
        <v>0.29744016586077426</v>
      </c>
      <c r="C86" s="171">
        <f t="shared" si="41"/>
        <v>0.24086288242878912</v>
      </c>
      <c r="D86" s="171">
        <f t="shared" si="41"/>
        <v>0.21212928230770789</v>
      </c>
      <c r="E86" s="171">
        <f t="shared" si="41"/>
        <v>0.29990836913102747</v>
      </c>
      <c r="F86" s="171">
        <f t="shared" si="41"/>
        <v>0.24125000000000002</v>
      </c>
      <c r="G86" s="171">
        <f t="shared" si="41"/>
        <v>0.26502883367403551</v>
      </c>
      <c r="H86" s="171">
        <f t="shared" si="41"/>
        <v>0.26568770692864391</v>
      </c>
      <c r="I86" s="171">
        <f t="shared" si="41"/>
        <v>0.24566993906920104</v>
      </c>
      <c r="J86" s="171">
        <f t="shared" si="41"/>
        <v>0.58147252910081892</v>
      </c>
      <c r="K86" s="171">
        <f t="shared" si="41"/>
        <v>0.23098531613229389</v>
      </c>
      <c r="L86" s="171">
        <f t="shared" si="41"/>
        <v>0.17737680873216255</v>
      </c>
      <c r="M86" s="171">
        <f t="shared" si="41"/>
        <v>0.22631314161583421</v>
      </c>
      <c r="N86" s="171">
        <f t="shared" si="41"/>
        <v>0.22188667400501486</v>
      </c>
      <c r="O86" s="171">
        <f t="shared" si="41"/>
        <v>0.20110022317940021</v>
      </c>
      <c r="P86" s="171">
        <f t="shared" si="41"/>
        <v>0.17228422844276092</v>
      </c>
      <c r="Q86" s="171">
        <f t="shared" si="41"/>
        <v>0.16655461498251128</v>
      </c>
    </row>
    <row r="87" spans="1:17" ht="11.45" customHeight="1" x14ac:dyDescent="0.25">
      <c r="A87" s="62" t="s">
        <v>16</v>
      </c>
      <c r="B87" s="171">
        <f t="shared" ref="B87:Q87" si="42">IF(B65=0,0,B65/B76)</f>
        <v>0.76278604256714799</v>
      </c>
      <c r="C87" s="171">
        <f t="shared" si="42"/>
        <v>0.34874132818717019</v>
      </c>
      <c r="D87" s="171">
        <f t="shared" si="42"/>
        <v>0.25747248683807472</v>
      </c>
      <c r="E87" s="171">
        <f t="shared" si="42"/>
        <v>0.41514624705843783</v>
      </c>
      <c r="F87" s="171">
        <f t="shared" si="42"/>
        <v>0.4080883862898107</v>
      </c>
      <c r="G87" s="171">
        <f t="shared" si="42"/>
        <v>0.33463163447158228</v>
      </c>
      <c r="H87" s="171">
        <f t="shared" si="42"/>
        <v>0.39948563990921765</v>
      </c>
      <c r="I87" s="171">
        <f t="shared" si="42"/>
        <v>0.42337021862395091</v>
      </c>
      <c r="J87" s="171">
        <f t="shared" si="42"/>
        <v>0.66594328029647909</v>
      </c>
      <c r="K87" s="171">
        <f t="shared" si="42"/>
        <v>0.37198272862748671</v>
      </c>
      <c r="L87" s="171">
        <f t="shared" si="42"/>
        <v>0.23768847674258714</v>
      </c>
      <c r="M87" s="171">
        <f t="shared" si="42"/>
        <v>0.2514590462398158</v>
      </c>
      <c r="N87" s="171">
        <f t="shared" si="42"/>
        <v>0.16260686582962117</v>
      </c>
      <c r="O87" s="171">
        <f t="shared" si="42"/>
        <v>0.20452025867886742</v>
      </c>
      <c r="P87" s="171">
        <f t="shared" si="42"/>
        <v>0.23047125004173821</v>
      </c>
      <c r="Q87" s="171">
        <f t="shared" si="42"/>
        <v>0.18808419547334621</v>
      </c>
    </row>
    <row r="88" spans="1:17" ht="11.45" customHeight="1" x14ac:dyDescent="0.25">
      <c r="A88" s="118" t="s">
        <v>19</v>
      </c>
      <c r="B88" s="172">
        <f t="shared" ref="B88:Q88" si="43">IF(B66=0,0,B66/B77)</f>
        <v>0</v>
      </c>
      <c r="C88" s="172">
        <f t="shared" si="43"/>
        <v>0</v>
      </c>
      <c r="D88" s="172">
        <f t="shared" si="43"/>
        <v>0</v>
      </c>
      <c r="E88" s="172">
        <f t="shared" si="43"/>
        <v>0</v>
      </c>
      <c r="F88" s="172">
        <f t="shared" si="43"/>
        <v>0</v>
      </c>
      <c r="G88" s="172">
        <f t="shared" si="43"/>
        <v>0</v>
      </c>
      <c r="H88" s="172">
        <f t="shared" si="43"/>
        <v>0</v>
      </c>
      <c r="I88" s="172">
        <f t="shared" si="43"/>
        <v>0</v>
      </c>
      <c r="J88" s="172">
        <f t="shared" si="43"/>
        <v>0</v>
      </c>
      <c r="K88" s="172">
        <f t="shared" si="43"/>
        <v>0</v>
      </c>
      <c r="L88" s="172">
        <f t="shared" si="43"/>
        <v>0</v>
      </c>
      <c r="M88" s="172">
        <f t="shared" si="43"/>
        <v>0</v>
      </c>
      <c r="N88" s="172">
        <f t="shared" si="43"/>
        <v>0</v>
      </c>
      <c r="O88" s="172">
        <f t="shared" si="43"/>
        <v>0</v>
      </c>
      <c r="P88" s="172">
        <f t="shared" si="43"/>
        <v>0</v>
      </c>
      <c r="Q88" s="172">
        <f t="shared" si="43"/>
        <v>0</v>
      </c>
    </row>
    <row r="89" spans="1:17" ht="11.45" customHeight="1" x14ac:dyDescent="0.25">
      <c r="A89" s="25" t="s">
        <v>18</v>
      </c>
      <c r="B89" s="168">
        <f t="shared" ref="B89:Q89" si="44">IF(B67=0,0,B67/B78)</f>
        <v>0.56044381727124315</v>
      </c>
      <c r="C89" s="168">
        <f t="shared" si="44"/>
        <v>0.70039834115464372</v>
      </c>
      <c r="D89" s="168">
        <f t="shared" si="44"/>
        <v>0.5980338949601598</v>
      </c>
      <c r="E89" s="168">
        <f t="shared" si="44"/>
        <v>0.60062111801242235</v>
      </c>
      <c r="F89" s="168">
        <f t="shared" si="44"/>
        <v>0.78944616115997146</v>
      </c>
      <c r="G89" s="168">
        <f t="shared" si="44"/>
        <v>0.73435571363606833</v>
      </c>
      <c r="H89" s="168">
        <f t="shared" si="44"/>
        <v>0.70414729101330165</v>
      </c>
      <c r="I89" s="168">
        <f t="shared" si="44"/>
        <v>0.72916306265785558</v>
      </c>
      <c r="J89" s="168">
        <f t="shared" si="44"/>
        <v>0.62732058742033803</v>
      </c>
      <c r="K89" s="168">
        <f t="shared" si="44"/>
        <v>0.52686600221483937</v>
      </c>
      <c r="L89" s="168">
        <f t="shared" si="44"/>
        <v>0.42684110226462296</v>
      </c>
      <c r="M89" s="168">
        <f t="shared" si="44"/>
        <v>0.53811697672822134</v>
      </c>
      <c r="N89" s="168">
        <f t="shared" si="44"/>
        <v>0.47852291386774148</v>
      </c>
      <c r="O89" s="168">
        <f t="shared" si="44"/>
        <v>0.47973178908869241</v>
      </c>
      <c r="P89" s="168">
        <f t="shared" si="44"/>
        <v>0.50569999689373468</v>
      </c>
      <c r="Q89" s="168">
        <f t="shared" si="44"/>
        <v>0.54210581237608269</v>
      </c>
    </row>
    <row r="90" spans="1:17" ht="11.45" customHeight="1" x14ac:dyDescent="0.25">
      <c r="A90" s="116" t="s">
        <v>17</v>
      </c>
      <c r="B90" s="171">
        <f t="shared" ref="B90:Q90" si="45">IF(B68=0,0,B68/B79)</f>
        <v>0.56044381727124315</v>
      </c>
      <c r="C90" s="171">
        <f t="shared" si="45"/>
        <v>0.70039834115464372</v>
      </c>
      <c r="D90" s="171">
        <f t="shared" si="45"/>
        <v>0.5980338949601598</v>
      </c>
      <c r="E90" s="171">
        <f t="shared" si="45"/>
        <v>0.60062111801242235</v>
      </c>
      <c r="F90" s="171">
        <f t="shared" si="45"/>
        <v>0.78944616115997146</v>
      </c>
      <c r="G90" s="171">
        <f t="shared" si="45"/>
        <v>0.73435571363606833</v>
      </c>
      <c r="H90" s="171">
        <f t="shared" si="45"/>
        <v>0.70414729101330165</v>
      </c>
      <c r="I90" s="171">
        <f t="shared" si="45"/>
        <v>0.72916306265785558</v>
      </c>
      <c r="J90" s="171">
        <f t="shared" si="45"/>
        <v>0.62732058742033803</v>
      </c>
      <c r="K90" s="171">
        <f t="shared" si="45"/>
        <v>0.52686600221483937</v>
      </c>
      <c r="L90" s="171">
        <f t="shared" si="45"/>
        <v>0.42684110226462296</v>
      </c>
      <c r="M90" s="171">
        <f t="shared" si="45"/>
        <v>0.53811697672822134</v>
      </c>
      <c r="N90" s="171">
        <f t="shared" si="45"/>
        <v>0.47852291386774148</v>
      </c>
      <c r="O90" s="171">
        <f t="shared" si="45"/>
        <v>0.47973178908869241</v>
      </c>
      <c r="P90" s="171">
        <f t="shared" si="45"/>
        <v>0.50569999689373468</v>
      </c>
      <c r="Q90" s="171">
        <f t="shared" si="45"/>
        <v>0.54210581237608269</v>
      </c>
    </row>
    <row r="91" spans="1:17" ht="11.45" customHeight="1" x14ac:dyDescent="0.25">
      <c r="A91" s="93" t="s">
        <v>16</v>
      </c>
      <c r="B91" s="173">
        <f t="shared" ref="B91:Q91" si="46">IF(B69=0,0,B69/B80)</f>
        <v>0</v>
      </c>
      <c r="C91" s="173">
        <f t="shared" si="46"/>
        <v>0</v>
      </c>
      <c r="D91" s="173">
        <f t="shared" si="46"/>
        <v>0</v>
      </c>
      <c r="E91" s="173">
        <f t="shared" si="46"/>
        <v>0</v>
      </c>
      <c r="F91" s="173">
        <f t="shared" si="46"/>
        <v>0</v>
      </c>
      <c r="G91" s="173">
        <f t="shared" si="46"/>
        <v>0</v>
      </c>
      <c r="H91" s="173">
        <f t="shared" si="46"/>
        <v>0</v>
      </c>
      <c r="I91" s="173">
        <f t="shared" si="46"/>
        <v>0</v>
      </c>
      <c r="J91" s="173">
        <f t="shared" si="46"/>
        <v>0</v>
      </c>
      <c r="K91" s="173">
        <f t="shared" si="46"/>
        <v>0</v>
      </c>
      <c r="L91" s="173">
        <f t="shared" si="46"/>
        <v>0</v>
      </c>
      <c r="M91" s="173">
        <f t="shared" si="46"/>
        <v>0</v>
      </c>
      <c r="N91" s="173">
        <f t="shared" si="46"/>
        <v>0</v>
      </c>
      <c r="O91" s="173">
        <f t="shared" si="46"/>
        <v>0</v>
      </c>
      <c r="P91" s="173">
        <f t="shared" si="46"/>
        <v>0</v>
      </c>
      <c r="Q91" s="173">
        <f t="shared" si="46"/>
        <v>0</v>
      </c>
    </row>
    <row r="93" spans="1:17" ht="11.45" customHeight="1" x14ac:dyDescent="0.25">
      <c r="A93" s="27" t="s">
        <v>111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</row>
    <row r="94" spans="1:17" ht="11.45" customHeight="1" x14ac:dyDescent="0.25">
      <c r="A94" s="25" t="s">
        <v>39</v>
      </c>
      <c r="B94" s="40">
        <f t="shared" ref="B94:Q94" si="47">IF(B15=0,0,B15/B37*1000000)</f>
        <v>151829.87492114081</v>
      </c>
      <c r="C94" s="40">
        <f t="shared" si="47"/>
        <v>154284.62843175093</v>
      </c>
      <c r="D94" s="40">
        <f t="shared" si="47"/>
        <v>161106.35030899331</v>
      </c>
      <c r="E94" s="40">
        <f t="shared" si="47"/>
        <v>125570.35536498795</v>
      </c>
      <c r="F94" s="40">
        <f t="shared" si="47"/>
        <v>138124.04510561694</v>
      </c>
      <c r="G94" s="40">
        <f t="shared" si="47"/>
        <v>148375.48886177913</v>
      </c>
      <c r="H94" s="40">
        <f t="shared" si="47"/>
        <v>144051.85105666192</v>
      </c>
      <c r="I94" s="40">
        <f t="shared" si="47"/>
        <v>150875.8064121104</v>
      </c>
      <c r="J94" s="40">
        <f t="shared" si="47"/>
        <v>110997.84095254203</v>
      </c>
      <c r="K94" s="40">
        <f t="shared" si="47"/>
        <v>144368.11913504126</v>
      </c>
      <c r="L94" s="40">
        <f t="shared" si="47"/>
        <v>153872.8827840579</v>
      </c>
      <c r="M94" s="40">
        <f t="shared" si="47"/>
        <v>128682.92061459899</v>
      </c>
      <c r="N94" s="40">
        <f t="shared" si="47"/>
        <v>151565.05267381214</v>
      </c>
      <c r="O94" s="40">
        <f t="shared" si="47"/>
        <v>138601.81264082348</v>
      </c>
      <c r="P94" s="40">
        <f t="shared" si="47"/>
        <v>160545.62856493695</v>
      </c>
      <c r="Q94" s="40">
        <f t="shared" si="47"/>
        <v>166660.05201898693</v>
      </c>
    </row>
    <row r="95" spans="1:17" ht="11.45" customHeight="1" x14ac:dyDescent="0.25">
      <c r="A95" s="91" t="s">
        <v>21</v>
      </c>
      <c r="B95" s="121">
        <f t="shared" ref="B95:Q95" si="48">IF(B16=0,0,B16/B38*1000000)</f>
        <v>112368.35321977611</v>
      </c>
      <c r="C95" s="121">
        <f t="shared" si="48"/>
        <v>93379.731804542098</v>
      </c>
      <c r="D95" s="121">
        <f t="shared" si="48"/>
        <v>94213.843210494917</v>
      </c>
      <c r="E95" s="121">
        <f t="shared" si="48"/>
        <v>104864.69500759615</v>
      </c>
      <c r="F95" s="121">
        <f t="shared" si="48"/>
        <v>91521.848797650513</v>
      </c>
      <c r="G95" s="121">
        <f t="shared" si="48"/>
        <v>76479.252393478033</v>
      </c>
      <c r="H95" s="121">
        <f t="shared" si="48"/>
        <v>79116.139394644561</v>
      </c>
      <c r="I95" s="121">
        <f t="shared" si="48"/>
        <v>80848.387017769142</v>
      </c>
      <c r="J95" s="121">
        <f t="shared" si="48"/>
        <v>112286.37535612598</v>
      </c>
      <c r="K95" s="121">
        <f t="shared" si="48"/>
        <v>110154.0738474008</v>
      </c>
      <c r="L95" s="121">
        <f t="shared" si="48"/>
        <v>100823.70103251126</v>
      </c>
      <c r="M95" s="121">
        <f t="shared" si="48"/>
        <v>90890.685446013173</v>
      </c>
      <c r="N95" s="121">
        <f t="shared" si="48"/>
        <v>112845.81084476272</v>
      </c>
      <c r="O95" s="121">
        <f t="shared" si="48"/>
        <v>104906.71065190899</v>
      </c>
      <c r="P95" s="121">
        <f t="shared" si="48"/>
        <v>98152.171226540158</v>
      </c>
      <c r="Q95" s="121">
        <f t="shared" si="48"/>
        <v>96695.198647506346</v>
      </c>
    </row>
    <row r="96" spans="1:17" ht="11.45" customHeight="1" x14ac:dyDescent="0.25">
      <c r="A96" s="19" t="s">
        <v>20</v>
      </c>
      <c r="B96" s="38">
        <f t="shared" ref="B96:Q96" si="49">IF(B17=0,0,B17/B39*1000000)</f>
        <v>241515.15151515152</v>
      </c>
      <c r="C96" s="38">
        <f t="shared" si="49"/>
        <v>249448.52941176467</v>
      </c>
      <c r="D96" s="38">
        <f t="shared" si="49"/>
        <v>249122.80701754385</v>
      </c>
      <c r="E96" s="38">
        <f t="shared" si="49"/>
        <v>152814.64530892452</v>
      </c>
      <c r="F96" s="38">
        <f t="shared" si="49"/>
        <v>199442.72445820435</v>
      </c>
      <c r="G96" s="38">
        <f t="shared" si="49"/>
        <v>230075.7575757576</v>
      </c>
      <c r="H96" s="38">
        <f t="shared" si="49"/>
        <v>214634.14634146341</v>
      </c>
      <c r="I96" s="38">
        <f t="shared" si="49"/>
        <v>220903.22580645164</v>
      </c>
      <c r="J96" s="38">
        <f t="shared" si="49"/>
        <v>108369.23076923077</v>
      </c>
      <c r="K96" s="38">
        <f t="shared" si="49"/>
        <v>215533.33333333334</v>
      </c>
      <c r="L96" s="38">
        <f t="shared" si="49"/>
        <v>239073.08377896616</v>
      </c>
      <c r="M96" s="38">
        <f t="shared" si="49"/>
        <v>188705.88235294117</v>
      </c>
      <c r="N96" s="38">
        <f t="shared" si="49"/>
        <v>218754.32525951558</v>
      </c>
      <c r="O96" s="38">
        <f t="shared" si="49"/>
        <v>185957.09111173032</v>
      </c>
      <c r="P96" s="38">
        <f t="shared" si="49"/>
        <v>240537.24053724055</v>
      </c>
      <c r="Q96" s="38">
        <f t="shared" si="49"/>
        <v>248285.71428571429</v>
      </c>
    </row>
    <row r="97" spans="1:17" ht="11.45" customHeight="1" x14ac:dyDescent="0.25">
      <c r="A97" s="62" t="s">
        <v>17</v>
      </c>
      <c r="B97" s="42">
        <f t="shared" ref="B97:Q97" si="50">IF(B18=0,0,B18/B40*1000000)</f>
        <v>212325</v>
      </c>
      <c r="C97" s="42">
        <f t="shared" si="50"/>
        <v>257833.33333333337</v>
      </c>
      <c r="D97" s="42">
        <f t="shared" si="50"/>
        <v>248693.50442879857</v>
      </c>
      <c r="E97" s="42">
        <f t="shared" si="50"/>
        <v>59902.702702702707</v>
      </c>
      <c r="F97" s="42">
        <f t="shared" si="50"/>
        <v>203888.88888888888</v>
      </c>
      <c r="G97" s="42">
        <f t="shared" si="50"/>
        <v>206591.95918745387</v>
      </c>
      <c r="H97" s="42">
        <f t="shared" si="50"/>
        <v>248573.59404501514</v>
      </c>
      <c r="I97" s="42">
        <f t="shared" si="50"/>
        <v>270808.70565523399</v>
      </c>
      <c r="J97" s="42">
        <f t="shared" si="50"/>
        <v>83500.93352185683</v>
      </c>
      <c r="K97" s="42">
        <f t="shared" si="50"/>
        <v>244476.35552452889</v>
      </c>
      <c r="L97" s="42">
        <f t="shared" si="50"/>
        <v>261713.76252932899</v>
      </c>
      <c r="M97" s="42">
        <f t="shared" si="50"/>
        <v>171022.31970035378</v>
      </c>
      <c r="N97" s="42">
        <f t="shared" si="50"/>
        <v>198854.71246840761</v>
      </c>
      <c r="O97" s="42">
        <f t="shared" si="50"/>
        <v>163664.45567234635</v>
      </c>
      <c r="P97" s="42">
        <f t="shared" si="50"/>
        <v>262270.41223491653</v>
      </c>
      <c r="Q97" s="42">
        <f t="shared" si="50"/>
        <v>269152.15629345929</v>
      </c>
    </row>
    <row r="98" spans="1:17" ht="11.45" customHeight="1" x14ac:dyDescent="0.25">
      <c r="A98" s="62" t="s">
        <v>16</v>
      </c>
      <c r="B98" s="42">
        <f t="shared" ref="B98:Q98" si="51">IF(B19=0,0,B19/B41*1000000)</f>
        <v>258195.23809523808</v>
      </c>
      <c r="C98" s="42">
        <f t="shared" si="51"/>
        <v>238668.06722689068</v>
      </c>
      <c r="D98" s="42">
        <f t="shared" si="51"/>
        <v>249599.80989392751</v>
      </c>
      <c r="E98" s="42">
        <f t="shared" si="51"/>
        <v>256050.1370936154</v>
      </c>
      <c r="F98" s="42">
        <f t="shared" si="51"/>
        <v>194502.54175744375</v>
      </c>
      <c r="G98" s="42">
        <f t="shared" si="51"/>
        <v>249645.58956601072</v>
      </c>
      <c r="H98" s="42">
        <f t="shared" si="51"/>
        <v>183522.98594654101</v>
      </c>
      <c r="I98" s="42">
        <f t="shared" si="51"/>
        <v>166838.95597027076</v>
      </c>
      <c r="J98" s="42">
        <f t="shared" si="51"/>
        <v>135309.88612055252</v>
      </c>
      <c r="K98" s="42">
        <f t="shared" si="51"/>
        <v>184178.39262620485</v>
      </c>
      <c r="L98" s="42">
        <f t="shared" si="51"/>
        <v>199451.89596583121</v>
      </c>
      <c r="M98" s="42">
        <f t="shared" si="51"/>
        <v>221125.747216018</v>
      </c>
      <c r="N98" s="42">
        <f t="shared" si="51"/>
        <v>255236.94870988018</v>
      </c>
      <c r="O98" s="42">
        <f t="shared" si="51"/>
        <v>227112.72576905449</v>
      </c>
      <c r="P98" s="42">
        <f t="shared" si="51"/>
        <v>191637.60421746952</v>
      </c>
      <c r="Q98" s="42">
        <f t="shared" si="51"/>
        <v>196119.60926635182</v>
      </c>
    </row>
    <row r="99" spans="1:17" ht="11.45" customHeight="1" x14ac:dyDescent="0.25">
      <c r="A99" s="118" t="s">
        <v>19</v>
      </c>
      <c r="B99" s="120">
        <f t="shared" ref="B99:Q99" si="52">IF(B20=0,0,B20/B42*1000000)</f>
        <v>0</v>
      </c>
      <c r="C99" s="120">
        <f t="shared" si="52"/>
        <v>0</v>
      </c>
      <c r="D99" s="120">
        <f t="shared" si="52"/>
        <v>0</v>
      </c>
      <c r="E99" s="120">
        <f t="shared" si="52"/>
        <v>0</v>
      </c>
      <c r="F99" s="120">
        <f t="shared" si="52"/>
        <v>0</v>
      </c>
      <c r="G99" s="120">
        <f t="shared" si="52"/>
        <v>0</v>
      </c>
      <c r="H99" s="120">
        <f t="shared" si="52"/>
        <v>0</v>
      </c>
      <c r="I99" s="120">
        <f t="shared" si="52"/>
        <v>0</v>
      </c>
      <c r="J99" s="120">
        <f t="shared" si="52"/>
        <v>0</v>
      </c>
      <c r="K99" s="120">
        <f t="shared" si="52"/>
        <v>0</v>
      </c>
      <c r="L99" s="120">
        <f t="shared" si="52"/>
        <v>0</v>
      </c>
      <c r="M99" s="120">
        <f t="shared" si="52"/>
        <v>0</v>
      </c>
      <c r="N99" s="120">
        <f t="shared" si="52"/>
        <v>0</v>
      </c>
      <c r="O99" s="120">
        <f t="shared" si="52"/>
        <v>0</v>
      </c>
      <c r="P99" s="120">
        <f t="shared" si="52"/>
        <v>0</v>
      </c>
      <c r="Q99" s="120">
        <f t="shared" si="52"/>
        <v>0</v>
      </c>
    </row>
    <row r="100" spans="1:17" ht="11.45" customHeight="1" x14ac:dyDescent="0.25">
      <c r="A100" s="25" t="s">
        <v>18</v>
      </c>
      <c r="B100" s="40">
        <f t="shared" ref="B100:Q100" si="53">IF(B21=0,0,B21/B43*1000000)</f>
        <v>96957.746478873261</v>
      </c>
      <c r="C100" s="40">
        <f t="shared" si="53"/>
        <v>81940.532081377154</v>
      </c>
      <c r="D100" s="40">
        <f t="shared" si="53"/>
        <v>97123.689727463323</v>
      </c>
      <c r="E100" s="40">
        <f t="shared" si="53"/>
        <v>95238.095238095237</v>
      </c>
      <c r="F100" s="40">
        <f t="shared" si="53"/>
        <v>77150.192554557128</v>
      </c>
      <c r="G100" s="40">
        <f t="shared" si="53"/>
        <v>84131.994261119078</v>
      </c>
      <c r="H100" s="40">
        <f t="shared" si="53"/>
        <v>85918.699186991871</v>
      </c>
      <c r="I100" s="40">
        <f t="shared" si="53"/>
        <v>66731.313131313145</v>
      </c>
      <c r="J100" s="40">
        <f t="shared" si="53"/>
        <v>54352.409638554222</v>
      </c>
      <c r="K100" s="40">
        <f t="shared" si="53"/>
        <v>64759.036144578327</v>
      </c>
      <c r="L100" s="40">
        <f t="shared" si="53"/>
        <v>89222.343921139123</v>
      </c>
      <c r="M100" s="40">
        <f t="shared" si="53"/>
        <v>81012.165450121654</v>
      </c>
      <c r="N100" s="40">
        <f t="shared" si="53"/>
        <v>76751.879699248122</v>
      </c>
      <c r="O100" s="40">
        <f t="shared" si="53"/>
        <v>73813.273340832398</v>
      </c>
      <c r="P100" s="40">
        <f t="shared" si="53"/>
        <v>64547.368421052633</v>
      </c>
      <c r="Q100" s="40">
        <f t="shared" si="53"/>
        <v>61528.089887640446</v>
      </c>
    </row>
    <row r="101" spans="1:17" ht="11.45" customHeight="1" x14ac:dyDescent="0.25">
      <c r="A101" s="116" t="s">
        <v>17</v>
      </c>
      <c r="B101" s="42">
        <f t="shared" ref="B101:Q101" si="54">IF(B22=0,0,B22/B44*1000000)</f>
        <v>96957.746478873261</v>
      </c>
      <c r="C101" s="42">
        <f t="shared" si="54"/>
        <v>81940.532081377154</v>
      </c>
      <c r="D101" s="42">
        <f t="shared" si="54"/>
        <v>97123.689727463323</v>
      </c>
      <c r="E101" s="42">
        <f t="shared" si="54"/>
        <v>95238.095238095237</v>
      </c>
      <c r="F101" s="42">
        <f t="shared" si="54"/>
        <v>77150.192554557128</v>
      </c>
      <c r="G101" s="42">
        <f t="shared" si="54"/>
        <v>84131.994261119078</v>
      </c>
      <c r="H101" s="42">
        <f t="shared" si="54"/>
        <v>85918.699186991871</v>
      </c>
      <c r="I101" s="42">
        <f t="shared" si="54"/>
        <v>66731.313131313145</v>
      </c>
      <c r="J101" s="42">
        <f t="shared" si="54"/>
        <v>54352.409638554222</v>
      </c>
      <c r="K101" s="42">
        <f t="shared" si="54"/>
        <v>64759.036144578327</v>
      </c>
      <c r="L101" s="42">
        <f t="shared" si="54"/>
        <v>89222.343921139123</v>
      </c>
      <c r="M101" s="42">
        <f t="shared" si="54"/>
        <v>81012.165450121654</v>
      </c>
      <c r="N101" s="42">
        <f t="shared" si="54"/>
        <v>76751.879699248122</v>
      </c>
      <c r="O101" s="42">
        <f t="shared" si="54"/>
        <v>73813.273340832398</v>
      </c>
      <c r="P101" s="42">
        <f t="shared" si="54"/>
        <v>64547.368421052633</v>
      </c>
      <c r="Q101" s="42">
        <f t="shared" si="54"/>
        <v>61528.089887640446</v>
      </c>
    </row>
    <row r="102" spans="1:17" ht="11.45" customHeight="1" x14ac:dyDescent="0.25">
      <c r="A102" s="93" t="s">
        <v>16</v>
      </c>
      <c r="B102" s="36">
        <f t="shared" ref="B102:Q102" si="55">IF(B23=0,0,B23/B45*1000000)</f>
        <v>0</v>
      </c>
      <c r="C102" s="36">
        <f t="shared" si="55"/>
        <v>0</v>
      </c>
      <c r="D102" s="36">
        <f t="shared" si="55"/>
        <v>0</v>
      </c>
      <c r="E102" s="36">
        <f t="shared" si="55"/>
        <v>0</v>
      </c>
      <c r="F102" s="36">
        <f t="shared" si="55"/>
        <v>0</v>
      </c>
      <c r="G102" s="36">
        <f t="shared" si="55"/>
        <v>0</v>
      </c>
      <c r="H102" s="36">
        <f t="shared" si="55"/>
        <v>0</v>
      </c>
      <c r="I102" s="36">
        <f t="shared" si="55"/>
        <v>0</v>
      </c>
      <c r="J102" s="36">
        <f t="shared" si="55"/>
        <v>0</v>
      </c>
      <c r="K102" s="36">
        <f t="shared" si="55"/>
        <v>0</v>
      </c>
      <c r="L102" s="36">
        <f t="shared" si="55"/>
        <v>0</v>
      </c>
      <c r="M102" s="36">
        <f t="shared" si="55"/>
        <v>0</v>
      </c>
      <c r="N102" s="36">
        <f t="shared" si="55"/>
        <v>0</v>
      </c>
      <c r="O102" s="36">
        <f t="shared" si="55"/>
        <v>0</v>
      </c>
      <c r="P102" s="36">
        <f t="shared" si="55"/>
        <v>0</v>
      </c>
      <c r="Q102" s="36">
        <f t="shared" si="55"/>
        <v>0</v>
      </c>
    </row>
    <row r="104" spans="1:17" ht="11.45" customHeight="1" x14ac:dyDescent="0.25">
      <c r="A104" s="27" t="s">
        <v>110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</row>
    <row r="105" spans="1:17" ht="11.45" customHeight="1" x14ac:dyDescent="0.25">
      <c r="A105" s="25" t="s">
        <v>63</v>
      </c>
      <c r="B105" s="40">
        <f t="shared" ref="B105:Q105" si="56">IF(B4=0,0,B4/B37*1000000)</f>
        <v>20316666.666666668</v>
      </c>
      <c r="C105" s="40">
        <f t="shared" si="56"/>
        <v>13182878.04878049</v>
      </c>
      <c r="D105" s="40">
        <f t="shared" si="56"/>
        <v>12243181.818181818</v>
      </c>
      <c r="E105" s="40">
        <f t="shared" si="56"/>
        <v>12505181.818181818</v>
      </c>
      <c r="F105" s="40">
        <f t="shared" si="56"/>
        <v>12563636.363636363</v>
      </c>
      <c r="G105" s="40">
        <f t="shared" si="56"/>
        <v>13757446.808510639</v>
      </c>
      <c r="H105" s="40">
        <f t="shared" si="56"/>
        <v>13983333.333333334</v>
      </c>
      <c r="I105" s="40">
        <f t="shared" si="56"/>
        <v>14128000</v>
      </c>
      <c r="J105" s="40">
        <f t="shared" si="56"/>
        <v>13074115.789473686</v>
      </c>
      <c r="K105" s="40">
        <f t="shared" si="56"/>
        <v>12241857.142857144</v>
      </c>
      <c r="L105" s="40">
        <f t="shared" si="56"/>
        <v>10513934.883720931</v>
      </c>
      <c r="M105" s="40">
        <f t="shared" si="56"/>
        <v>9834075</v>
      </c>
      <c r="N105" s="40">
        <f t="shared" si="56"/>
        <v>10561903.225806452</v>
      </c>
      <c r="O105" s="40">
        <f t="shared" si="56"/>
        <v>9603146.067415731</v>
      </c>
      <c r="P105" s="40">
        <f t="shared" si="56"/>
        <v>10259548.314606741</v>
      </c>
      <c r="Q105" s="40">
        <f t="shared" si="56"/>
        <v>9998483.5164835174</v>
      </c>
    </row>
    <row r="106" spans="1:17" ht="11.45" customHeight="1" x14ac:dyDescent="0.25">
      <c r="A106" s="91" t="s">
        <v>21</v>
      </c>
      <c r="B106" s="121">
        <f t="shared" ref="B106:Q106" si="57">IF(B5=0,0,B5/B38*1000000)</f>
        <v>8375999.9999999991</v>
      </c>
      <c r="C106" s="121">
        <f t="shared" si="57"/>
        <v>7007999.9999999991</v>
      </c>
      <c r="D106" s="121">
        <f t="shared" si="57"/>
        <v>7392000</v>
      </c>
      <c r="E106" s="121">
        <f t="shared" si="57"/>
        <v>7463999.9999999991</v>
      </c>
      <c r="F106" s="121">
        <f t="shared" si="57"/>
        <v>6672000.0000000009</v>
      </c>
      <c r="G106" s="121">
        <f t="shared" si="57"/>
        <v>6024000.0000000009</v>
      </c>
      <c r="H106" s="121">
        <f t="shared" si="57"/>
        <v>6288000</v>
      </c>
      <c r="I106" s="121">
        <f t="shared" si="57"/>
        <v>6335999.9999999991</v>
      </c>
      <c r="J106" s="121">
        <f t="shared" si="57"/>
        <v>8737898.0392156858</v>
      </c>
      <c r="K106" s="121">
        <f t="shared" si="57"/>
        <v>8550442.307692308</v>
      </c>
      <c r="L106" s="121">
        <f t="shared" si="57"/>
        <v>7739592.4528301889</v>
      </c>
      <c r="M106" s="121">
        <f t="shared" si="57"/>
        <v>7025900</v>
      </c>
      <c r="N106" s="121">
        <f t="shared" si="57"/>
        <v>8682322.0338983033</v>
      </c>
      <c r="O106" s="121">
        <f t="shared" si="57"/>
        <v>7859230.769230769</v>
      </c>
      <c r="P106" s="121">
        <f t="shared" si="57"/>
        <v>7061996.0000000009</v>
      </c>
      <c r="Q106" s="121">
        <f t="shared" si="57"/>
        <v>6895142.8571428582</v>
      </c>
    </row>
    <row r="107" spans="1:17" ht="11.45" customHeight="1" x14ac:dyDescent="0.25">
      <c r="A107" s="19" t="s">
        <v>20</v>
      </c>
      <c r="B107" s="38">
        <f t="shared" ref="B107:Q107" si="58">IF(B6=0,0,B6/B39*1000000)</f>
        <v>47454545.454545453</v>
      </c>
      <c r="C107" s="38">
        <f t="shared" si="58"/>
        <v>22831125</v>
      </c>
      <c r="D107" s="38">
        <f t="shared" si="58"/>
        <v>18626315.789473683</v>
      </c>
      <c r="E107" s="38">
        <f t="shared" si="58"/>
        <v>19138315.789473683</v>
      </c>
      <c r="F107" s="38">
        <f t="shared" si="58"/>
        <v>20315789.47368421</v>
      </c>
      <c r="G107" s="38">
        <f t="shared" si="58"/>
        <v>22545454.545454547</v>
      </c>
      <c r="H107" s="38">
        <f t="shared" si="58"/>
        <v>22347826.086956523</v>
      </c>
      <c r="I107" s="38">
        <f t="shared" si="58"/>
        <v>21920000</v>
      </c>
      <c r="J107" s="38">
        <f t="shared" si="58"/>
        <v>21920000</v>
      </c>
      <c r="K107" s="38">
        <f t="shared" si="58"/>
        <v>19920000</v>
      </c>
      <c r="L107" s="38">
        <f t="shared" si="58"/>
        <v>14969696.969696969</v>
      </c>
      <c r="M107" s="38">
        <f t="shared" si="58"/>
        <v>14294117.647058824</v>
      </c>
      <c r="N107" s="38">
        <f t="shared" si="58"/>
        <v>13823529.411764707</v>
      </c>
      <c r="O107" s="38">
        <f t="shared" si="58"/>
        <v>12054054.054054054</v>
      </c>
      <c r="P107" s="38">
        <f t="shared" si="58"/>
        <v>14358974.35897436</v>
      </c>
      <c r="Q107" s="38">
        <f t="shared" si="58"/>
        <v>13619047.619047619</v>
      </c>
    </row>
    <row r="108" spans="1:17" ht="11.45" customHeight="1" x14ac:dyDescent="0.25">
      <c r="A108" s="62" t="s">
        <v>17</v>
      </c>
      <c r="B108" s="42">
        <f t="shared" ref="B108:Q108" si="59">IF(B7=0,0,B7/B40*1000000)</f>
        <v>20209274.629244447</v>
      </c>
      <c r="C108" s="42">
        <f t="shared" si="59"/>
        <v>19872793.552924626</v>
      </c>
      <c r="D108" s="42">
        <f t="shared" si="59"/>
        <v>16881655.874902338</v>
      </c>
      <c r="E108" s="42">
        <f t="shared" si="59"/>
        <v>5748902.9997146744</v>
      </c>
      <c r="F108" s="42">
        <f t="shared" si="59"/>
        <v>15740222.22222222</v>
      </c>
      <c r="G108" s="42">
        <f t="shared" si="59"/>
        <v>17520904.316763155</v>
      </c>
      <c r="H108" s="42">
        <f t="shared" si="59"/>
        <v>21133743.425546139</v>
      </c>
      <c r="I108" s="42">
        <f t="shared" si="59"/>
        <v>21289458.629673772</v>
      </c>
      <c r="J108" s="42">
        <f t="shared" si="59"/>
        <v>15537119.679114701</v>
      </c>
      <c r="K108" s="42">
        <f t="shared" si="59"/>
        <v>18070543.445665404</v>
      </c>
      <c r="L108" s="42">
        <f t="shared" si="59"/>
        <v>14855024.639596609</v>
      </c>
      <c r="M108" s="42">
        <f t="shared" si="59"/>
        <v>12385471.506500686</v>
      </c>
      <c r="N108" s="42">
        <f t="shared" si="59"/>
        <v>14119427.443148326</v>
      </c>
      <c r="O108" s="42">
        <f t="shared" si="59"/>
        <v>10532146.739918049</v>
      </c>
      <c r="P108" s="42">
        <f t="shared" si="59"/>
        <v>14459217.796882384</v>
      </c>
      <c r="Q108" s="42">
        <f t="shared" si="59"/>
        <v>14345130.80421434</v>
      </c>
    </row>
    <row r="109" spans="1:17" ht="11.45" customHeight="1" x14ac:dyDescent="0.25">
      <c r="A109" s="62" t="s">
        <v>16</v>
      </c>
      <c r="B109" s="42">
        <f t="shared" ref="B109:Q109" si="60">IF(B8=0,0,B8/B41*1000000)</f>
        <v>63023271.640431747</v>
      </c>
      <c r="C109" s="42">
        <f t="shared" si="60"/>
        <v>26634694.003382623</v>
      </c>
      <c r="D109" s="42">
        <f t="shared" si="60"/>
        <v>20564826.805664066</v>
      </c>
      <c r="E109" s="42">
        <f t="shared" si="60"/>
        <v>34015441.111428142</v>
      </c>
      <c r="F109" s="42">
        <f t="shared" si="60"/>
        <v>25399753.086419754</v>
      </c>
      <c r="G109" s="42">
        <f t="shared" si="60"/>
        <v>26732579.736030705</v>
      </c>
      <c r="H109" s="42">
        <f t="shared" si="60"/>
        <v>23460735.193249375</v>
      </c>
      <c r="I109" s="42">
        <f t="shared" si="60"/>
        <v>22603086.484520081</v>
      </c>
      <c r="J109" s="42">
        <f t="shared" si="60"/>
        <v>28834787.014292404</v>
      </c>
      <c r="K109" s="42">
        <f t="shared" si="60"/>
        <v>21923577.933862478</v>
      </c>
      <c r="L109" s="42">
        <f t="shared" si="60"/>
        <v>15170373.5473726</v>
      </c>
      <c r="M109" s="42">
        <f t="shared" si="60"/>
        <v>17793302.238082077</v>
      </c>
      <c r="N109" s="42">
        <f t="shared" si="60"/>
        <v>13281049.6875614</v>
      </c>
      <c r="O109" s="42">
        <f t="shared" si="60"/>
        <v>14863729.095535908</v>
      </c>
      <c r="P109" s="42">
        <f t="shared" si="60"/>
        <v>14133426.623681307</v>
      </c>
      <c r="Q109" s="42">
        <f t="shared" si="60"/>
        <v>11803839.656130813</v>
      </c>
    </row>
    <row r="110" spans="1:17" ht="11.45" customHeight="1" x14ac:dyDescent="0.25">
      <c r="A110" s="118" t="s">
        <v>19</v>
      </c>
      <c r="B110" s="120">
        <f t="shared" ref="B110:Q110" si="61">IF(B9=0,0,B9/B42*1000000)</f>
        <v>0</v>
      </c>
      <c r="C110" s="120">
        <f t="shared" si="61"/>
        <v>0</v>
      </c>
      <c r="D110" s="120">
        <f t="shared" si="61"/>
        <v>0</v>
      </c>
      <c r="E110" s="120">
        <f t="shared" si="61"/>
        <v>0</v>
      </c>
      <c r="F110" s="120">
        <f t="shared" si="61"/>
        <v>0</v>
      </c>
      <c r="G110" s="120">
        <f t="shared" si="61"/>
        <v>0</v>
      </c>
      <c r="H110" s="120">
        <f t="shared" si="61"/>
        <v>0</v>
      </c>
      <c r="I110" s="120">
        <f t="shared" si="61"/>
        <v>0</v>
      </c>
      <c r="J110" s="120">
        <f t="shared" si="61"/>
        <v>0</v>
      </c>
      <c r="K110" s="120">
        <f t="shared" si="61"/>
        <v>0</v>
      </c>
      <c r="L110" s="120">
        <f t="shared" si="61"/>
        <v>0</v>
      </c>
      <c r="M110" s="120">
        <f t="shared" si="61"/>
        <v>0</v>
      </c>
      <c r="N110" s="120">
        <f t="shared" si="61"/>
        <v>0</v>
      </c>
      <c r="O110" s="120">
        <f t="shared" si="61"/>
        <v>0</v>
      </c>
      <c r="P110" s="120">
        <f t="shared" si="61"/>
        <v>0</v>
      </c>
      <c r="Q110" s="120">
        <f t="shared" si="61"/>
        <v>0</v>
      </c>
    </row>
    <row r="111" spans="1:17" ht="11.45" customHeight="1" x14ac:dyDescent="0.25">
      <c r="A111" s="25" t="s">
        <v>62</v>
      </c>
      <c r="B111" s="40">
        <f t="shared" ref="B111:Q111" si="62">IF(B10=0,0,B10/B43*1000000)</f>
        <v>114112676.05633804</v>
      </c>
      <c r="C111" s="40">
        <f t="shared" si="62"/>
        <v>120521126.76056337</v>
      </c>
      <c r="D111" s="40">
        <f t="shared" si="62"/>
        <v>121974842.7672956</v>
      </c>
      <c r="E111" s="40">
        <f t="shared" si="62"/>
        <v>120124223.60248448</v>
      </c>
      <c r="F111" s="40">
        <f t="shared" si="62"/>
        <v>127902439.02439025</v>
      </c>
      <c r="G111" s="40">
        <f t="shared" si="62"/>
        <v>129743902.43902439</v>
      </c>
      <c r="H111" s="40">
        <f t="shared" si="62"/>
        <v>127048780.48780487</v>
      </c>
      <c r="I111" s="40">
        <f t="shared" si="62"/>
        <v>102181818.18181819</v>
      </c>
      <c r="J111" s="40">
        <f t="shared" si="62"/>
        <v>71602409.638554215</v>
      </c>
      <c r="K111" s="40">
        <f t="shared" si="62"/>
        <v>71650602.409638554</v>
      </c>
      <c r="L111" s="40">
        <f t="shared" si="62"/>
        <v>79975903.614457846</v>
      </c>
      <c r="M111" s="40">
        <f t="shared" si="62"/>
        <v>91547445.255474463</v>
      </c>
      <c r="N111" s="40">
        <f t="shared" si="62"/>
        <v>77127819.548872188</v>
      </c>
      <c r="O111" s="40">
        <f t="shared" si="62"/>
        <v>74362204.724409446</v>
      </c>
      <c r="P111" s="40">
        <f t="shared" si="62"/>
        <v>68547368.421052635</v>
      </c>
      <c r="Q111" s="40">
        <f t="shared" si="62"/>
        <v>70044943.820224717</v>
      </c>
    </row>
    <row r="112" spans="1:17" ht="11.45" customHeight="1" x14ac:dyDescent="0.25">
      <c r="A112" s="116" t="s">
        <v>17</v>
      </c>
      <c r="B112" s="42">
        <f t="shared" ref="B112:Q112" si="63">IF(B11=0,0,B11/B44*1000000)</f>
        <v>114112676.05633804</v>
      </c>
      <c r="C112" s="42">
        <f t="shared" si="63"/>
        <v>120521126.76056337</v>
      </c>
      <c r="D112" s="42">
        <f t="shared" si="63"/>
        <v>121974842.7672956</v>
      </c>
      <c r="E112" s="42">
        <f t="shared" si="63"/>
        <v>120124223.60248448</v>
      </c>
      <c r="F112" s="42">
        <f t="shared" si="63"/>
        <v>127902439.02439025</v>
      </c>
      <c r="G112" s="42">
        <f t="shared" si="63"/>
        <v>129743902.43902439</v>
      </c>
      <c r="H112" s="42">
        <f t="shared" si="63"/>
        <v>127048780.48780487</v>
      </c>
      <c r="I112" s="42">
        <f t="shared" si="63"/>
        <v>102181818.18181819</v>
      </c>
      <c r="J112" s="42">
        <f t="shared" si="63"/>
        <v>71602409.638554215</v>
      </c>
      <c r="K112" s="42">
        <f t="shared" si="63"/>
        <v>71650602.409638554</v>
      </c>
      <c r="L112" s="42">
        <f t="shared" si="63"/>
        <v>79975903.614457846</v>
      </c>
      <c r="M112" s="42">
        <f t="shared" si="63"/>
        <v>91547445.255474463</v>
      </c>
      <c r="N112" s="42">
        <f t="shared" si="63"/>
        <v>77127819.548872188</v>
      </c>
      <c r="O112" s="42">
        <f t="shared" si="63"/>
        <v>74362204.724409446</v>
      </c>
      <c r="P112" s="42">
        <f t="shared" si="63"/>
        <v>68547368.421052635</v>
      </c>
      <c r="Q112" s="42">
        <f t="shared" si="63"/>
        <v>70044943.820224717</v>
      </c>
    </row>
    <row r="113" spans="1:17" ht="11.45" customHeight="1" x14ac:dyDescent="0.25">
      <c r="A113" s="93" t="s">
        <v>16</v>
      </c>
      <c r="B113" s="36">
        <f t="shared" ref="B113:Q113" si="64">IF(B12=0,0,B12/B45*1000000)</f>
        <v>0</v>
      </c>
      <c r="C113" s="36">
        <f t="shared" si="64"/>
        <v>0</v>
      </c>
      <c r="D113" s="36">
        <f t="shared" si="64"/>
        <v>0</v>
      </c>
      <c r="E113" s="36">
        <f t="shared" si="64"/>
        <v>0</v>
      </c>
      <c r="F113" s="36">
        <f t="shared" si="64"/>
        <v>0</v>
      </c>
      <c r="G113" s="36">
        <f t="shared" si="64"/>
        <v>0</v>
      </c>
      <c r="H113" s="36">
        <f t="shared" si="64"/>
        <v>0</v>
      </c>
      <c r="I113" s="36">
        <f t="shared" si="64"/>
        <v>0</v>
      </c>
      <c r="J113" s="36">
        <f t="shared" si="64"/>
        <v>0</v>
      </c>
      <c r="K113" s="36">
        <f t="shared" si="64"/>
        <v>0</v>
      </c>
      <c r="L113" s="36">
        <f t="shared" si="64"/>
        <v>0</v>
      </c>
      <c r="M113" s="36">
        <f t="shared" si="64"/>
        <v>0</v>
      </c>
      <c r="N113" s="36">
        <f t="shared" si="64"/>
        <v>0</v>
      </c>
      <c r="O113" s="36">
        <f t="shared" si="64"/>
        <v>0</v>
      </c>
      <c r="P113" s="36">
        <f t="shared" si="64"/>
        <v>0</v>
      </c>
      <c r="Q113" s="36">
        <f t="shared" si="64"/>
        <v>0</v>
      </c>
    </row>
    <row r="115" spans="1:17" ht="11.45" customHeight="1" x14ac:dyDescent="0.25">
      <c r="A115" s="27" t="s">
        <v>44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1.45" customHeight="1" x14ac:dyDescent="0.25">
      <c r="A116" s="25" t="s">
        <v>43</v>
      </c>
      <c r="B116" s="32">
        <f t="shared" ref="B116:Q116" si="65">IF(B4=0,0,B4/B$4)</f>
        <v>1</v>
      </c>
      <c r="C116" s="32">
        <f t="shared" si="65"/>
        <v>1</v>
      </c>
      <c r="D116" s="32">
        <f t="shared" si="65"/>
        <v>1</v>
      </c>
      <c r="E116" s="32">
        <f t="shared" si="65"/>
        <v>1</v>
      </c>
      <c r="F116" s="32">
        <f t="shared" si="65"/>
        <v>1</v>
      </c>
      <c r="G116" s="32">
        <f t="shared" si="65"/>
        <v>1</v>
      </c>
      <c r="H116" s="32">
        <f t="shared" si="65"/>
        <v>1</v>
      </c>
      <c r="I116" s="32">
        <f t="shared" si="65"/>
        <v>1</v>
      </c>
      <c r="J116" s="32">
        <f t="shared" si="65"/>
        <v>1</v>
      </c>
      <c r="K116" s="32">
        <f t="shared" si="65"/>
        <v>1</v>
      </c>
      <c r="L116" s="32">
        <f t="shared" si="65"/>
        <v>1</v>
      </c>
      <c r="M116" s="32">
        <f t="shared" si="65"/>
        <v>1</v>
      </c>
      <c r="N116" s="32">
        <f t="shared" si="65"/>
        <v>1</v>
      </c>
      <c r="O116" s="32">
        <f t="shared" si="65"/>
        <v>1</v>
      </c>
      <c r="P116" s="32">
        <f t="shared" si="65"/>
        <v>1</v>
      </c>
      <c r="Q116" s="32">
        <f t="shared" si="65"/>
        <v>1</v>
      </c>
    </row>
    <row r="117" spans="1:17" ht="11.45" customHeight="1" x14ac:dyDescent="0.25">
      <c r="A117" s="91" t="s">
        <v>21</v>
      </c>
      <c r="B117" s="119">
        <f t="shared" ref="B117:Q117" si="66">IF(B5=0,0,B5/B$4)</f>
        <v>0.28630024610336341</v>
      </c>
      <c r="C117" s="119">
        <f t="shared" si="66"/>
        <v>0.32414551025165678</v>
      </c>
      <c r="D117" s="119">
        <f t="shared" si="66"/>
        <v>0.34304807870800075</v>
      </c>
      <c r="E117" s="119">
        <f t="shared" si="66"/>
        <v>0.33913214158494298</v>
      </c>
      <c r="F117" s="119">
        <f t="shared" si="66"/>
        <v>0.30173661360347326</v>
      </c>
      <c r="G117" s="119">
        <f t="shared" si="66"/>
        <v>0.23291060934116922</v>
      </c>
      <c r="H117" s="119">
        <f t="shared" si="66"/>
        <v>0.23420738974970204</v>
      </c>
      <c r="I117" s="119">
        <f t="shared" si="66"/>
        <v>0.22423556058890146</v>
      </c>
      <c r="J117" s="119">
        <f t="shared" si="66"/>
        <v>0.44848841543878182</v>
      </c>
      <c r="K117" s="119">
        <f t="shared" si="66"/>
        <v>0.47168698408589643</v>
      </c>
      <c r="L117" s="119">
        <f t="shared" si="66"/>
        <v>0.45365972777655877</v>
      </c>
      <c r="M117" s="119">
        <f t="shared" si="66"/>
        <v>0.43840907530934298</v>
      </c>
      <c r="N117" s="119">
        <f t="shared" si="66"/>
        <v>0.52151015467438766</v>
      </c>
      <c r="O117" s="119">
        <f t="shared" si="66"/>
        <v>0.47816726728132164</v>
      </c>
      <c r="P117" s="119">
        <f t="shared" si="66"/>
        <v>0.3867044982377611</v>
      </c>
      <c r="Q117" s="119">
        <f t="shared" si="66"/>
        <v>0.37133323514994582</v>
      </c>
    </row>
    <row r="118" spans="1:17" ht="11.45" customHeight="1" x14ac:dyDescent="0.25">
      <c r="A118" s="19" t="s">
        <v>20</v>
      </c>
      <c r="B118" s="30">
        <f t="shared" ref="B118:Q118" si="67">IF(B6=0,0,B6/B$4)</f>
        <v>0.71369975389663665</v>
      </c>
      <c r="C118" s="30">
        <f t="shared" si="67"/>
        <v>0.67585448974834317</v>
      </c>
      <c r="D118" s="30">
        <f t="shared" si="67"/>
        <v>0.6569519212919992</v>
      </c>
      <c r="E118" s="30">
        <f t="shared" si="67"/>
        <v>0.66086785841505702</v>
      </c>
      <c r="F118" s="30">
        <f t="shared" si="67"/>
        <v>0.69826338639652685</v>
      </c>
      <c r="G118" s="30">
        <f t="shared" si="67"/>
        <v>0.76708939065883075</v>
      </c>
      <c r="H118" s="30">
        <f t="shared" si="67"/>
        <v>0.76579261025029788</v>
      </c>
      <c r="I118" s="30">
        <f t="shared" si="67"/>
        <v>0.77576443941109852</v>
      </c>
      <c r="J118" s="30">
        <f t="shared" si="67"/>
        <v>0.55151158456121818</v>
      </c>
      <c r="K118" s="30">
        <f t="shared" si="67"/>
        <v>0.52831301591410351</v>
      </c>
      <c r="L118" s="30">
        <f t="shared" si="67"/>
        <v>0.54634027222344128</v>
      </c>
      <c r="M118" s="30">
        <f t="shared" si="67"/>
        <v>0.56159092469065697</v>
      </c>
      <c r="N118" s="30">
        <f t="shared" si="67"/>
        <v>0.47848984532561234</v>
      </c>
      <c r="O118" s="30">
        <f t="shared" si="67"/>
        <v>0.52183273271867825</v>
      </c>
      <c r="P118" s="30">
        <f t="shared" si="67"/>
        <v>0.6132955017622389</v>
      </c>
      <c r="Q118" s="30">
        <f t="shared" si="67"/>
        <v>0.62866676485005413</v>
      </c>
    </row>
    <row r="119" spans="1:17" ht="11.45" customHeight="1" x14ac:dyDescent="0.25">
      <c r="A119" s="62" t="s">
        <v>17</v>
      </c>
      <c r="B119" s="115">
        <f t="shared" ref="B119:Q119" si="68">IF(B7=0,0,B7/B$4)</f>
        <v>0.11052378796414793</v>
      </c>
      <c r="C119" s="115">
        <f t="shared" si="68"/>
        <v>0.33090805512013299</v>
      </c>
      <c r="D119" s="115">
        <f t="shared" si="68"/>
        <v>0.31337768470210392</v>
      </c>
      <c r="E119" s="115">
        <f t="shared" si="68"/>
        <v>0.10448219646609543</v>
      </c>
      <c r="F119" s="115">
        <f t="shared" si="68"/>
        <v>0.28473629200836148</v>
      </c>
      <c r="G119" s="115">
        <f t="shared" si="68"/>
        <v>0.27096975435761139</v>
      </c>
      <c r="H119" s="115">
        <f t="shared" si="68"/>
        <v>0.34635157580603027</v>
      </c>
      <c r="I119" s="115">
        <f t="shared" si="68"/>
        <v>0.39179354782808468</v>
      </c>
      <c r="J119" s="115">
        <f t="shared" si="68"/>
        <v>0.2032768602530946</v>
      </c>
      <c r="K119" s="115">
        <f t="shared" si="68"/>
        <v>0.24921635138719322</v>
      </c>
      <c r="L119" s="115">
        <f t="shared" si="68"/>
        <v>0.34500781845171236</v>
      </c>
      <c r="M119" s="115">
        <f t="shared" si="68"/>
        <v>0.31486112080954959</v>
      </c>
      <c r="N119" s="115">
        <f t="shared" si="68"/>
        <v>0.31623842207208824</v>
      </c>
      <c r="O119" s="115">
        <f t="shared" si="68"/>
        <v>0.29574989675437963</v>
      </c>
      <c r="P119" s="115">
        <f t="shared" si="68"/>
        <v>0.42755335234530151</v>
      </c>
      <c r="Q119" s="115">
        <f t="shared" si="68"/>
        <v>0.47298812800889606</v>
      </c>
    </row>
    <row r="120" spans="1:17" ht="11.45" customHeight="1" x14ac:dyDescent="0.25">
      <c r="A120" s="62" t="s">
        <v>16</v>
      </c>
      <c r="B120" s="115">
        <f t="shared" ref="B120:Q120" si="69">IF(B8=0,0,B8/B$4)</f>
        <v>0.60317596593248868</v>
      </c>
      <c r="C120" s="115">
        <f t="shared" si="69"/>
        <v>0.34494643462821017</v>
      </c>
      <c r="D120" s="115">
        <f t="shared" si="69"/>
        <v>0.34357423658989528</v>
      </c>
      <c r="E120" s="115">
        <f t="shared" si="69"/>
        <v>0.55638566194896166</v>
      </c>
      <c r="F120" s="115">
        <f t="shared" si="69"/>
        <v>0.41352709438816537</v>
      </c>
      <c r="G120" s="115">
        <f t="shared" si="69"/>
        <v>0.49611963630121936</v>
      </c>
      <c r="H120" s="115">
        <f t="shared" si="69"/>
        <v>0.41944103444426767</v>
      </c>
      <c r="I120" s="115">
        <f t="shared" si="69"/>
        <v>0.38397089158301384</v>
      </c>
      <c r="J120" s="115">
        <f t="shared" si="69"/>
        <v>0.34823472430812352</v>
      </c>
      <c r="K120" s="115">
        <f t="shared" si="69"/>
        <v>0.27909666452691029</v>
      </c>
      <c r="L120" s="115">
        <f t="shared" si="69"/>
        <v>0.20133245377172887</v>
      </c>
      <c r="M120" s="115">
        <f t="shared" si="69"/>
        <v>0.24672980388110743</v>
      </c>
      <c r="N120" s="115">
        <f t="shared" si="69"/>
        <v>0.1622514232535241</v>
      </c>
      <c r="O120" s="115">
        <f t="shared" si="69"/>
        <v>0.22608283596429868</v>
      </c>
      <c r="P120" s="115">
        <f t="shared" si="69"/>
        <v>0.18574214941693742</v>
      </c>
      <c r="Q120" s="115">
        <f t="shared" si="69"/>
        <v>0.15567863684115807</v>
      </c>
    </row>
    <row r="121" spans="1:17" ht="11.45" customHeight="1" x14ac:dyDescent="0.25">
      <c r="A121" s="118" t="s">
        <v>19</v>
      </c>
      <c r="B121" s="117">
        <f t="shared" ref="B121:Q121" si="70">IF(B9=0,0,B9/B$4)</f>
        <v>0</v>
      </c>
      <c r="C121" s="117">
        <f t="shared" si="70"/>
        <v>0</v>
      </c>
      <c r="D121" s="117">
        <f t="shared" si="70"/>
        <v>0</v>
      </c>
      <c r="E121" s="117">
        <f t="shared" si="70"/>
        <v>0</v>
      </c>
      <c r="F121" s="117">
        <f t="shared" si="70"/>
        <v>0</v>
      </c>
      <c r="G121" s="117">
        <f t="shared" si="70"/>
        <v>0</v>
      </c>
      <c r="H121" s="117">
        <f t="shared" si="70"/>
        <v>0</v>
      </c>
      <c r="I121" s="117">
        <f t="shared" si="70"/>
        <v>0</v>
      </c>
      <c r="J121" s="117">
        <f t="shared" si="70"/>
        <v>0</v>
      </c>
      <c r="K121" s="117">
        <f t="shared" si="70"/>
        <v>0</v>
      </c>
      <c r="L121" s="117">
        <f t="shared" si="70"/>
        <v>0</v>
      </c>
      <c r="M121" s="117">
        <f t="shared" si="70"/>
        <v>0</v>
      </c>
      <c r="N121" s="117">
        <f t="shared" si="70"/>
        <v>0</v>
      </c>
      <c r="O121" s="117">
        <f t="shared" si="70"/>
        <v>0</v>
      </c>
      <c r="P121" s="117">
        <f t="shared" si="70"/>
        <v>0</v>
      </c>
      <c r="Q121" s="117">
        <f t="shared" si="70"/>
        <v>0</v>
      </c>
    </row>
    <row r="122" spans="1:17" ht="11.45" customHeight="1" x14ac:dyDescent="0.25">
      <c r="A122" s="25" t="s">
        <v>42</v>
      </c>
      <c r="B122" s="32">
        <f t="shared" ref="B122:Q122" si="71">IF(B10=0,0,B10/B$10)</f>
        <v>1</v>
      </c>
      <c r="C122" s="32">
        <f t="shared" si="71"/>
        <v>1</v>
      </c>
      <c r="D122" s="32">
        <f t="shared" si="71"/>
        <v>1</v>
      </c>
      <c r="E122" s="32">
        <f t="shared" si="71"/>
        <v>1</v>
      </c>
      <c r="F122" s="32">
        <f t="shared" si="71"/>
        <v>1</v>
      </c>
      <c r="G122" s="32">
        <f t="shared" si="71"/>
        <v>1</v>
      </c>
      <c r="H122" s="32">
        <f t="shared" si="71"/>
        <v>1</v>
      </c>
      <c r="I122" s="32">
        <f t="shared" si="71"/>
        <v>1</v>
      </c>
      <c r="J122" s="32">
        <f t="shared" si="71"/>
        <v>1</v>
      </c>
      <c r="K122" s="32">
        <f t="shared" si="71"/>
        <v>1</v>
      </c>
      <c r="L122" s="32">
        <f t="shared" si="71"/>
        <v>1</v>
      </c>
      <c r="M122" s="32">
        <f t="shared" si="71"/>
        <v>1</v>
      </c>
      <c r="N122" s="32">
        <f t="shared" si="71"/>
        <v>1</v>
      </c>
      <c r="O122" s="32">
        <f t="shared" si="71"/>
        <v>1</v>
      </c>
      <c r="P122" s="32">
        <f t="shared" si="71"/>
        <v>1</v>
      </c>
      <c r="Q122" s="32">
        <f t="shared" si="71"/>
        <v>1</v>
      </c>
    </row>
    <row r="123" spans="1:17" ht="11.45" customHeight="1" x14ac:dyDescent="0.25">
      <c r="A123" s="116" t="s">
        <v>17</v>
      </c>
      <c r="B123" s="115">
        <f t="shared" ref="B123:Q123" si="72">IF(B11=0,0,B11/B$10)</f>
        <v>1</v>
      </c>
      <c r="C123" s="115">
        <f t="shared" si="72"/>
        <v>1</v>
      </c>
      <c r="D123" s="115">
        <f t="shared" si="72"/>
        <v>1</v>
      </c>
      <c r="E123" s="115">
        <f t="shared" si="72"/>
        <v>1</v>
      </c>
      <c r="F123" s="115">
        <f t="shared" si="72"/>
        <v>1</v>
      </c>
      <c r="G123" s="115">
        <f t="shared" si="72"/>
        <v>1</v>
      </c>
      <c r="H123" s="115">
        <f t="shared" si="72"/>
        <v>1</v>
      </c>
      <c r="I123" s="115">
        <f t="shared" si="72"/>
        <v>1</v>
      </c>
      <c r="J123" s="115">
        <f t="shared" si="72"/>
        <v>1</v>
      </c>
      <c r="K123" s="115">
        <f t="shared" si="72"/>
        <v>1</v>
      </c>
      <c r="L123" s="115">
        <f t="shared" si="72"/>
        <v>1</v>
      </c>
      <c r="M123" s="115">
        <f t="shared" si="72"/>
        <v>1</v>
      </c>
      <c r="N123" s="115">
        <f t="shared" si="72"/>
        <v>1</v>
      </c>
      <c r="O123" s="115">
        <f t="shared" si="72"/>
        <v>1</v>
      </c>
      <c r="P123" s="115">
        <f t="shared" si="72"/>
        <v>1</v>
      </c>
      <c r="Q123" s="115">
        <f t="shared" si="72"/>
        <v>1</v>
      </c>
    </row>
    <row r="124" spans="1:17" ht="11.45" customHeight="1" x14ac:dyDescent="0.25">
      <c r="A124" s="93" t="s">
        <v>16</v>
      </c>
      <c r="B124" s="28">
        <f t="shared" ref="B124:Q124" si="73">IF(B12=0,0,B12/B$10)</f>
        <v>0</v>
      </c>
      <c r="C124" s="28">
        <f t="shared" si="73"/>
        <v>0</v>
      </c>
      <c r="D124" s="28">
        <f t="shared" si="73"/>
        <v>0</v>
      </c>
      <c r="E124" s="28">
        <f t="shared" si="73"/>
        <v>0</v>
      </c>
      <c r="F124" s="28">
        <f t="shared" si="73"/>
        <v>0</v>
      </c>
      <c r="G124" s="28">
        <f t="shared" si="73"/>
        <v>0</v>
      </c>
      <c r="H124" s="28">
        <f t="shared" si="73"/>
        <v>0</v>
      </c>
      <c r="I124" s="28">
        <f t="shared" si="73"/>
        <v>0</v>
      </c>
      <c r="J124" s="28">
        <f t="shared" si="73"/>
        <v>0</v>
      </c>
      <c r="K124" s="28">
        <f t="shared" si="73"/>
        <v>0</v>
      </c>
      <c r="L124" s="28">
        <f t="shared" si="73"/>
        <v>0</v>
      </c>
      <c r="M124" s="28">
        <f t="shared" si="73"/>
        <v>0</v>
      </c>
      <c r="N124" s="28">
        <f t="shared" si="73"/>
        <v>0</v>
      </c>
      <c r="O124" s="28">
        <f t="shared" si="73"/>
        <v>0</v>
      </c>
      <c r="P124" s="28">
        <f t="shared" si="73"/>
        <v>0</v>
      </c>
      <c r="Q124" s="28">
        <f t="shared" si="73"/>
        <v>0</v>
      </c>
    </row>
    <row r="125" spans="1:17" ht="11.45" customHeight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ht="11.45" customHeight="1" x14ac:dyDescent="0.25">
      <c r="A126" s="27" t="s">
        <v>61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1:17" ht="11.45" customHeight="1" x14ac:dyDescent="0.25">
      <c r="A127" s="25" t="s">
        <v>39</v>
      </c>
      <c r="B127" s="32">
        <f t="shared" ref="B127:Q127" si="74">IF(B15=0,0,B15/B$15)</f>
        <v>1</v>
      </c>
      <c r="C127" s="32">
        <f t="shared" si="74"/>
        <v>1</v>
      </c>
      <c r="D127" s="32">
        <f t="shared" si="74"/>
        <v>1</v>
      </c>
      <c r="E127" s="32">
        <f t="shared" si="74"/>
        <v>1</v>
      </c>
      <c r="F127" s="32">
        <f t="shared" si="74"/>
        <v>1</v>
      </c>
      <c r="G127" s="32">
        <f t="shared" si="74"/>
        <v>1</v>
      </c>
      <c r="H127" s="32">
        <f t="shared" si="74"/>
        <v>1</v>
      </c>
      <c r="I127" s="32">
        <f t="shared" si="74"/>
        <v>1</v>
      </c>
      <c r="J127" s="32">
        <f t="shared" si="74"/>
        <v>1</v>
      </c>
      <c r="K127" s="32">
        <f t="shared" si="74"/>
        <v>1</v>
      </c>
      <c r="L127" s="32">
        <f t="shared" si="74"/>
        <v>1</v>
      </c>
      <c r="M127" s="32">
        <f t="shared" si="74"/>
        <v>1</v>
      </c>
      <c r="N127" s="32">
        <f t="shared" si="74"/>
        <v>1</v>
      </c>
      <c r="O127" s="32">
        <f t="shared" si="74"/>
        <v>1</v>
      </c>
      <c r="P127" s="32">
        <f t="shared" si="74"/>
        <v>1</v>
      </c>
      <c r="Q127" s="32">
        <f t="shared" si="74"/>
        <v>1</v>
      </c>
    </row>
    <row r="128" spans="1:17" ht="11.45" customHeight="1" x14ac:dyDescent="0.25">
      <c r="A128" s="91" t="s">
        <v>21</v>
      </c>
      <c r="B128" s="119">
        <f t="shared" ref="B128:Q128" si="75">IF(B16=0,0,B16/B$15)</f>
        <v>0.51395404669452904</v>
      </c>
      <c r="C128" s="119">
        <f t="shared" si="75"/>
        <v>0.36905076957563199</v>
      </c>
      <c r="D128" s="119">
        <f t="shared" si="75"/>
        <v>0.33226866992248882</v>
      </c>
      <c r="E128" s="119">
        <f t="shared" si="75"/>
        <v>0.47449266906439586</v>
      </c>
      <c r="F128" s="119">
        <f t="shared" si="75"/>
        <v>0.37648079603698092</v>
      </c>
      <c r="G128" s="119">
        <f t="shared" si="75"/>
        <v>0.27417232935746233</v>
      </c>
      <c r="H128" s="119">
        <f t="shared" si="75"/>
        <v>0.28605201737511249</v>
      </c>
      <c r="I128" s="119">
        <f t="shared" si="75"/>
        <v>0.26793025648172991</v>
      </c>
      <c r="J128" s="119">
        <f t="shared" si="75"/>
        <v>0.67884264258262728</v>
      </c>
      <c r="K128" s="119">
        <f t="shared" si="75"/>
        <v>0.51527833570445303</v>
      </c>
      <c r="L128" s="119">
        <f t="shared" si="75"/>
        <v>0.40381083111327981</v>
      </c>
      <c r="M128" s="119">
        <f t="shared" si="75"/>
        <v>0.43342060810500893</v>
      </c>
      <c r="N128" s="119">
        <f t="shared" si="75"/>
        <v>0.47234076624933924</v>
      </c>
      <c r="O128" s="119">
        <f t="shared" si="75"/>
        <v>0.442229486778912</v>
      </c>
      <c r="P128" s="119">
        <f t="shared" si="75"/>
        <v>0.34346415857775803</v>
      </c>
      <c r="Q128" s="119">
        <f t="shared" si="75"/>
        <v>0.31241227153612428</v>
      </c>
    </row>
    <row r="129" spans="1:17" ht="11.45" customHeight="1" x14ac:dyDescent="0.25">
      <c r="A129" s="19" t="s">
        <v>20</v>
      </c>
      <c r="B129" s="30">
        <f t="shared" ref="B129:Q129" si="76">IF(B17=0,0,B17/B$15)</f>
        <v>0.4860459533054709</v>
      </c>
      <c r="C129" s="30">
        <f t="shared" si="76"/>
        <v>0.6309492304243679</v>
      </c>
      <c r="D129" s="30">
        <f t="shared" si="76"/>
        <v>0.66773133007751129</v>
      </c>
      <c r="E129" s="30">
        <f t="shared" si="76"/>
        <v>0.52550733093560409</v>
      </c>
      <c r="F129" s="30">
        <f t="shared" si="76"/>
        <v>0.62351920396301919</v>
      </c>
      <c r="G129" s="30">
        <f t="shared" si="76"/>
        <v>0.72582767064253761</v>
      </c>
      <c r="H129" s="30">
        <f t="shared" si="76"/>
        <v>0.71394798262488757</v>
      </c>
      <c r="I129" s="30">
        <f t="shared" si="76"/>
        <v>0.73206974351827003</v>
      </c>
      <c r="J129" s="30">
        <f t="shared" si="76"/>
        <v>0.32115735741737267</v>
      </c>
      <c r="K129" s="30">
        <f t="shared" si="76"/>
        <v>0.48472166429554692</v>
      </c>
      <c r="L129" s="30">
        <f t="shared" si="76"/>
        <v>0.59618916888672024</v>
      </c>
      <c r="M129" s="30">
        <f t="shared" si="76"/>
        <v>0.56657939189499107</v>
      </c>
      <c r="N129" s="30">
        <f t="shared" si="76"/>
        <v>0.52765923375066071</v>
      </c>
      <c r="O129" s="30">
        <f t="shared" si="76"/>
        <v>0.55777051322108795</v>
      </c>
      <c r="P129" s="30">
        <f t="shared" si="76"/>
        <v>0.65653584142224197</v>
      </c>
      <c r="Q129" s="30">
        <f t="shared" si="76"/>
        <v>0.68758772846387572</v>
      </c>
    </row>
    <row r="130" spans="1:17" ht="11.45" customHeight="1" x14ac:dyDescent="0.25">
      <c r="A130" s="62" t="s">
        <v>17</v>
      </c>
      <c r="B130" s="115">
        <f t="shared" ref="B130:Q130" si="77">IF(B18=0,0,B18/B$15)</f>
        <v>0.15538224396825712</v>
      </c>
      <c r="C130" s="115">
        <f t="shared" si="77"/>
        <v>0.36683862514953103</v>
      </c>
      <c r="D130" s="115">
        <f t="shared" si="77"/>
        <v>0.3508319249870685</v>
      </c>
      <c r="E130" s="115">
        <f t="shared" si="77"/>
        <v>0.10841930465736818</v>
      </c>
      <c r="F130" s="115">
        <f t="shared" si="77"/>
        <v>0.33548383123989067</v>
      </c>
      <c r="G130" s="115">
        <f t="shared" si="77"/>
        <v>0.29624661279652514</v>
      </c>
      <c r="H130" s="115">
        <f t="shared" si="77"/>
        <v>0.39544637261372328</v>
      </c>
      <c r="I130" s="115">
        <f t="shared" si="77"/>
        <v>0.466676965278571</v>
      </c>
      <c r="J130" s="115">
        <f t="shared" si="77"/>
        <v>0.12867866884292983</v>
      </c>
      <c r="K130" s="115">
        <f t="shared" si="77"/>
        <v>0.28590265705534301</v>
      </c>
      <c r="L130" s="115">
        <f t="shared" si="77"/>
        <v>0.41532236111677623</v>
      </c>
      <c r="M130" s="115">
        <f t="shared" si="77"/>
        <v>0.33225528081648048</v>
      </c>
      <c r="N130" s="115">
        <f t="shared" si="77"/>
        <v>0.3103677192983762</v>
      </c>
      <c r="O130" s="115">
        <f t="shared" si="77"/>
        <v>0.31842466124059515</v>
      </c>
      <c r="P130" s="115">
        <f t="shared" si="77"/>
        <v>0.49559232444391277</v>
      </c>
      <c r="Q130" s="115">
        <f t="shared" si="77"/>
        <v>0.53241001080832484</v>
      </c>
    </row>
    <row r="131" spans="1:17" ht="11.45" customHeight="1" x14ac:dyDescent="0.25">
      <c r="A131" s="62" t="s">
        <v>16</v>
      </c>
      <c r="B131" s="115">
        <f t="shared" ref="B131:Q131" si="78">IF(B19=0,0,B19/B$15)</f>
        <v>0.33066370933721378</v>
      </c>
      <c r="C131" s="115">
        <f t="shared" si="78"/>
        <v>0.26411060527483687</v>
      </c>
      <c r="D131" s="115">
        <f t="shared" si="78"/>
        <v>0.31689940509044273</v>
      </c>
      <c r="E131" s="115">
        <f t="shared" si="78"/>
        <v>0.41708802627823588</v>
      </c>
      <c r="F131" s="115">
        <f t="shared" si="78"/>
        <v>0.28803537272312851</v>
      </c>
      <c r="G131" s="115">
        <f t="shared" si="78"/>
        <v>0.42958105784601242</v>
      </c>
      <c r="H131" s="115">
        <f t="shared" si="78"/>
        <v>0.31850161001116423</v>
      </c>
      <c r="I131" s="115">
        <f t="shared" si="78"/>
        <v>0.26539277823969909</v>
      </c>
      <c r="J131" s="115">
        <f t="shared" si="78"/>
        <v>0.19247868857444281</v>
      </c>
      <c r="K131" s="115">
        <f t="shared" si="78"/>
        <v>0.19881900724020396</v>
      </c>
      <c r="L131" s="115">
        <f t="shared" si="78"/>
        <v>0.18086680776994404</v>
      </c>
      <c r="M131" s="115">
        <f t="shared" si="78"/>
        <v>0.23432411107851062</v>
      </c>
      <c r="N131" s="115">
        <f t="shared" si="78"/>
        <v>0.21729151445228456</v>
      </c>
      <c r="O131" s="115">
        <f t="shared" si="78"/>
        <v>0.23934585198049274</v>
      </c>
      <c r="P131" s="115">
        <f t="shared" si="78"/>
        <v>0.1609435169783292</v>
      </c>
      <c r="Q131" s="115">
        <f t="shared" si="78"/>
        <v>0.15517771765555088</v>
      </c>
    </row>
    <row r="132" spans="1:17" ht="11.45" customHeight="1" x14ac:dyDescent="0.25">
      <c r="A132" s="118" t="s">
        <v>19</v>
      </c>
      <c r="B132" s="117">
        <f t="shared" ref="B132:Q132" si="79">IF(B20=0,0,B20/B$15)</f>
        <v>0</v>
      </c>
      <c r="C132" s="117">
        <f t="shared" si="79"/>
        <v>0</v>
      </c>
      <c r="D132" s="117">
        <f t="shared" si="79"/>
        <v>0</v>
      </c>
      <c r="E132" s="117">
        <f t="shared" si="79"/>
        <v>0</v>
      </c>
      <c r="F132" s="117">
        <f t="shared" si="79"/>
        <v>0</v>
      </c>
      <c r="G132" s="117">
        <f t="shared" si="79"/>
        <v>0</v>
      </c>
      <c r="H132" s="117">
        <f t="shared" si="79"/>
        <v>0</v>
      </c>
      <c r="I132" s="117">
        <f t="shared" si="79"/>
        <v>0</v>
      </c>
      <c r="J132" s="117">
        <f t="shared" si="79"/>
        <v>0</v>
      </c>
      <c r="K132" s="117">
        <f t="shared" si="79"/>
        <v>0</v>
      </c>
      <c r="L132" s="117">
        <f t="shared" si="79"/>
        <v>0</v>
      </c>
      <c r="M132" s="117">
        <f t="shared" si="79"/>
        <v>0</v>
      </c>
      <c r="N132" s="117">
        <f t="shared" si="79"/>
        <v>0</v>
      </c>
      <c r="O132" s="117">
        <f t="shared" si="79"/>
        <v>0</v>
      </c>
      <c r="P132" s="117">
        <f t="shared" si="79"/>
        <v>0</v>
      </c>
      <c r="Q132" s="117">
        <f t="shared" si="79"/>
        <v>0</v>
      </c>
    </row>
    <row r="133" spans="1:17" ht="11.45" customHeight="1" x14ac:dyDescent="0.25">
      <c r="A133" s="25" t="s">
        <v>18</v>
      </c>
      <c r="B133" s="32">
        <f t="shared" ref="B133:Q133" si="80">IF(B21=0,0,B21/B$21)</f>
        <v>1</v>
      </c>
      <c r="C133" s="32">
        <f t="shared" si="80"/>
        <v>1</v>
      </c>
      <c r="D133" s="32">
        <f t="shared" si="80"/>
        <v>1</v>
      </c>
      <c r="E133" s="32">
        <f t="shared" si="80"/>
        <v>1</v>
      </c>
      <c r="F133" s="32">
        <f t="shared" si="80"/>
        <v>1</v>
      </c>
      <c r="G133" s="32">
        <f t="shared" si="80"/>
        <v>1</v>
      </c>
      <c r="H133" s="32">
        <f t="shared" si="80"/>
        <v>1</v>
      </c>
      <c r="I133" s="32">
        <f t="shared" si="80"/>
        <v>1</v>
      </c>
      <c r="J133" s="32">
        <f t="shared" si="80"/>
        <v>1</v>
      </c>
      <c r="K133" s="32">
        <f t="shared" si="80"/>
        <v>1</v>
      </c>
      <c r="L133" s="32">
        <f t="shared" si="80"/>
        <v>1</v>
      </c>
      <c r="M133" s="32">
        <f t="shared" si="80"/>
        <v>1</v>
      </c>
      <c r="N133" s="32">
        <f t="shared" si="80"/>
        <v>1</v>
      </c>
      <c r="O133" s="32">
        <f t="shared" si="80"/>
        <v>1</v>
      </c>
      <c r="P133" s="32">
        <f t="shared" si="80"/>
        <v>1</v>
      </c>
      <c r="Q133" s="32">
        <f t="shared" si="80"/>
        <v>1</v>
      </c>
    </row>
    <row r="134" spans="1:17" ht="11.45" customHeight="1" x14ac:dyDescent="0.25">
      <c r="A134" s="116" t="s">
        <v>17</v>
      </c>
      <c r="B134" s="115">
        <f t="shared" ref="B134:Q134" si="81">IF(B22=0,0,B22/B$21)</f>
        <v>1</v>
      </c>
      <c r="C134" s="115">
        <f t="shared" si="81"/>
        <v>1</v>
      </c>
      <c r="D134" s="115">
        <f t="shared" si="81"/>
        <v>1</v>
      </c>
      <c r="E134" s="115">
        <f t="shared" si="81"/>
        <v>1</v>
      </c>
      <c r="F134" s="115">
        <f t="shared" si="81"/>
        <v>1</v>
      </c>
      <c r="G134" s="115">
        <f t="shared" si="81"/>
        <v>1</v>
      </c>
      <c r="H134" s="115">
        <f t="shared" si="81"/>
        <v>1</v>
      </c>
      <c r="I134" s="115">
        <f t="shared" si="81"/>
        <v>1</v>
      </c>
      <c r="J134" s="115">
        <f t="shared" si="81"/>
        <v>1</v>
      </c>
      <c r="K134" s="115">
        <f t="shared" si="81"/>
        <v>1</v>
      </c>
      <c r="L134" s="115">
        <f t="shared" si="81"/>
        <v>1</v>
      </c>
      <c r="M134" s="115">
        <f t="shared" si="81"/>
        <v>1</v>
      </c>
      <c r="N134" s="115">
        <f t="shared" si="81"/>
        <v>1</v>
      </c>
      <c r="O134" s="115">
        <f t="shared" si="81"/>
        <v>1</v>
      </c>
      <c r="P134" s="115">
        <f t="shared" si="81"/>
        <v>1</v>
      </c>
      <c r="Q134" s="115">
        <f t="shared" si="81"/>
        <v>1</v>
      </c>
    </row>
    <row r="135" spans="1:17" ht="11.45" customHeight="1" x14ac:dyDescent="0.25">
      <c r="A135" s="93" t="s">
        <v>16</v>
      </c>
      <c r="B135" s="28">
        <f t="shared" ref="B135:Q135" si="82">IF(B23=0,0,B23/B$21)</f>
        <v>0</v>
      </c>
      <c r="C135" s="28">
        <f t="shared" si="82"/>
        <v>0</v>
      </c>
      <c r="D135" s="28">
        <f t="shared" si="82"/>
        <v>0</v>
      </c>
      <c r="E135" s="28">
        <f t="shared" si="82"/>
        <v>0</v>
      </c>
      <c r="F135" s="28">
        <f t="shared" si="82"/>
        <v>0</v>
      </c>
      <c r="G135" s="28">
        <f t="shared" si="82"/>
        <v>0</v>
      </c>
      <c r="H135" s="28">
        <f t="shared" si="82"/>
        <v>0</v>
      </c>
      <c r="I135" s="28">
        <f t="shared" si="82"/>
        <v>0</v>
      </c>
      <c r="J135" s="28">
        <f t="shared" si="82"/>
        <v>0</v>
      </c>
      <c r="K135" s="28">
        <f t="shared" si="82"/>
        <v>0</v>
      </c>
      <c r="L135" s="28">
        <f t="shared" si="82"/>
        <v>0</v>
      </c>
      <c r="M135" s="28">
        <f t="shared" si="82"/>
        <v>0</v>
      </c>
      <c r="N135" s="28">
        <f t="shared" si="82"/>
        <v>0</v>
      </c>
      <c r="O135" s="28">
        <f t="shared" si="82"/>
        <v>0</v>
      </c>
      <c r="P135" s="28">
        <f t="shared" si="82"/>
        <v>0</v>
      </c>
      <c r="Q135" s="28">
        <f t="shared" si="82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7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166">
        <v>48.995819684072003</v>
      </c>
      <c r="C4" s="166">
        <v>45.28937735629269</v>
      </c>
      <c r="D4" s="166">
        <v>57.746741222597265</v>
      </c>
      <c r="E4" s="166">
        <v>51.792981444857617</v>
      </c>
      <c r="F4" s="166">
        <v>44.205702683983262</v>
      </c>
      <c r="G4" s="166">
        <v>49.392423614216142</v>
      </c>
      <c r="H4" s="166">
        <v>49.782627052272645</v>
      </c>
      <c r="I4" s="166">
        <v>42.192833615369885</v>
      </c>
      <c r="J4" s="166">
        <v>31.377823096709264</v>
      </c>
      <c r="K4" s="166">
        <v>40.996740000000003</v>
      </c>
      <c r="L4" s="166">
        <v>56.178102746880789</v>
      </c>
      <c r="M4" s="166">
        <v>39.336559990438317</v>
      </c>
      <c r="N4" s="166">
        <v>35.20649898548416</v>
      </c>
      <c r="O4" s="166">
        <v>29.865305525676288</v>
      </c>
      <c r="P4" s="166">
        <v>22.952788927742507</v>
      </c>
      <c r="Q4" s="166">
        <v>21.760371379565729</v>
      </c>
    </row>
    <row r="5" spans="1:17" ht="11.45" customHeight="1" x14ac:dyDescent="0.25">
      <c r="A5" s="91" t="s">
        <v>121</v>
      </c>
      <c r="B5" s="123">
        <v>0</v>
      </c>
      <c r="C5" s="123">
        <v>0</v>
      </c>
      <c r="D5" s="123">
        <v>0</v>
      </c>
      <c r="E5" s="123">
        <v>0</v>
      </c>
      <c r="F5" s="123">
        <v>0</v>
      </c>
      <c r="G5" s="123">
        <v>0</v>
      </c>
      <c r="H5" s="123">
        <v>0</v>
      </c>
      <c r="I5" s="123">
        <v>0</v>
      </c>
      <c r="J5" s="123">
        <v>0</v>
      </c>
      <c r="K5" s="123">
        <v>0</v>
      </c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</row>
    <row r="6" spans="1:17" ht="11.45" customHeight="1" x14ac:dyDescent="0.25">
      <c r="A6" s="95" t="s">
        <v>120</v>
      </c>
      <c r="B6" s="75">
        <v>44.04567073256284</v>
      </c>
      <c r="C6" s="75">
        <v>40.90663</v>
      </c>
      <c r="D6" s="75">
        <v>52.197319999999998</v>
      </c>
      <c r="E6" s="75">
        <v>46.16704</v>
      </c>
      <c r="F6" s="75">
        <v>40.002400000000002</v>
      </c>
      <c r="G6" s="75">
        <v>43.040180903139216</v>
      </c>
      <c r="H6" s="75">
        <v>45.09751</v>
      </c>
      <c r="I6" s="75">
        <v>37.909579999999998</v>
      </c>
      <c r="J6" s="75">
        <v>26.689830000000001</v>
      </c>
      <c r="K6" s="75">
        <v>35.396239999999999</v>
      </c>
      <c r="L6" s="75">
        <v>50.517270059840747</v>
      </c>
      <c r="M6" s="75">
        <v>34.344933626037893</v>
      </c>
      <c r="N6" s="75">
        <v>30.309862649849933</v>
      </c>
      <c r="O6" s="75">
        <v>26.251267338309308</v>
      </c>
      <c r="P6" s="75">
        <v>20.205947587313357</v>
      </c>
      <c r="Q6" s="75">
        <v>19.181358918797045</v>
      </c>
    </row>
    <row r="7" spans="1:17" ht="11.45" customHeight="1" x14ac:dyDescent="0.25">
      <c r="A7" s="95" t="s">
        <v>25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</row>
    <row r="8" spans="1:17" ht="11.45" customHeight="1" x14ac:dyDescent="0.25">
      <c r="A8" s="95" t="s">
        <v>87</v>
      </c>
      <c r="B8" s="75">
        <v>0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</row>
    <row r="9" spans="1:17" ht="11.45" customHeight="1" x14ac:dyDescent="0.25">
      <c r="A9" s="17" t="s">
        <v>119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</row>
    <row r="10" spans="1:17" ht="11.45" customHeight="1" x14ac:dyDescent="0.25">
      <c r="A10" s="17" t="s">
        <v>86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</row>
    <row r="11" spans="1:17" ht="11.45" customHeight="1" x14ac:dyDescent="0.25">
      <c r="A11" s="17" t="s">
        <v>85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84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83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93" t="s">
        <v>82</v>
      </c>
      <c r="B14" s="74">
        <v>4.9501489515091635</v>
      </c>
      <c r="C14" s="74">
        <v>4.3827473562926897</v>
      </c>
      <c r="D14" s="74">
        <v>5.5494212225972666</v>
      </c>
      <c r="E14" s="74">
        <v>5.625941444857613</v>
      </c>
      <c r="F14" s="74">
        <v>4.2033026839832592</v>
      </c>
      <c r="G14" s="74">
        <v>6.352242711076924</v>
      </c>
      <c r="H14" s="74">
        <v>4.6851170522726431</v>
      </c>
      <c r="I14" s="74">
        <v>4.2832536153698895</v>
      </c>
      <c r="J14" s="74">
        <v>4.6879930967092616</v>
      </c>
      <c r="K14" s="74">
        <v>5.6005000000000003</v>
      </c>
      <c r="L14" s="74">
        <v>5.6608326870400418</v>
      </c>
      <c r="M14" s="74">
        <v>4.9916263644004264</v>
      </c>
      <c r="N14" s="74">
        <v>4.8966363356342306</v>
      </c>
      <c r="O14" s="74">
        <v>3.6140381873669787</v>
      </c>
      <c r="P14" s="74">
        <v>2.7468413404291496</v>
      </c>
      <c r="Q14" s="74">
        <v>2.5790124607686828</v>
      </c>
    </row>
    <row r="16" spans="1:17" ht="11.45" customHeight="1" x14ac:dyDescent="0.25">
      <c r="A16" s="27" t="s">
        <v>81</v>
      </c>
      <c r="B16" s="68">
        <f t="shared" ref="B16" si="0">SUM(B17,B23)</f>
        <v>48.995819684072003</v>
      </c>
      <c r="C16" s="68">
        <f t="shared" ref="C16:Q16" si="1">SUM(C17,C23)</f>
        <v>45.28937735629269</v>
      </c>
      <c r="D16" s="68">
        <f t="shared" si="1"/>
        <v>57.746741222597265</v>
      </c>
      <c r="E16" s="68">
        <f t="shared" si="1"/>
        <v>51.79298144485761</v>
      </c>
      <c r="F16" s="68">
        <f t="shared" si="1"/>
        <v>44.205702683983262</v>
      </c>
      <c r="G16" s="68">
        <f t="shared" si="1"/>
        <v>49.392423614216142</v>
      </c>
      <c r="H16" s="68">
        <f t="shared" si="1"/>
        <v>49.782627052272645</v>
      </c>
      <c r="I16" s="68">
        <f t="shared" si="1"/>
        <v>42.192833615369892</v>
      </c>
      <c r="J16" s="68">
        <f t="shared" si="1"/>
        <v>31.377823096709264</v>
      </c>
      <c r="K16" s="68">
        <f t="shared" si="1"/>
        <v>40.99674000000001</v>
      </c>
      <c r="L16" s="68">
        <f t="shared" si="1"/>
        <v>56.178102746880789</v>
      </c>
      <c r="M16" s="68">
        <f t="shared" si="1"/>
        <v>39.336559990438317</v>
      </c>
      <c r="N16" s="68">
        <f t="shared" si="1"/>
        <v>35.20649898548416</v>
      </c>
      <c r="O16" s="68">
        <f t="shared" si="1"/>
        <v>29.865305525676284</v>
      </c>
      <c r="P16" s="68">
        <f t="shared" si="1"/>
        <v>22.952788927742507</v>
      </c>
      <c r="Q16" s="68">
        <f t="shared" si="1"/>
        <v>21.760371379565726</v>
      </c>
    </row>
    <row r="17" spans="1:17" ht="11.45" customHeight="1" x14ac:dyDescent="0.25">
      <c r="A17" s="25" t="s">
        <v>39</v>
      </c>
      <c r="B17" s="79">
        <f t="shared" ref="B17" si="2">SUM(B18,B19,B22)</f>
        <v>6.9429887629011589</v>
      </c>
      <c r="C17" s="79">
        <f t="shared" ref="C17:Q17" si="3">SUM(C18,C19,C22)</f>
        <v>9.8250235388402345</v>
      </c>
      <c r="D17" s="79">
        <f t="shared" si="3"/>
        <v>11.361973822141671</v>
      </c>
      <c r="E17" s="79">
        <f t="shared" si="3"/>
        <v>6.9516134464512715</v>
      </c>
      <c r="F17" s="79">
        <f t="shared" si="3"/>
        <v>8.5884037606609596</v>
      </c>
      <c r="G17" s="79">
        <f t="shared" si="3"/>
        <v>10.711990989725626</v>
      </c>
      <c r="H17" s="79">
        <f t="shared" si="3"/>
        <v>10.424539389812358</v>
      </c>
      <c r="I17" s="79">
        <f t="shared" si="3"/>
        <v>11.8411649570977</v>
      </c>
      <c r="J17" s="79">
        <f t="shared" si="3"/>
        <v>7.0057386212644968</v>
      </c>
      <c r="K17" s="79">
        <f t="shared" si="3"/>
        <v>12.033682589169219</v>
      </c>
      <c r="L17" s="79">
        <f t="shared" si="3"/>
        <v>16.722049966874252</v>
      </c>
      <c r="M17" s="79">
        <f t="shared" si="3"/>
        <v>11.52170063514335</v>
      </c>
      <c r="N17" s="79">
        <f t="shared" si="3"/>
        <v>10.906665122414505</v>
      </c>
      <c r="O17" s="79">
        <f t="shared" si="3"/>
        <v>7.5668501972824398</v>
      </c>
      <c r="P17" s="79">
        <f t="shared" si="3"/>
        <v>9.0594909523604752</v>
      </c>
      <c r="Q17" s="79">
        <f t="shared" si="3"/>
        <v>9.5598821127411426</v>
      </c>
    </row>
    <row r="18" spans="1:17" ht="11.45" customHeight="1" x14ac:dyDescent="0.25">
      <c r="A18" s="91" t="s">
        <v>21</v>
      </c>
      <c r="B18" s="123">
        <v>1.1613108923347402</v>
      </c>
      <c r="C18" s="123">
        <v>0.93860139710364532</v>
      </c>
      <c r="D18" s="123">
        <v>0.92987618767245661</v>
      </c>
      <c r="E18" s="123">
        <v>0.97075157616292285</v>
      </c>
      <c r="F18" s="123">
        <v>0.84169417917606104</v>
      </c>
      <c r="G18" s="123">
        <v>0.67629759923056931</v>
      </c>
      <c r="H18" s="123">
        <v>0.68378589897334907</v>
      </c>
      <c r="I18" s="123">
        <v>0.66262052035609942</v>
      </c>
      <c r="J18" s="123">
        <v>1.7680226767767411</v>
      </c>
      <c r="K18" s="123">
        <v>1.675974699235947</v>
      </c>
      <c r="L18" s="123">
        <v>1.517594857369392</v>
      </c>
      <c r="M18" s="123">
        <v>1.345566444855181</v>
      </c>
      <c r="N18" s="123">
        <v>1.6847519070773331</v>
      </c>
      <c r="O18" s="123">
        <v>1.2822603373982022</v>
      </c>
      <c r="P18" s="123">
        <v>1.1127926777769925</v>
      </c>
      <c r="Q18" s="123">
        <v>1.020963787737929</v>
      </c>
    </row>
    <row r="19" spans="1:17" ht="11.45" customHeight="1" x14ac:dyDescent="0.25">
      <c r="A19" s="19" t="s">
        <v>20</v>
      </c>
      <c r="B19" s="76">
        <f t="shared" ref="B19" si="4">SUM(B20:B21)</f>
        <v>5.7816778705664191</v>
      </c>
      <c r="C19" s="76">
        <f t="shared" ref="C19:Q19" si="5">SUM(C20:C21)</f>
        <v>8.8864221417365883</v>
      </c>
      <c r="D19" s="76">
        <f t="shared" si="5"/>
        <v>10.432097634469214</v>
      </c>
      <c r="E19" s="76">
        <f t="shared" si="5"/>
        <v>5.9808618702883489</v>
      </c>
      <c r="F19" s="76">
        <f t="shared" si="5"/>
        <v>7.7467095814848976</v>
      </c>
      <c r="G19" s="76">
        <f t="shared" si="5"/>
        <v>10.035693390495057</v>
      </c>
      <c r="H19" s="76">
        <f t="shared" si="5"/>
        <v>9.7407534908390083</v>
      </c>
      <c r="I19" s="76">
        <f t="shared" si="5"/>
        <v>11.1785444367416</v>
      </c>
      <c r="J19" s="76">
        <f t="shared" si="5"/>
        <v>5.2377159444877552</v>
      </c>
      <c r="K19" s="76">
        <f t="shared" si="5"/>
        <v>10.357707889933272</v>
      </c>
      <c r="L19" s="76">
        <f t="shared" si="5"/>
        <v>15.20445510950486</v>
      </c>
      <c r="M19" s="76">
        <f t="shared" si="5"/>
        <v>10.17613419028817</v>
      </c>
      <c r="N19" s="76">
        <f t="shared" si="5"/>
        <v>9.2219132153371728</v>
      </c>
      <c r="O19" s="76">
        <f t="shared" si="5"/>
        <v>6.284589859884238</v>
      </c>
      <c r="P19" s="76">
        <f t="shared" si="5"/>
        <v>7.9466982745834827</v>
      </c>
      <c r="Q19" s="76">
        <f t="shared" si="5"/>
        <v>8.5389183250032143</v>
      </c>
    </row>
    <row r="20" spans="1:17" ht="11.45" customHeight="1" x14ac:dyDescent="0.25">
      <c r="A20" s="62" t="s">
        <v>118</v>
      </c>
      <c r="B20" s="77">
        <v>1.9928398113919952</v>
      </c>
      <c r="C20" s="77">
        <v>5.4422761825475447</v>
      </c>
      <c r="D20" s="77">
        <v>5.8125525995444036</v>
      </c>
      <c r="E20" s="77">
        <v>1.3256720015936594</v>
      </c>
      <c r="F20" s="77">
        <v>4.3851010766776994</v>
      </c>
      <c r="G20" s="77">
        <v>4.3597482786487021</v>
      </c>
      <c r="H20" s="77">
        <v>5.7394223375397146</v>
      </c>
      <c r="I20" s="77">
        <v>7.5579113417278094</v>
      </c>
      <c r="J20" s="77">
        <v>2.3177455245552352</v>
      </c>
      <c r="K20" s="77">
        <v>6.4331825891692178</v>
      </c>
      <c r="L20" s="77">
        <v>11.06121727983421</v>
      </c>
      <c r="M20" s="77">
        <v>6.5300742707429258</v>
      </c>
      <c r="N20" s="77">
        <v>6.0100287867802749</v>
      </c>
      <c r="O20" s="77">
        <v>3.9528120099154616</v>
      </c>
      <c r="P20" s="77">
        <v>6.3126496119313256</v>
      </c>
      <c r="Q20" s="77">
        <v>6.9808696519724602</v>
      </c>
    </row>
    <row r="21" spans="1:17" ht="11.45" customHeight="1" x14ac:dyDescent="0.25">
      <c r="A21" s="62" t="s">
        <v>16</v>
      </c>
      <c r="B21" s="77">
        <v>3.7888380591744237</v>
      </c>
      <c r="C21" s="77">
        <v>3.4441459591890444</v>
      </c>
      <c r="D21" s="77">
        <v>4.6195450349248102</v>
      </c>
      <c r="E21" s="77">
        <v>4.6551898686946895</v>
      </c>
      <c r="F21" s="77">
        <v>3.3616085048071982</v>
      </c>
      <c r="G21" s="77">
        <v>5.6759451118463549</v>
      </c>
      <c r="H21" s="77">
        <v>4.0013311532992937</v>
      </c>
      <c r="I21" s="77">
        <v>3.6206330950137899</v>
      </c>
      <c r="J21" s="77">
        <v>2.9199704199325205</v>
      </c>
      <c r="K21" s="77">
        <v>3.9245253007640533</v>
      </c>
      <c r="L21" s="77">
        <v>4.1432378296706496</v>
      </c>
      <c r="M21" s="77">
        <v>3.6460599195452454</v>
      </c>
      <c r="N21" s="77">
        <v>3.2118844285568975</v>
      </c>
      <c r="O21" s="77">
        <v>2.3317778499687765</v>
      </c>
      <c r="P21" s="77">
        <v>1.6340486626521571</v>
      </c>
      <c r="Q21" s="77">
        <v>1.5580486730307541</v>
      </c>
    </row>
    <row r="22" spans="1:17" ht="11.45" customHeight="1" x14ac:dyDescent="0.25">
      <c r="A22" s="118" t="s">
        <v>19</v>
      </c>
      <c r="B22" s="122">
        <v>0</v>
      </c>
      <c r="C22" s="122">
        <v>0</v>
      </c>
      <c r="D22" s="122">
        <v>0</v>
      </c>
      <c r="E22" s="122">
        <v>0</v>
      </c>
      <c r="F22" s="122">
        <v>0</v>
      </c>
      <c r="G22" s="122">
        <v>0</v>
      </c>
      <c r="H22" s="122">
        <v>0</v>
      </c>
      <c r="I22" s="122">
        <v>0</v>
      </c>
      <c r="J22" s="122">
        <v>0</v>
      </c>
      <c r="K22" s="122">
        <v>0</v>
      </c>
      <c r="L22" s="122">
        <v>0</v>
      </c>
      <c r="M22" s="122">
        <v>0</v>
      </c>
      <c r="N22" s="122">
        <v>0</v>
      </c>
      <c r="O22" s="122">
        <v>0</v>
      </c>
      <c r="P22" s="122">
        <v>0</v>
      </c>
      <c r="Q22" s="122">
        <v>0</v>
      </c>
    </row>
    <row r="23" spans="1:17" ht="11.45" customHeight="1" x14ac:dyDescent="0.25">
      <c r="A23" s="25" t="s">
        <v>18</v>
      </c>
      <c r="B23" s="79">
        <f t="shared" ref="B23" si="6">SUM(B24:B25)</f>
        <v>42.052830921170845</v>
      </c>
      <c r="C23" s="79">
        <f t="shared" ref="C23:Q23" si="7">SUM(C24:C25)</f>
        <v>35.464353817452455</v>
      </c>
      <c r="D23" s="79">
        <f t="shared" si="7"/>
        <v>46.384767400455594</v>
      </c>
      <c r="E23" s="79">
        <f t="shared" si="7"/>
        <v>44.841367998406341</v>
      </c>
      <c r="F23" s="79">
        <f t="shared" si="7"/>
        <v>35.617298923322302</v>
      </c>
      <c r="G23" s="79">
        <f t="shared" si="7"/>
        <v>38.680432624490514</v>
      </c>
      <c r="H23" s="79">
        <f t="shared" si="7"/>
        <v>39.358087662460285</v>
      </c>
      <c r="I23" s="79">
        <f t="shared" si="7"/>
        <v>30.351668658272189</v>
      </c>
      <c r="J23" s="79">
        <f t="shared" si="7"/>
        <v>24.372084475444765</v>
      </c>
      <c r="K23" s="79">
        <f t="shared" si="7"/>
        <v>28.963057410830789</v>
      </c>
      <c r="L23" s="79">
        <f t="shared" si="7"/>
        <v>39.456052780006537</v>
      </c>
      <c r="M23" s="79">
        <f t="shared" si="7"/>
        <v>27.814859355294967</v>
      </c>
      <c r="N23" s="79">
        <f t="shared" si="7"/>
        <v>24.299833863069654</v>
      </c>
      <c r="O23" s="79">
        <f t="shared" si="7"/>
        <v>22.298455328393846</v>
      </c>
      <c r="P23" s="79">
        <f t="shared" si="7"/>
        <v>13.893297975382032</v>
      </c>
      <c r="Q23" s="79">
        <f t="shared" si="7"/>
        <v>12.200489266824585</v>
      </c>
    </row>
    <row r="24" spans="1:17" ht="11.45" customHeight="1" x14ac:dyDescent="0.25">
      <c r="A24" s="116" t="s">
        <v>118</v>
      </c>
      <c r="B24" s="77">
        <v>42.052830921170845</v>
      </c>
      <c r="C24" s="77">
        <v>35.464353817452455</v>
      </c>
      <c r="D24" s="77">
        <v>46.384767400455594</v>
      </c>
      <c r="E24" s="77">
        <v>44.841367998406341</v>
      </c>
      <c r="F24" s="77">
        <v>35.617298923322302</v>
      </c>
      <c r="G24" s="77">
        <v>38.680432624490514</v>
      </c>
      <c r="H24" s="77">
        <v>39.358087662460285</v>
      </c>
      <c r="I24" s="77">
        <v>30.351668658272189</v>
      </c>
      <c r="J24" s="77">
        <v>24.372084475444765</v>
      </c>
      <c r="K24" s="77">
        <v>28.963057410830789</v>
      </c>
      <c r="L24" s="77">
        <v>39.456052780006537</v>
      </c>
      <c r="M24" s="77">
        <v>27.814859355294967</v>
      </c>
      <c r="N24" s="77">
        <v>24.299833863069654</v>
      </c>
      <c r="O24" s="77">
        <v>22.298455328393846</v>
      </c>
      <c r="P24" s="77">
        <v>13.893297975382032</v>
      </c>
      <c r="Q24" s="77">
        <v>12.200489266824585</v>
      </c>
    </row>
    <row r="25" spans="1:17" ht="11.45" customHeight="1" x14ac:dyDescent="0.25">
      <c r="A25" s="93" t="s">
        <v>16</v>
      </c>
      <c r="B25" s="74">
        <v>0</v>
      </c>
      <c r="C25" s="74">
        <v>0</v>
      </c>
      <c r="D25" s="74">
        <v>0</v>
      </c>
      <c r="E25" s="74">
        <v>0</v>
      </c>
      <c r="F25" s="74">
        <v>0</v>
      </c>
      <c r="G25" s="74">
        <v>0</v>
      </c>
      <c r="H25" s="74">
        <v>0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</row>
    <row r="27" spans="1:17" ht="11.45" customHeight="1" x14ac:dyDescent="0.25">
      <c r="A27" s="35" t="s">
        <v>45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9" spans="1:17" ht="11.45" customHeight="1" x14ac:dyDescent="0.25">
      <c r="A29" s="27" t="s">
        <v>117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1.45" customHeight="1" x14ac:dyDescent="0.25">
      <c r="A30" s="25" t="s">
        <v>39</v>
      </c>
      <c r="B30" s="79">
        <f>IF(B17=0,"",B17/TrRail_act!B15*100)</f>
        <v>254.04855147203006</v>
      </c>
      <c r="C30" s="79">
        <f>IF(C17=0,"",C17/TrRail_act!C15*100)</f>
        <v>310.63978686058448</v>
      </c>
      <c r="D30" s="79">
        <f>IF(D17=0,"",D17/TrRail_act!D15*100)</f>
        <v>320.56672785483897</v>
      </c>
      <c r="E30" s="79">
        <f>IF(E17=0,"",E17/TrRail_act!E15*100)</f>
        <v>251.63775993601453</v>
      </c>
      <c r="F30" s="79">
        <f>IF(F17=0,"",F17/TrRail_act!F15*100)</f>
        <v>282.63144829160342</v>
      </c>
      <c r="G30" s="79">
        <f>IF(G17=0,"",G17/TrRail_act!G15*100)</f>
        <v>307.21341329007839</v>
      </c>
      <c r="H30" s="79">
        <f>IF(H17=0,"",H17/TrRail_act!H15*100)</f>
        <v>301.52740469679696</v>
      </c>
      <c r="I30" s="79">
        <f>IF(I17=0,"",I17/TrRail_act!I15*100)</f>
        <v>313.93144437628649</v>
      </c>
      <c r="J30" s="79">
        <f>IF(J17=0,"",J17/TrRail_act!J15*100)</f>
        <v>166.09471056619952</v>
      </c>
      <c r="K30" s="79">
        <f>IF(K17=0,"",K17/TrRail_act!K15*100)</f>
        <v>216.50429887632973</v>
      </c>
      <c r="L30" s="79">
        <f>IF(L17=0,"",L17/TrRail_act!L15*100)</f>
        <v>252.73126486901347</v>
      </c>
      <c r="M30" s="79">
        <f>IF(M17=0,"",M17/TrRail_act!M15*100)</f>
        <v>203.48996694063754</v>
      </c>
      <c r="N30" s="79">
        <f>IF(N17=0,"",N17/TrRail_act!N15*100)</f>
        <v>154.75331151781242</v>
      </c>
      <c r="O30" s="79">
        <f>IF(O17=0,"",O17/TrRail_act!O15*100)</f>
        <v>122.68351634597414</v>
      </c>
      <c r="P30" s="79">
        <f>IF(P17=0,"",P17/TrRail_act!P15*100)</f>
        <v>126.80760489397831</v>
      </c>
      <c r="Q30" s="79">
        <f>IF(Q17=0,"",Q17/TrRail_act!Q15*100)</f>
        <v>126.06938293598233</v>
      </c>
    </row>
    <row r="31" spans="1:17" ht="11.45" customHeight="1" x14ac:dyDescent="0.25">
      <c r="A31" s="91" t="s">
        <v>21</v>
      </c>
      <c r="B31" s="123">
        <f>IF(B18=0,"",B18/TrRail_act!B16*100)</f>
        <v>82.678858170209935</v>
      </c>
      <c r="C31" s="123">
        <f>IF(C18=0,"",C18/TrRail_act!C16*100)</f>
        <v>80.411573600856343</v>
      </c>
      <c r="D31" s="123">
        <f>IF(D18=0,"",D18/TrRail_act!D16*100)</f>
        <v>78.958773444357135</v>
      </c>
      <c r="E31" s="123">
        <f>IF(E18=0,"",E18/TrRail_act!E16*100)</f>
        <v>74.057456694465486</v>
      </c>
      <c r="F31" s="123">
        <f>IF(F18=0,"",F18/TrRail_act!F16*100)</f>
        <v>73.573179758376412</v>
      </c>
      <c r="G31" s="123">
        <f>IF(G18=0,"",G18/TrRail_act!G16*100)</f>
        <v>70.743118225171585</v>
      </c>
      <c r="H31" s="123">
        <f>IF(H18=0,"",H18/TrRail_act!H16*100)</f>
        <v>69.142493979642808</v>
      </c>
      <c r="I31" s="123">
        <f>IF(I18=0,"",I18/TrRail_act!I16*100)</f>
        <v>65.566727530182277</v>
      </c>
      <c r="J31" s="123">
        <f>IF(J18=0,"",J18/TrRail_act!J16*100)</f>
        <v>61.747671878085143</v>
      </c>
      <c r="K31" s="123">
        <f>IF(K18=0,"",K18/TrRail_act!K16*100)</f>
        <v>58.518548705268557</v>
      </c>
      <c r="L31" s="123">
        <f>IF(L18=0,"",L18/TrRail_act!L16*100)</f>
        <v>56.79986935641567</v>
      </c>
      <c r="M31" s="123">
        <f>IF(M18=0,"",M18/TrRail_act!M16*100)</f>
        <v>54.830474662331405</v>
      </c>
      <c r="N31" s="123">
        <f>IF(N18=0,"",N18/TrRail_act!N16*100)</f>
        <v>50.609086602938987</v>
      </c>
      <c r="O31" s="123">
        <f>IF(O18=0,"",O18/TrRail_act!O16*100)</f>
        <v>47.011011000227946</v>
      </c>
      <c r="P31" s="123">
        <f>IF(P18=0,"",P18/TrRail_act!P16*100)</f>
        <v>45.34969176417345</v>
      </c>
      <c r="Q31" s="123">
        <f>IF(Q18=0,"",Q18/TrRail_act!Q16*100)</f>
        <v>43.096236337600892</v>
      </c>
    </row>
    <row r="32" spans="1:17" ht="11.45" customHeight="1" x14ac:dyDescent="0.25">
      <c r="A32" s="19" t="s">
        <v>20</v>
      </c>
      <c r="B32" s="76">
        <f>IF(B19=0,"",B19/TrRail_act!B17*100)</f>
        <v>435.258058010019</v>
      </c>
      <c r="C32" s="76">
        <f>IF(C19=0,"",C19/TrRail_act!C17*100)</f>
        <v>445.30339398532652</v>
      </c>
      <c r="D32" s="76">
        <f>IF(D19=0,"",D19/TrRail_act!D17*100)</f>
        <v>440.79285779447383</v>
      </c>
      <c r="E32" s="76">
        <f>IF(E19=0,"",E19/TrRail_act!E17*100)</f>
        <v>411.97910457212339</v>
      </c>
      <c r="F32" s="76">
        <f>IF(F19=0,"",F19/TrRail_act!F17*100)</f>
        <v>408.86079753257764</v>
      </c>
      <c r="G32" s="76">
        <f>IF(G19=0,"",G19/TrRail_act!G17*100)</f>
        <v>396.53711124774668</v>
      </c>
      <c r="H32" s="76">
        <f>IF(H19=0,"",H19/TrRail_act!H17*100)</f>
        <v>394.63526988577013</v>
      </c>
      <c r="I32" s="76">
        <f>IF(I19=0,"",I19/TrRail_act!I17*100)</f>
        <v>404.83046441470742</v>
      </c>
      <c r="J32" s="76">
        <f>IF(J19=0,"",J19/TrRail_act!J17*100)</f>
        <v>386.65705439148678</v>
      </c>
      <c r="K32" s="76">
        <f>IF(K19=0,"",K19/TrRail_act!K17*100)</f>
        <v>384.4494113182779</v>
      </c>
      <c r="L32" s="76">
        <f>IF(L19=0,"",L19/TrRail_act!L17*100)</f>
        <v>385.43951217056753</v>
      </c>
      <c r="M32" s="76">
        <f>IF(M19=0,"",M19/TrRail_act!M17*100)</f>
        <v>317.21116553267365</v>
      </c>
      <c r="N32" s="76">
        <f>IF(N19=0,"",N19/TrRail_act!N17*100)</f>
        <v>247.97931771707047</v>
      </c>
      <c r="O32" s="76">
        <f>IF(O19=0,"",O19/TrRail_act!O17*100)</f>
        <v>182.68061624476209</v>
      </c>
      <c r="P32" s="76">
        <f>IF(P19=0,"",P19/TrRail_act!P17*100)</f>
        <v>169.42199367132298</v>
      </c>
      <c r="Q32" s="76">
        <f>IF(Q19=0,"",Q19/TrRail_act!Q17*100)</f>
        <v>163.76905111245134</v>
      </c>
    </row>
    <row r="33" spans="1:17" ht="11.45" customHeight="1" x14ac:dyDescent="0.25">
      <c r="A33" s="62" t="s">
        <v>17</v>
      </c>
      <c r="B33" s="77">
        <f>IF(B20=0,"",B20/TrRail_act!B18*100)</f>
        <v>469.28995911738969</v>
      </c>
      <c r="C33" s="77">
        <f>IF(C20=0,"",C20/TrRail_act!C18*100)</f>
        <v>469.06064921762936</v>
      </c>
      <c r="D33" s="77">
        <f>IF(D20=0,"",D20/TrRail_act!D18*100)</f>
        <v>467.44707811285429</v>
      </c>
      <c r="E33" s="77">
        <f>IF(E20=0,"",E20/TrRail_act!E18*100)</f>
        <v>442.60841056637241</v>
      </c>
      <c r="F33" s="77">
        <f>IF(F20=0,"",F20/TrRail_act!F18*100)</f>
        <v>430.14615466048281</v>
      </c>
      <c r="G33" s="77">
        <f>IF(G20=0,"",G20/TrRail_act!G18*100)</f>
        <v>422.06369461773949</v>
      </c>
      <c r="H33" s="77">
        <f>IF(H20=0,"",H20/TrRail_act!H18*100)</f>
        <v>419.80779901712043</v>
      </c>
      <c r="I33" s="77">
        <f>IF(I20=0,"",I20/TrRail_act!I18*100)</f>
        <v>429.36418466374909</v>
      </c>
      <c r="J33" s="77">
        <f>IF(J20=0,"",J20/TrRail_act!J18*100)</f>
        <v>427.03263245987955</v>
      </c>
      <c r="K33" s="77">
        <f>IF(K20=0,"",K20/TrRail_act!K18*100)</f>
        <v>404.83276847376953</v>
      </c>
      <c r="L33" s="77">
        <f>IF(L20=0,"",L20/TrRail_act!L18*100)</f>
        <v>402.51962853044853</v>
      </c>
      <c r="M33" s="77">
        <f>IF(M20=0,"",M20/TrRail_act!M18*100)</f>
        <v>347.11440972277734</v>
      </c>
      <c r="N33" s="77">
        <f>IF(N20=0,"",N20/TrRail_act!N18*100)</f>
        <v>274.75650265540651</v>
      </c>
      <c r="O33" s="77">
        <f>IF(O20=0,"",O20/TrRail_act!O18*100)</f>
        <v>201.26605955647699</v>
      </c>
      <c r="P33" s="77">
        <f>IF(P20=0,"",P20/TrRail_act!P18*100)</f>
        <v>178.2906699132503</v>
      </c>
      <c r="Q33" s="77">
        <f>IF(Q20=0,"",Q20/TrRail_act!Q18*100)</f>
        <v>172.9101176600185</v>
      </c>
    </row>
    <row r="34" spans="1:17" ht="11.45" customHeight="1" x14ac:dyDescent="0.25">
      <c r="A34" s="62" t="s">
        <v>16</v>
      </c>
      <c r="B34" s="77">
        <f>IF(B21=0,"",B21/TrRail_act!B19*100)</f>
        <v>419.26612115317943</v>
      </c>
      <c r="C34" s="77">
        <f>IF(C21=0,"",C21/TrRail_act!C19*100)</f>
        <v>412.30555644042585</v>
      </c>
      <c r="D34" s="77">
        <f>IF(D21=0,"",D21/TrRail_act!D19*100)</f>
        <v>411.28459342692781</v>
      </c>
      <c r="E34" s="77">
        <f>IF(E21=0,"",E21/TrRail_act!E19*100)</f>
        <v>404.01721679589906</v>
      </c>
      <c r="F34" s="77">
        <f>IF(F21=0,"",F21/TrRail_act!F19*100)</f>
        <v>384.06907458873263</v>
      </c>
      <c r="G34" s="77">
        <f>IF(G21=0,"",G21/TrRail_act!G19*100)</f>
        <v>378.93353278098101</v>
      </c>
      <c r="H34" s="77">
        <f>IF(H21=0,"",H21/TrRail_act!H19*100)</f>
        <v>363.38147077889323</v>
      </c>
      <c r="I34" s="77">
        <f>IF(I21=0,"",I21/TrRail_act!I19*100)</f>
        <v>361.68941819348981</v>
      </c>
      <c r="J34" s="77">
        <f>IF(J21=0,"",J21/TrRail_act!J19*100)</f>
        <v>359.66458224777114</v>
      </c>
      <c r="K34" s="77">
        <f>IF(K21=0,"",K21/TrRail_act!K19*100)</f>
        <v>355.13804893217366</v>
      </c>
      <c r="L34" s="77">
        <f>IF(L21=0,"",L21/TrRail_act!L19*100)</f>
        <v>346.21863830100688</v>
      </c>
      <c r="M34" s="77">
        <f>IF(M21=0,"",M21/TrRail_act!M19*100)</f>
        <v>274.81044650304824</v>
      </c>
      <c r="N34" s="77">
        <f>IF(N21=0,"",N21/TrRail_act!N19*100)</f>
        <v>209.73220144338285</v>
      </c>
      <c r="O34" s="77">
        <f>IF(O21=0,"",O21/TrRail_act!O19*100)</f>
        <v>157.95462479110012</v>
      </c>
      <c r="P34" s="77">
        <f>IF(P21=0,"",P21/TrRail_act!P19*100)</f>
        <v>142.11273663508527</v>
      </c>
      <c r="Q34" s="77">
        <f>IF(Q21=0,"",Q21/TrRail_act!Q19*100)</f>
        <v>132.40633091706414</v>
      </c>
    </row>
    <row r="35" spans="1:17" ht="11.45" customHeight="1" x14ac:dyDescent="0.25">
      <c r="A35" s="118" t="s">
        <v>19</v>
      </c>
      <c r="B35" s="122" t="str">
        <f>IF(B22=0,"",B22/TrRail_act!B20*100)</f>
        <v/>
      </c>
      <c r="C35" s="122" t="str">
        <f>IF(C22=0,"",C22/TrRail_act!C20*100)</f>
        <v/>
      </c>
      <c r="D35" s="122" t="str">
        <f>IF(D22=0,"",D22/TrRail_act!D20*100)</f>
        <v/>
      </c>
      <c r="E35" s="122" t="str">
        <f>IF(E22=0,"",E22/TrRail_act!E20*100)</f>
        <v/>
      </c>
      <c r="F35" s="122" t="str">
        <f>IF(F22=0,"",F22/TrRail_act!F20*100)</f>
        <v/>
      </c>
      <c r="G35" s="122" t="str">
        <f>IF(G22=0,"",G22/TrRail_act!G20*100)</f>
        <v/>
      </c>
      <c r="H35" s="122" t="str">
        <f>IF(H22=0,"",H22/TrRail_act!H20*100)</f>
        <v/>
      </c>
      <c r="I35" s="122" t="str">
        <f>IF(I22=0,"",I22/TrRail_act!I20*100)</f>
        <v/>
      </c>
      <c r="J35" s="122" t="str">
        <f>IF(J22=0,"",J22/TrRail_act!J20*100)</f>
        <v/>
      </c>
      <c r="K35" s="122" t="str">
        <f>IF(K22=0,"",K22/TrRail_act!K20*100)</f>
        <v/>
      </c>
      <c r="L35" s="122" t="str">
        <f>IF(L22=0,"",L22/TrRail_act!L20*100)</f>
        <v/>
      </c>
      <c r="M35" s="122" t="str">
        <f>IF(M22=0,"",M22/TrRail_act!M20*100)</f>
        <v/>
      </c>
      <c r="N35" s="122" t="str">
        <f>IF(N22=0,"",N22/TrRail_act!N20*100)</f>
        <v/>
      </c>
      <c r="O35" s="122" t="str">
        <f>IF(O22=0,"",O22/TrRail_act!O20*100)</f>
        <v/>
      </c>
      <c r="P35" s="122" t="str">
        <f>IF(P22=0,"",P22/TrRail_act!P20*100)</f>
        <v/>
      </c>
      <c r="Q35" s="122" t="str">
        <f>IF(Q22=0,"",Q22/TrRail_act!Q20*100)</f>
        <v/>
      </c>
    </row>
    <row r="36" spans="1:17" ht="11.45" customHeight="1" x14ac:dyDescent="0.25">
      <c r="A36" s="25" t="s">
        <v>18</v>
      </c>
      <c r="B36" s="79">
        <f>IF(B23=0,"",B23/TrRail_act!B21*100)</f>
        <v>610.87784603676403</v>
      </c>
      <c r="C36" s="79">
        <f>IF(C23=0,"",C23/TrRail_act!C21*100)</f>
        <v>609.58591359257468</v>
      </c>
      <c r="D36" s="79">
        <f>IF(D23=0,"",D23/TrRail_act!D21*100)</f>
        <v>600.73520204354497</v>
      </c>
      <c r="E36" s="79">
        <f>IF(E23=0,"",E23/TrRail_act!E21*100)</f>
        <v>584.88740867486536</v>
      </c>
      <c r="F36" s="79">
        <f>IF(F23=0,"",F23/TrRail_act!F21*100)</f>
        <v>563.00222923720776</v>
      </c>
      <c r="G36" s="79">
        <f>IF(G23=0,"",G23/TrRail_act!G21*100)</f>
        <v>560.68157794708281</v>
      </c>
      <c r="H36" s="79">
        <f>IF(H23=0,"",H23/TrRail_act!H21*100)</f>
        <v>558.64053268064379</v>
      </c>
      <c r="I36" s="79">
        <f>IF(I23=0,"",I23/TrRail_act!I21*100)</f>
        <v>551.31391362809734</v>
      </c>
      <c r="J36" s="79">
        <f>IF(J23=0,"",J23/TrRail_act!J21*100)</f>
        <v>540.25124910933243</v>
      </c>
      <c r="K36" s="79">
        <f>IF(K23=0,"",K23/TrRail_act!K21*100)</f>
        <v>538.84757973638671</v>
      </c>
      <c r="L36" s="79">
        <f>IF(L23=0,"",L23/TrRail_act!L21*100)</f>
        <v>532.79717724045156</v>
      </c>
      <c r="M36" s="79">
        <f>IF(M23=0,"",M23/TrRail_act!M21*100)</f>
        <v>501.22884470137495</v>
      </c>
      <c r="N36" s="79">
        <f>IF(N23=0,"",N23/TrRail_act!N21*100)</f>
        <v>476.09392364948383</v>
      </c>
      <c r="O36" s="79">
        <f>IF(O23=0,"",O23/TrRail_act!O21*100)</f>
        <v>475.73662693921636</v>
      </c>
      <c r="P36" s="79">
        <f>IF(P23=0,"",P23/TrRail_act!P21*100)</f>
        <v>453.1408341611882</v>
      </c>
      <c r="Q36" s="79">
        <f>IF(Q23=0,"",Q23/TrRail_act!Q21*100)</f>
        <v>445.59858534786645</v>
      </c>
    </row>
    <row r="37" spans="1:17" ht="11.45" customHeight="1" x14ac:dyDescent="0.25">
      <c r="A37" s="116" t="s">
        <v>17</v>
      </c>
      <c r="B37" s="77">
        <f>IF(B24=0,"",B24/TrRail_act!B22*100)</f>
        <v>610.87784603676403</v>
      </c>
      <c r="C37" s="77">
        <f>IF(C24=0,"",C24/TrRail_act!C22*100)</f>
        <v>609.58591359257468</v>
      </c>
      <c r="D37" s="77">
        <f>IF(D24=0,"",D24/TrRail_act!D22*100)</f>
        <v>600.73520204354497</v>
      </c>
      <c r="E37" s="77">
        <f>IF(E24=0,"",E24/TrRail_act!E22*100)</f>
        <v>584.88740867486536</v>
      </c>
      <c r="F37" s="77">
        <f>IF(F24=0,"",F24/TrRail_act!F22*100)</f>
        <v>563.00222923720776</v>
      </c>
      <c r="G37" s="77">
        <f>IF(G24=0,"",G24/TrRail_act!G22*100)</f>
        <v>560.68157794708281</v>
      </c>
      <c r="H37" s="77">
        <f>IF(H24=0,"",H24/TrRail_act!H22*100)</f>
        <v>558.64053268064379</v>
      </c>
      <c r="I37" s="77">
        <f>IF(I24=0,"",I24/TrRail_act!I22*100)</f>
        <v>551.31391362809734</v>
      </c>
      <c r="J37" s="77">
        <f>IF(J24=0,"",J24/TrRail_act!J22*100)</f>
        <v>540.25124910933243</v>
      </c>
      <c r="K37" s="77">
        <f>IF(K24=0,"",K24/TrRail_act!K22*100)</f>
        <v>538.84757973638671</v>
      </c>
      <c r="L37" s="77">
        <f>IF(L24=0,"",L24/TrRail_act!L22*100)</f>
        <v>532.79717724045156</v>
      </c>
      <c r="M37" s="77">
        <f>IF(M24=0,"",M24/TrRail_act!M22*100)</f>
        <v>501.22884470137495</v>
      </c>
      <c r="N37" s="77">
        <f>IF(N24=0,"",N24/TrRail_act!N22*100)</f>
        <v>476.09392364948383</v>
      </c>
      <c r="O37" s="77">
        <f>IF(O24=0,"",O24/TrRail_act!O22*100)</f>
        <v>475.73662693921636</v>
      </c>
      <c r="P37" s="77">
        <f>IF(P24=0,"",P24/TrRail_act!P22*100)</f>
        <v>453.1408341611882</v>
      </c>
      <c r="Q37" s="77">
        <f>IF(Q24=0,"",Q24/TrRail_act!Q22*100)</f>
        <v>445.59858534786645</v>
      </c>
    </row>
    <row r="38" spans="1:17" ht="11.45" customHeight="1" x14ac:dyDescent="0.25">
      <c r="A38" s="93" t="s">
        <v>16</v>
      </c>
      <c r="B38" s="74" t="str">
        <f>IF(B25=0,"",B25/TrRail_act!B23*100)</f>
        <v/>
      </c>
      <c r="C38" s="74" t="str">
        <f>IF(C25=0,"",C25/TrRail_act!C23*100)</f>
        <v/>
      </c>
      <c r="D38" s="74" t="str">
        <f>IF(D25=0,"",D25/TrRail_act!D23*100)</f>
        <v/>
      </c>
      <c r="E38" s="74" t="str">
        <f>IF(E25=0,"",E25/TrRail_act!E23*100)</f>
        <v/>
      </c>
      <c r="F38" s="74" t="str">
        <f>IF(F25=0,"",F25/TrRail_act!F23*100)</f>
        <v/>
      </c>
      <c r="G38" s="74" t="str">
        <f>IF(G25=0,"",G25/TrRail_act!G23*100)</f>
        <v/>
      </c>
      <c r="H38" s="74" t="str">
        <f>IF(H25=0,"",H25/TrRail_act!H23*100)</f>
        <v/>
      </c>
      <c r="I38" s="74" t="str">
        <f>IF(I25=0,"",I25/TrRail_act!I23*100)</f>
        <v/>
      </c>
      <c r="J38" s="74" t="str">
        <f>IF(J25=0,"",J25/TrRail_act!J23*100)</f>
        <v/>
      </c>
      <c r="K38" s="74" t="str">
        <f>IF(K25=0,"",K25/TrRail_act!K23*100)</f>
        <v/>
      </c>
      <c r="L38" s="74" t="str">
        <f>IF(L25=0,"",L25/TrRail_act!L23*100)</f>
        <v/>
      </c>
      <c r="M38" s="74" t="str">
        <f>IF(M25=0,"",M25/TrRail_act!M23*100)</f>
        <v/>
      </c>
      <c r="N38" s="74" t="str">
        <f>IF(N25=0,"",N25/TrRail_act!N23*100)</f>
        <v/>
      </c>
      <c r="O38" s="74" t="str">
        <f>IF(O25=0,"",O25/TrRail_act!O23*100)</f>
        <v/>
      </c>
      <c r="P38" s="74" t="str">
        <f>IF(P25=0,"",P25/TrRail_act!P23*100)</f>
        <v/>
      </c>
      <c r="Q38" s="74" t="str">
        <f>IF(Q25=0,"",Q25/TrRail_act!Q23*100)</f>
        <v/>
      </c>
    </row>
    <row r="40" spans="1:17" ht="11.45" customHeight="1" x14ac:dyDescent="0.25">
      <c r="A40" s="27" t="s">
        <v>73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25" t="s">
        <v>37</v>
      </c>
      <c r="B41" s="79">
        <f>IF(B17=0,"",B17/TrRail_act!B4*1000)</f>
        <v>18.985476518734369</v>
      </c>
      <c r="C41" s="79">
        <f>IF(C17=0,"",C17/TrRail_act!C4*1000)</f>
        <v>36.355448267487517</v>
      </c>
      <c r="D41" s="79">
        <f>IF(D17=0,"",D17/TrRail_act!D4*1000)</f>
        <v>42.182936039137438</v>
      </c>
      <c r="E41" s="79">
        <f>IF(E17=0,"",E17/TrRail_act!E4*1000)</f>
        <v>25.268119566620644</v>
      </c>
      <c r="F41" s="79">
        <f>IF(F17=0,"",F17/TrRail_act!F4*1000)</f>
        <v>31.072372506009263</v>
      </c>
      <c r="G41" s="79">
        <f>IF(G17=0,"",G17/TrRail_act!G4*1000)</f>
        <v>33.133284842949664</v>
      </c>
      <c r="H41" s="79">
        <f>IF(H17=0,"",H17/TrRail_act!H4*1000)</f>
        <v>31.062393890978417</v>
      </c>
      <c r="I41" s="79">
        <f>IF(I17=0,"",I17/TrRail_act!I4*1000)</f>
        <v>33.525382098238111</v>
      </c>
      <c r="J41" s="79">
        <f>IF(J17=0,"",J17/TrRail_act!J4*1000)</f>
        <v>14.101262803048563</v>
      </c>
      <c r="K41" s="79">
        <f>IF(K17=0,"",K17/TrRail_act!K4*1000)</f>
        <v>25.532333900550313</v>
      </c>
      <c r="L41" s="79">
        <f>IF(L17=0,"",L17/TrRail_act!L4*1000)</f>
        <v>36.987568141846417</v>
      </c>
      <c r="M41" s="79">
        <f>IF(M17=0,"",M17/TrRail_act!M4*1000)</f>
        <v>26.627500056374835</v>
      </c>
      <c r="N41" s="79">
        <f>IF(N17=0,"",N17/TrRail_act!N4*1000)</f>
        <v>22.207355350818588</v>
      </c>
      <c r="O41" s="79">
        <f>IF(O17=0,"",O17/TrRail_act!O4*1000)</f>
        <v>17.706861509061728</v>
      </c>
      <c r="P41" s="79">
        <f>IF(P17=0,"",P17/TrRail_act!P4*1000)</f>
        <v>19.843375176208507</v>
      </c>
      <c r="Q41" s="79">
        <f>IF(Q17=0,"",Q17/TrRail_act!Q4*1000)</f>
        <v>21.013916643933129</v>
      </c>
    </row>
    <row r="42" spans="1:17" ht="11.45" customHeight="1" x14ac:dyDescent="0.25">
      <c r="A42" s="91" t="s">
        <v>21</v>
      </c>
      <c r="B42" s="123">
        <f>IF(B18=0,"",B18/TrRail_act!B5*1000)</f>
        <v>11.091794578173257</v>
      </c>
      <c r="C42" s="123">
        <f>IF(C18=0,"",C18/TrRail_act!C5*1000)</f>
        <v>10.714627820817869</v>
      </c>
      <c r="D42" s="123">
        <f>IF(D18=0,"",D18/TrRail_act!D5*1000)</f>
        <v>10.063595104680266</v>
      </c>
      <c r="E42" s="123">
        <f>IF(E18=0,"",E18/TrRail_act!E5*1000)</f>
        <v>10.40462568234644</v>
      </c>
      <c r="F42" s="123">
        <f>IF(F18=0,"",F18/TrRail_act!F5*1000)</f>
        <v>10.092256345036704</v>
      </c>
      <c r="G42" s="123">
        <f>IF(G18=0,"",G18/TrRail_act!G5*1000)</f>
        <v>8.9813758197950762</v>
      </c>
      <c r="H42" s="123">
        <f>IF(H18=0,"",H18/TrRail_act!H5*1000)</f>
        <v>8.6995661446990962</v>
      </c>
      <c r="I42" s="123">
        <f>IF(I18=0,"",I18/TrRail_act!I5*1000)</f>
        <v>8.3664207115669118</v>
      </c>
      <c r="J42" s="123">
        <f>IF(J18=0,"",J18/TrRail_act!J5*1000)</f>
        <v>7.9348857479823787</v>
      </c>
      <c r="K42" s="123">
        <f>IF(K18=0,"",K18/TrRail_act!K5*1000)</f>
        <v>7.5388574105970543</v>
      </c>
      <c r="L42" s="123">
        <f>IF(L18=0,"",L18/TrRail_act!L5*1000)</f>
        <v>7.3993211936925745</v>
      </c>
      <c r="M42" s="123">
        <f>IF(M18=0,"",M18/TrRail_act!M5*1000)</f>
        <v>7.0931545074503752</v>
      </c>
      <c r="N42" s="123">
        <f>IF(N18=0,"",N18/TrRail_act!N5*1000)</f>
        <v>6.5777604096277189</v>
      </c>
      <c r="O42" s="123">
        <f>IF(O18=0,"",O18/TrRail_act!O5*1000)</f>
        <v>6.2751313369785757</v>
      </c>
      <c r="P42" s="123">
        <f>IF(P18=0,"",P18/TrRail_act!P5*1000)</f>
        <v>6.3029923991856833</v>
      </c>
      <c r="Q42" s="123">
        <f>IF(Q18=0,"",Q18/TrRail_act!Q5*1000)</f>
        <v>6.0436733798884088</v>
      </c>
    </row>
    <row r="43" spans="1:17" ht="11.45" customHeight="1" x14ac:dyDescent="0.25">
      <c r="A43" s="19" t="s">
        <v>20</v>
      </c>
      <c r="B43" s="76">
        <f>IF(B19=0,"",B19/TrRail_act!B6*1000)</f>
        <v>22.152022492591644</v>
      </c>
      <c r="C43" s="76">
        <f>IF(C19=0,"",C19/TrRail_act!C6*1000)</f>
        <v>48.65300188742664</v>
      </c>
      <c r="D43" s="76">
        <f>IF(D19=0,"",D19/TrRail_act!D6*1000)</f>
        <v>58.95505868589553</v>
      </c>
      <c r="E43" s="76">
        <f>IF(E19=0,"",E19/TrRail_act!E6*1000)</f>
        <v>32.895496883014225</v>
      </c>
      <c r="F43" s="76">
        <f>IF(F19=0,"",F19/TrRail_act!F6*1000)</f>
        <v>40.138391613911388</v>
      </c>
      <c r="G43" s="76">
        <f>IF(G19=0,"",G19/TrRail_act!G6*1000)</f>
        <v>40.466505606834907</v>
      </c>
      <c r="H43" s="76">
        <f>IF(H19=0,"",H19/TrRail_act!H6*1000)</f>
        <v>37.901764555793804</v>
      </c>
      <c r="I43" s="76">
        <f>IF(I19=0,"",I19/TrRail_act!I6*1000)</f>
        <v>40.797607433363503</v>
      </c>
      <c r="J43" s="76">
        <f>IF(J19=0,"",J19/TrRail_act!J6*1000)</f>
        <v>19.115751622218088</v>
      </c>
      <c r="K43" s="76">
        <f>IF(K19=0,"",K19/TrRail_act!K6*1000)</f>
        <v>41.597220441499083</v>
      </c>
      <c r="L43" s="76">
        <f>IF(L19=0,"",L19/TrRail_act!L6*1000)</f>
        <v>61.556498419048012</v>
      </c>
      <c r="M43" s="76">
        <f>IF(M19=0,"",M19/TrRail_act!M6*1000)</f>
        <v>41.877095433284651</v>
      </c>
      <c r="N43" s="76">
        <f>IF(N19=0,"",N19/TrRail_act!N6*1000)</f>
        <v>39.242183895051795</v>
      </c>
      <c r="O43" s="76">
        <f>IF(O19=0,"",O19/TrRail_act!O6*1000)</f>
        <v>28.18201730889793</v>
      </c>
      <c r="P43" s="76">
        <f>IF(P19=0,"",P19/TrRail_act!P6*1000)</f>
        <v>28.381065266369578</v>
      </c>
      <c r="Q43" s="76">
        <f>IF(Q19=0,"",Q19/TrRail_act!Q6*1000)</f>
        <v>29.856357779731518</v>
      </c>
    </row>
    <row r="44" spans="1:17" ht="11.45" customHeight="1" x14ac:dyDescent="0.25">
      <c r="A44" s="62" t="s">
        <v>17</v>
      </c>
      <c r="B44" s="77">
        <f>IF(B20=0,"",B20/TrRail_act!B7*1000)</f>
        <v>49.305080166217238</v>
      </c>
      <c r="C44" s="77">
        <f>IF(C20=0,"",C20/TrRail_act!C7*1000)</f>
        <v>60.856804254115765</v>
      </c>
      <c r="D44" s="77">
        <f>IF(D20=0,"",D20/TrRail_act!D7*1000)</f>
        <v>68.862351449608965</v>
      </c>
      <c r="E44" s="77">
        <f>IF(E20=0,"",E20/TrRail_act!E7*1000)</f>
        <v>46.119129220286169</v>
      </c>
      <c r="F44" s="77">
        <f>IF(F20=0,"",F20/TrRail_act!F7*1000)</f>
        <v>55.718413816124716</v>
      </c>
      <c r="G44" s="77">
        <f>IF(G20=0,"",G20/TrRail_act!G7*1000)</f>
        <v>49.766247219071978</v>
      </c>
      <c r="H44" s="77">
        <f>IF(H20=0,"",H20/TrRail_act!H7*1000)</f>
        <v>49.377496124833499</v>
      </c>
      <c r="I44" s="77">
        <f>IF(I20=0,"",I20/TrRail_act!I7*1000)</f>
        <v>54.616494071595149</v>
      </c>
      <c r="J44" s="77">
        <f>IF(J20=0,"",J20/TrRail_act!J7*1000)</f>
        <v>22.949957386649725</v>
      </c>
      <c r="K44" s="77">
        <f>IF(K20=0,"",K20/TrRail_act!K7*1000)</f>
        <v>54.769819253616909</v>
      </c>
      <c r="L44" s="77">
        <f>IF(L20=0,"",L20/TrRail_act!L7*1000)</f>
        <v>70.915349540256429</v>
      </c>
      <c r="M44" s="77">
        <f>IF(M20=0,"",M20/TrRail_act!M7*1000)</f>
        <v>47.930602820449948</v>
      </c>
      <c r="N44" s="77">
        <f>IF(N20=0,"",N20/TrRail_act!N7*1000)</f>
        <v>38.696062963147575</v>
      </c>
      <c r="O44" s="77">
        <f>IF(O20=0,"",O20/TrRail_act!O7*1000)</f>
        <v>31.275770169230618</v>
      </c>
      <c r="P44" s="77">
        <f>IF(P20=0,"",P20/TrRail_act!P7*1000)</f>
        <v>32.339486238231927</v>
      </c>
      <c r="Q44" s="77">
        <f>IF(Q20=0,"",Q20/TrRail_act!Q7*1000)</f>
        <v>32.442458453900869</v>
      </c>
    </row>
    <row r="45" spans="1:17" ht="11.45" customHeight="1" x14ac:dyDescent="0.25">
      <c r="A45" s="62" t="s">
        <v>16</v>
      </c>
      <c r="B45" s="77">
        <f>IF(B21=0,"",B21/TrRail_act!B8*1000)</f>
        <v>17.176594162554416</v>
      </c>
      <c r="C45" s="77">
        <f>IF(C21=0,"",C21/TrRail_act!C8*1000)</f>
        <v>36.945861007468956</v>
      </c>
      <c r="D45" s="77">
        <f>IF(D21=0,"",D21/TrRail_act!D8*1000)</f>
        <v>49.918512468769386</v>
      </c>
      <c r="E45" s="77">
        <f>IF(E21=0,"",E21/TrRail_act!E8*1000)</f>
        <v>30.412265832417891</v>
      </c>
      <c r="F45" s="77">
        <f>IF(F21=0,"",F21/TrRail_act!F8*1000)</f>
        <v>29.410684018766375</v>
      </c>
      <c r="G45" s="77">
        <f>IF(G21=0,"",G21/TrRail_act!G8*1000)</f>
        <v>35.387189014884598</v>
      </c>
      <c r="H45" s="77">
        <f>IF(H21=0,"",H21/TrRail_act!H8*1000)</f>
        <v>28.425730057333148</v>
      </c>
      <c r="I45" s="77">
        <f>IF(I21=0,"",I21/TrRail_act!I8*1000)</f>
        <v>26.697187996083425</v>
      </c>
      <c r="J45" s="77">
        <f>IF(J21=0,"",J21/TrRail_act!J8*1000)</f>
        <v>16.877590821607203</v>
      </c>
      <c r="K45" s="77">
        <f>IF(K21=0,"",K21/TrRail_act!K8*1000)</f>
        <v>29.834890641506963</v>
      </c>
      <c r="L45" s="77">
        <f>IF(L21=0,"",L21/TrRail_act!L8*1000)</f>
        <v>45.518960764024044</v>
      </c>
      <c r="M45" s="77">
        <f>IF(M21=0,"",M21/TrRail_act!M8*1000)</f>
        <v>34.151988491319067</v>
      </c>
      <c r="N45" s="77">
        <f>IF(N21=0,"",N21/TrRail_act!N8*1000)</f>
        <v>40.306608590396834</v>
      </c>
      <c r="O45" s="77">
        <f>IF(O21=0,"",O21/TrRail_act!O8*1000)</f>
        <v>24.134929500907734</v>
      </c>
      <c r="P45" s="77">
        <f>IF(P21=0,"",P21/TrRail_act!P8*1000)</f>
        <v>19.269314584973824</v>
      </c>
      <c r="Q45" s="77">
        <f>IF(Q21=0,"",Q21/TrRail_act!Q8*1000)</f>
        <v>21.999178775999905</v>
      </c>
    </row>
    <row r="46" spans="1:17" ht="11.45" customHeight="1" x14ac:dyDescent="0.25">
      <c r="A46" s="118" t="s">
        <v>19</v>
      </c>
      <c r="B46" s="122" t="str">
        <f>IF(B22=0,"",B22/TrRail_act!B9*1000)</f>
        <v/>
      </c>
      <c r="C46" s="122" t="str">
        <f>IF(C22=0,"",C22/TrRail_act!C9*1000)</f>
        <v/>
      </c>
      <c r="D46" s="122" t="str">
        <f>IF(D22=0,"",D22/TrRail_act!D9*1000)</f>
        <v/>
      </c>
      <c r="E46" s="122" t="str">
        <f>IF(E22=0,"",E22/TrRail_act!E9*1000)</f>
        <v/>
      </c>
      <c r="F46" s="122" t="str">
        <f>IF(F22=0,"",F22/TrRail_act!F9*1000)</f>
        <v/>
      </c>
      <c r="G46" s="122" t="str">
        <f>IF(G22=0,"",G22/TrRail_act!G9*1000)</f>
        <v/>
      </c>
      <c r="H46" s="122" t="str">
        <f>IF(H22=0,"",H22/TrRail_act!H9*1000)</f>
        <v/>
      </c>
      <c r="I46" s="122" t="str">
        <f>IF(I22=0,"",I22/TrRail_act!I9*1000)</f>
        <v/>
      </c>
      <c r="J46" s="122" t="str">
        <f>IF(J22=0,"",J22/TrRail_act!J9*1000)</f>
        <v/>
      </c>
      <c r="K46" s="122" t="str">
        <f>IF(K22=0,"",K22/TrRail_act!K9*1000)</f>
        <v/>
      </c>
      <c r="L46" s="122" t="str">
        <f>IF(L22=0,"",L22/TrRail_act!L9*1000)</f>
        <v/>
      </c>
      <c r="M46" s="122" t="str">
        <f>IF(M22=0,"",M22/TrRail_act!M9*1000)</f>
        <v/>
      </c>
      <c r="N46" s="122" t="str">
        <f>IF(N22=0,"",N22/TrRail_act!N9*1000)</f>
        <v/>
      </c>
      <c r="O46" s="122" t="str">
        <f>IF(O22=0,"",O22/TrRail_act!O9*1000)</f>
        <v/>
      </c>
      <c r="P46" s="122" t="str">
        <f>IF(P22=0,"",P22/TrRail_act!P9*1000)</f>
        <v/>
      </c>
      <c r="Q46" s="122" t="str">
        <f>IF(Q22=0,"",Q22/TrRail_act!Q9*1000)</f>
        <v/>
      </c>
    </row>
    <row r="47" spans="1:17" ht="11.45" customHeight="1" x14ac:dyDescent="0.25">
      <c r="A47" s="25" t="s">
        <v>36</v>
      </c>
      <c r="B47" s="79">
        <f>IF(B23=0,"",B23/TrRail_act!B10*1000)</f>
        <v>5.1904259344817127</v>
      </c>
      <c r="C47" s="79">
        <f>IF(C23=0,"",C23/TrRail_act!C10*1000)</f>
        <v>4.1444844942681378</v>
      </c>
      <c r="D47" s="79">
        <f>IF(D23=0,"",D23/TrRail_act!D10*1000)</f>
        <v>4.783414190002639</v>
      </c>
      <c r="E47" s="79">
        <f>IF(E23=0,"",E23/TrRail_act!E10*1000)</f>
        <v>4.6371631849437787</v>
      </c>
      <c r="F47" s="79">
        <f>IF(F23=0,"",F23/TrRail_act!F10*1000)</f>
        <v>3.3960048553892355</v>
      </c>
      <c r="G47" s="79">
        <f>IF(G23=0,"",G23/TrRail_act!G10*1000)</f>
        <v>3.6357207091353057</v>
      </c>
      <c r="H47" s="79">
        <f>IF(H23=0,"",H23/TrRail_act!H10*1000)</f>
        <v>3.7778928453119875</v>
      </c>
      <c r="I47" s="79">
        <f>IF(I23=0,"",I23/TrRail_act!I10*1000)</f>
        <v>3.6004351907796188</v>
      </c>
      <c r="J47" s="79">
        <f>IF(J23=0,"",J23/TrRail_act!J10*1000)</f>
        <v>4.1009733258362377</v>
      </c>
      <c r="K47" s="79">
        <f>IF(K23=0,"",K23/TrRail_act!K10*1000)</f>
        <v>4.8701963024770114</v>
      </c>
      <c r="L47" s="79">
        <f>IF(L23=0,"",L23/TrRail_act!L10*1000)</f>
        <v>5.9439669749934518</v>
      </c>
      <c r="M47" s="79">
        <f>IF(M23=0,"",M23/TrRail_act!M10*1000)</f>
        <v>4.4354743031884816</v>
      </c>
      <c r="N47" s="79">
        <f>IF(N23=0,"",N23/TrRail_act!N10*1000)</f>
        <v>4.7377332546441133</v>
      </c>
      <c r="O47" s="79">
        <f>IF(O23=0,"",O23/TrRail_act!O10*1000)</f>
        <v>4.7222480576861177</v>
      </c>
      <c r="P47" s="79">
        <f>IF(P23=0,"",P23/TrRail_act!P10*1000)</f>
        <v>4.2669834076726136</v>
      </c>
      <c r="Q47" s="79">
        <f>IF(Q23=0,"",Q23/TrRail_act!Q10*1000)</f>
        <v>3.9141768581407073</v>
      </c>
    </row>
    <row r="48" spans="1:17" ht="11.45" customHeight="1" x14ac:dyDescent="0.25">
      <c r="A48" s="116" t="s">
        <v>17</v>
      </c>
      <c r="B48" s="77">
        <f>IF(B24=0,"",B24/TrRail_act!B11*1000)</f>
        <v>5.1904259344817127</v>
      </c>
      <c r="C48" s="77">
        <f>IF(C24=0,"",C24/TrRail_act!C11*1000)</f>
        <v>4.1444844942681378</v>
      </c>
      <c r="D48" s="77">
        <f>IF(D24=0,"",D24/TrRail_act!D11*1000)</f>
        <v>4.783414190002639</v>
      </c>
      <c r="E48" s="77">
        <f>IF(E24=0,"",E24/TrRail_act!E11*1000)</f>
        <v>4.6371631849437787</v>
      </c>
      <c r="F48" s="77">
        <f>IF(F24=0,"",F24/TrRail_act!F11*1000)</f>
        <v>3.3960048553892355</v>
      </c>
      <c r="G48" s="77">
        <f>IF(G24=0,"",G24/TrRail_act!G11*1000)</f>
        <v>3.6357207091353057</v>
      </c>
      <c r="H48" s="77">
        <f>IF(H24=0,"",H24/TrRail_act!H11*1000)</f>
        <v>3.7778928453119875</v>
      </c>
      <c r="I48" s="77">
        <f>IF(I24=0,"",I24/TrRail_act!I11*1000)</f>
        <v>3.6004351907796188</v>
      </c>
      <c r="J48" s="77">
        <f>IF(J24=0,"",J24/TrRail_act!J11*1000)</f>
        <v>4.1009733258362377</v>
      </c>
      <c r="K48" s="77">
        <f>IF(K24=0,"",K24/TrRail_act!K11*1000)</f>
        <v>4.8701963024770114</v>
      </c>
      <c r="L48" s="77">
        <f>IF(L24=0,"",L24/TrRail_act!L11*1000)</f>
        <v>5.9439669749934518</v>
      </c>
      <c r="M48" s="77">
        <f>IF(M24=0,"",M24/TrRail_act!M11*1000)</f>
        <v>4.4354743031884816</v>
      </c>
      <c r="N48" s="77">
        <f>IF(N24=0,"",N24/TrRail_act!N11*1000)</f>
        <v>4.7377332546441133</v>
      </c>
      <c r="O48" s="77">
        <f>IF(O24=0,"",O24/TrRail_act!O11*1000)</f>
        <v>4.7222480576861177</v>
      </c>
      <c r="P48" s="77">
        <f>IF(P24=0,"",P24/TrRail_act!P11*1000)</f>
        <v>4.2669834076726136</v>
      </c>
      <c r="Q48" s="77">
        <f>IF(Q24=0,"",Q24/TrRail_act!Q11*1000)</f>
        <v>3.9141768581407073</v>
      </c>
    </row>
    <row r="49" spans="1:17" ht="11.45" customHeight="1" x14ac:dyDescent="0.25">
      <c r="A49" s="93" t="s">
        <v>16</v>
      </c>
      <c r="B49" s="74" t="str">
        <f>IF(B25=0,"",B25/TrRail_act!B12*1000)</f>
        <v/>
      </c>
      <c r="C49" s="74" t="str">
        <f>IF(C25=0,"",C25/TrRail_act!C12*1000)</f>
        <v/>
      </c>
      <c r="D49" s="74" t="str">
        <f>IF(D25=0,"",D25/TrRail_act!D12*1000)</f>
        <v/>
      </c>
      <c r="E49" s="74" t="str">
        <f>IF(E25=0,"",E25/TrRail_act!E12*1000)</f>
        <v/>
      </c>
      <c r="F49" s="74" t="str">
        <f>IF(F25=0,"",F25/TrRail_act!F12*1000)</f>
        <v/>
      </c>
      <c r="G49" s="74" t="str">
        <f>IF(G25=0,"",G25/TrRail_act!G12*1000)</f>
        <v/>
      </c>
      <c r="H49" s="74" t="str">
        <f>IF(H25=0,"",H25/TrRail_act!H12*1000)</f>
        <v/>
      </c>
      <c r="I49" s="74" t="str">
        <f>IF(I25=0,"",I25/TrRail_act!I12*1000)</f>
        <v/>
      </c>
      <c r="J49" s="74" t="str">
        <f>IF(J25=0,"",J25/TrRail_act!J12*1000)</f>
        <v/>
      </c>
      <c r="K49" s="74" t="str">
        <f>IF(K25=0,"",K25/TrRail_act!K12*1000)</f>
        <v/>
      </c>
      <c r="L49" s="74" t="str">
        <f>IF(L25=0,"",L25/TrRail_act!L12*1000)</f>
        <v/>
      </c>
      <c r="M49" s="74" t="str">
        <f>IF(M25=0,"",M25/TrRail_act!M12*1000)</f>
        <v/>
      </c>
      <c r="N49" s="74" t="str">
        <f>IF(N25=0,"",N25/TrRail_act!N12*1000)</f>
        <v/>
      </c>
      <c r="O49" s="74" t="str">
        <f>IF(O25=0,"",O25/TrRail_act!O12*1000)</f>
        <v/>
      </c>
      <c r="P49" s="74" t="str">
        <f>IF(P25=0,"",P25/TrRail_act!P12*1000)</f>
        <v/>
      </c>
      <c r="Q49" s="74" t="str">
        <f>IF(Q25=0,"",Q25/TrRail_act!Q12*1000)</f>
        <v/>
      </c>
    </row>
    <row r="51" spans="1:17" ht="11.45" customHeight="1" x14ac:dyDescent="0.25">
      <c r="A51" s="27" t="s">
        <v>72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</row>
    <row r="52" spans="1:17" ht="11.45" customHeight="1" x14ac:dyDescent="0.25">
      <c r="A52" s="25" t="s">
        <v>39</v>
      </c>
      <c r="B52" s="40">
        <f>IF(B17=0,"",1000000*B17/TrRail_act!B37)</f>
        <v>385721.59793895326</v>
      </c>
      <c r="C52" s="40">
        <f>IF(C17=0,"",1000000*C17/TrRail_act!C37)</f>
        <v>479269.44091903581</v>
      </c>
      <c r="D52" s="40">
        <f>IF(D17=0,"",1000000*D17/TrRail_act!D37)</f>
        <v>516453.35555189417</v>
      </c>
      <c r="E52" s="40">
        <f>IF(E17=0,"",1000000*E17/TrRail_act!E37)</f>
        <v>315982.42938414874</v>
      </c>
      <c r="F52" s="40">
        <f>IF(F17=0,"",1000000*F17/TrRail_act!F37)</f>
        <v>390381.98912095273</v>
      </c>
      <c r="G52" s="40">
        <f>IF(G17=0,"",1000000*G17/TrRail_act!G37)</f>
        <v>455829.40381811169</v>
      </c>
      <c r="H52" s="40">
        <f>IF(H17=0,"",1000000*H17/TrRail_act!H37)</f>
        <v>434355.80790884822</v>
      </c>
      <c r="I52" s="40">
        <f>IF(I17=0,"",1000000*I17/TrRail_act!I37)</f>
        <v>473646.59828390798</v>
      </c>
      <c r="J52" s="40">
        <f>IF(J17=0,"",1000000*J17/TrRail_act!J37)</f>
        <v>184361.54266485517</v>
      </c>
      <c r="K52" s="40">
        <f>IF(K17=0,"",1000000*K17/TrRail_act!K37)</f>
        <v>312563.18413426541</v>
      </c>
      <c r="L52" s="40">
        <f>IF(L17=0,"",1000000*L17/TrRail_act!L37)</f>
        <v>388884.88295056397</v>
      </c>
      <c r="M52" s="40">
        <f>IF(M17=0,"",1000000*M17/TrRail_act!M37)</f>
        <v>261856.83261689433</v>
      </c>
      <c r="N52" s="40">
        <f>IF(N17=0,"",1000000*N17/TrRail_act!N37)</f>
        <v>234551.93811644096</v>
      </c>
      <c r="O52" s="40">
        <f>IF(O17=0,"",1000000*O17/TrRail_act!O37)</f>
        <v>170041.57746702112</v>
      </c>
      <c r="P52" s="40">
        <f>IF(P17=0,"",1000000*P17/TrRail_act!P37)</f>
        <v>203584.06634517922</v>
      </c>
      <c r="Q52" s="40">
        <f>IF(Q17=0,"",1000000*Q17/TrRail_act!Q37)</f>
        <v>210107.29918112402</v>
      </c>
    </row>
    <row r="53" spans="1:17" ht="11.45" customHeight="1" x14ac:dyDescent="0.25">
      <c r="A53" s="91" t="s">
        <v>21</v>
      </c>
      <c r="B53" s="121">
        <f>IF(B18=0,"",1000000*B18/TrRail_act!B38)</f>
        <v>92904.87138677921</v>
      </c>
      <c r="C53" s="121">
        <f>IF(C18=0,"",1000000*C18/TrRail_act!C38)</f>
        <v>75088.111768291623</v>
      </c>
      <c r="D53" s="121">
        <f>IF(D18=0,"",1000000*D18/TrRail_act!D38)</f>
        <v>74390.095013796526</v>
      </c>
      <c r="E53" s="121">
        <f>IF(E18=0,"",1000000*E18/TrRail_act!E38)</f>
        <v>77660.126093033832</v>
      </c>
      <c r="F53" s="121">
        <f>IF(F18=0,"",1000000*F18/TrRail_act!F38)</f>
        <v>67335.534334084892</v>
      </c>
      <c r="G53" s="121">
        <f>IF(G18=0,"",1000000*G18/TrRail_act!G38)</f>
        <v>54103.807938445549</v>
      </c>
      <c r="H53" s="121">
        <f>IF(H18=0,"",1000000*H18/TrRail_act!H38)</f>
        <v>54702.871917867924</v>
      </c>
      <c r="I53" s="121">
        <f>IF(I18=0,"",1000000*I18/TrRail_act!I38)</f>
        <v>53009.64162848796</v>
      </c>
      <c r="J53" s="121">
        <f>IF(J18=0,"",1000000*J18/TrRail_act!J38)</f>
        <v>69334.222618695727</v>
      </c>
      <c r="K53" s="121">
        <f>IF(K18=0,"",1000000*K18/TrRail_act!K38)</f>
        <v>64460.565355228733</v>
      </c>
      <c r="L53" s="121">
        <f>IF(L18=0,"",1000000*L18/TrRail_act!L38)</f>
        <v>57267.730466769506</v>
      </c>
      <c r="M53" s="121">
        <f>IF(M18=0,"",1000000*M18/TrRail_act!M38)</f>
        <v>49835.79425389559</v>
      </c>
      <c r="N53" s="121">
        <f>IF(N18=0,"",1000000*N18/TrRail_act!N38)</f>
        <v>57110.234138214684</v>
      </c>
      <c r="O53" s="121">
        <f>IF(O18=0,"",1000000*O18/TrRail_act!O38)</f>
        <v>49317.705284546239</v>
      </c>
      <c r="P53" s="121">
        <f>IF(P18=0,"",1000000*P18/TrRail_act!P38)</f>
        <v>44511.707111079704</v>
      </c>
      <c r="Q53" s="121">
        <f>IF(Q18=0,"",1000000*Q18/TrRail_act!Q38)</f>
        <v>41671.991336241997</v>
      </c>
    </row>
    <row r="54" spans="1:17" ht="11.45" customHeight="1" x14ac:dyDescent="0.25">
      <c r="A54" s="19" t="s">
        <v>20</v>
      </c>
      <c r="B54" s="38">
        <f>IF(B19=0,"",1000000*B19/TrRail_act!B39)</f>
        <v>1051214.1582848036</v>
      </c>
      <c r="C54" s="38">
        <f>IF(C19=0,"",1000000*C19/TrRail_act!C39)</f>
        <v>1110802.7677170734</v>
      </c>
      <c r="D54" s="38">
        <f>IF(D19=0,"",1000000*D19/TrRail_act!D39)</f>
        <v>1098115.5404704434</v>
      </c>
      <c r="E54" s="38">
        <f>IF(E19=0,"",1000000*E19/TrRail_act!E39)</f>
        <v>629564.40739877359</v>
      </c>
      <c r="F54" s="38">
        <f>IF(F19=0,"",1000000*F19/TrRail_act!F39)</f>
        <v>815443.11384051561</v>
      </c>
      <c r="G54" s="38">
        <f>IF(G19=0,"",1000000*G19/TrRail_act!G39)</f>
        <v>912335.76277227781</v>
      </c>
      <c r="H54" s="38">
        <f>IF(H19=0,"",1000000*H19/TrRail_act!H39)</f>
        <v>847022.04268165294</v>
      </c>
      <c r="I54" s="38">
        <f>IF(I19=0,"",1000000*I19/TrRail_act!I39)</f>
        <v>894283.55493932799</v>
      </c>
      <c r="J54" s="38">
        <f>IF(J19=0,"",1000000*J19/TrRail_act!J39)</f>
        <v>419017.2755590204</v>
      </c>
      <c r="K54" s="38">
        <f>IF(K19=0,"",1000000*K19/TrRail_act!K39)</f>
        <v>828616.63119466172</v>
      </c>
      <c r="L54" s="38">
        <f>IF(L19=0,"",1000000*L19/TrRail_act!L39)</f>
        <v>921482.12784877943</v>
      </c>
      <c r="M54" s="38">
        <f>IF(M19=0,"",1000000*M19/TrRail_act!M39)</f>
        <v>598596.1288404807</v>
      </c>
      <c r="N54" s="38">
        <f>IF(N19=0,"",1000000*N19/TrRail_act!N39)</f>
        <v>542465.48325512779</v>
      </c>
      <c r="O54" s="38">
        <f>IF(O19=0,"",1000000*O19/TrRail_act!O39)</f>
        <v>339707.55999374262</v>
      </c>
      <c r="P54" s="38">
        <f>IF(P19=0,"",1000000*P19/TrRail_act!P39)</f>
        <v>407522.98844017863</v>
      </c>
      <c r="Q54" s="38">
        <f>IF(Q19=0,"",1000000*Q19/TrRail_act!Q39)</f>
        <v>406615.15833348641</v>
      </c>
    </row>
    <row r="55" spans="1:17" ht="11.45" customHeight="1" x14ac:dyDescent="0.25">
      <c r="A55" s="62" t="s">
        <v>17</v>
      </c>
      <c r="B55" s="42">
        <f>IF(B20=0,"",1000000*B20/TrRail_act!B40)</f>
        <v>996419.90569599764</v>
      </c>
      <c r="C55" s="42">
        <f>IF(C20=0,"",1000000*C20/TrRail_act!C40)</f>
        <v>1209394.7072327877</v>
      </c>
      <c r="D55" s="42">
        <f>IF(D20=0,"",1000000*D20/TrRail_act!D40)</f>
        <v>1162510.5199088808</v>
      </c>
      <c r="E55" s="42">
        <f>IF(E20=0,"",1000000*E20/TrRail_act!E40)</f>
        <v>265134.4003187319</v>
      </c>
      <c r="F55" s="42">
        <f>IF(F20=0,"",1000000*F20/TrRail_act!F40)</f>
        <v>877020.21533553989</v>
      </c>
      <c r="G55" s="42">
        <f>IF(G20=0,"",1000000*G20/TrRail_act!G40)</f>
        <v>871949.65572974051</v>
      </c>
      <c r="H55" s="42">
        <f>IF(H20=0,"",1000000*H20/TrRail_act!H40)</f>
        <v>1043531.33409813</v>
      </c>
      <c r="I55" s="42">
        <f>IF(I20=0,"",1000000*I20/TrRail_act!I40)</f>
        <v>1162755.5910350475</v>
      </c>
      <c r="J55" s="42">
        <f>IF(J20=0,"",1000000*J20/TrRail_act!J40)</f>
        <v>356576.23454695928</v>
      </c>
      <c r="K55" s="42">
        <f>IF(K20=0,"",1000000*K20/TrRail_act!K40)</f>
        <v>989720.39833372587</v>
      </c>
      <c r="L55" s="42">
        <f>IF(L20=0,"",1000000*L20/TrRail_act!L40)</f>
        <v>1053449.2647461153</v>
      </c>
      <c r="M55" s="42">
        <f>IF(M20=0,"",1000000*M20/TrRail_act!M40)</f>
        <v>593643.11552208418</v>
      </c>
      <c r="N55" s="42">
        <f>IF(N20=0,"",1000000*N20/TrRail_act!N40)</f>
        <v>546366.25334366132</v>
      </c>
      <c r="O55" s="42">
        <f>IF(O20=0,"",1000000*O20/TrRail_act!O40)</f>
        <v>329401.00082628848</v>
      </c>
      <c r="P55" s="42">
        <f>IF(P20=0,"",1000000*P20/TrRail_act!P40)</f>
        <v>467603.67495787598</v>
      </c>
      <c r="Q55" s="42">
        <f>IF(Q20=0,"",1000000*Q20/TrRail_act!Q40)</f>
        <v>465391.31013149739</v>
      </c>
    </row>
    <row r="56" spans="1:17" ht="11.45" customHeight="1" x14ac:dyDescent="0.25">
      <c r="A56" s="62" t="s">
        <v>16</v>
      </c>
      <c r="B56" s="42">
        <f>IF(B21=0,"",1000000*B21/TrRail_act!B41)</f>
        <v>1082525.1597641211</v>
      </c>
      <c r="C56" s="42">
        <f>IF(C21=0,"",1000000*C21/TrRail_act!C41)</f>
        <v>984041.70262544125</v>
      </c>
      <c r="D56" s="42">
        <f>IF(D21=0,"",1000000*D21/TrRail_act!D41)</f>
        <v>1026565.5633166244</v>
      </c>
      <c r="E56" s="42">
        <f>IF(E21=0,"",1000000*E21/TrRail_act!E41)</f>
        <v>1034486.6374877087</v>
      </c>
      <c r="F56" s="42">
        <f>IF(F21=0,"",1000000*F21/TrRail_act!F41)</f>
        <v>747024.11217937747</v>
      </c>
      <c r="G56" s="42">
        <f>IF(G21=0,"",1000000*G21/TrRail_act!G41)</f>
        <v>945990.85197439243</v>
      </c>
      <c r="H56" s="42">
        <f>IF(H21=0,"",1000000*H21/TrRail_act!H41)</f>
        <v>666888.52554988221</v>
      </c>
      <c r="I56" s="42">
        <f>IF(I21=0,"",1000000*I21/TrRail_act!I41)</f>
        <v>603438.84916896501</v>
      </c>
      <c r="J56" s="42">
        <f>IF(J21=0,"",1000000*J21/TrRail_act!J41)</f>
        <v>486661.7366554201</v>
      </c>
      <c r="K56" s="42">
        <f>IF(K21=0,"",1000000*K21/TrRail_act!K41)</f>
        <v>654087.55012734223</v>
      </c>
      <c r="L56" s="42">
        <f>IF(L21=0,"",1000000*L21/TrRail_act!L41)</f>
        <v>690539.63827844162</v>
      </c>
      <c r="M56" s="42">
        <f>IF(M21=0,"",1000000*M21/TrRail_act!M41)</f>
        <v>607676.65325754089</v>
      </c>
      <c r="N56" s="42">
        <f>IF(N21=0,"",1000000*N21/TrRail_act!N41)</f>
        <v>535314.07142614957</v>
      </c>
      <c r="O56" s="42">
        <f>IF(O21=0,"",1000000*O21/TrRail_act!O41)</f>
        <v>358735.05384135025</v>
      </c>
      <c r="P56" s="42">
        <f>IF(P21=0,"",1000000*P21/TrRail_act!P41)</f>
        <v>272341.44377535948</v>
      </c>
      <c r="Q56" s="42">
        <f>IF(Q21=0,"",1000000*Q21/TrRail_act!Q41)</f>
        <v>259674.77883845902</v>
      </c>
    </row>
    <row r="57" spans="1:17" ht="11.45" customHeight="1" x14ac:dyDescent="0.25">
      <c r="A57" s="118" t="s">
        <v>19</v>
      </c>
      <c r="B57" s="120" t="str">
        <f>IF(B22=0,"",1000000*B22/TrRail_act!B42)</f>
        <v/>
      </c>
      <c r="C57" s="120" t="str">
        <f>IF(C22=0,"",1000000*C22/TrRail_act!C42)</f>
        <v/>
      </c>
      <c r="D57" s="120" t="str">
        <f>IF(D22=0,"",1000000*D22/TrRail_act!D42)</f>
        <v/>
      </c>
      <c r="E57" s="120" t="str">
        <f>IF(E22=0,"",1000000*E22/TrRail_act!E42)</f>
        <v/>
      </c>
      <c r="F57" s="120" t="str">
        <f>IF(F22=0,"",1000000*F22/TrRail_act!F42)</f>
        <v/>
      </c>
      <c r="G57" s="120" t="str">
        <f>IF(G22=0,"",1000000*G22/TrRail_act!G42)</f>
        <v/>
      </c>
      <c r="H57" s="120" t="str">
        <f>IF(H22=0,"",1000000*H22/TrRail_act!H42)</f>
        <v/>
      </c>
      <c r="I57" s="120" t="str">
        <f>IF(I22=0,"",1000000*I22/TrRail_act!I42)</f>
        <v/>
      </c>
      <c r="J57" s="120" t="str">
        <f>IF(J22=0,"",1000000*J22/TrRail_act!J42)</f>
        <v/>
      </c>
      <c r="K57" s="120" t="str">
        <f>IF(K22=0,"",1000000*K22/TrRail_act!K42)</f>
        <v/>
      </c>
      <c r="L57" s="120" t="str">
        <f>IF(L22=0,"",1000000*L22/TrRail_act!L42)</f>
        <v/>
      </c>
      <c r="M57" s="120" t="str">
        <f>IF(M22=0,"",1000000*M22/TrRail_act!M42)</f>
        <v/>
      </c>
      <c r="N57" s="120" t="str">
        <f>IF(N22=0,"",1000000*N22/TrRail_act!N42)</f>
        <v/>
      </c>
      <c r="O57" s="120" t="str">
        <f>IF(O22=0,"",1000000*O22/TrRail_act!O42)</f>
        <v/>
      </c>
      <c r="P57" s="120" t="str">
        <f>IF(P22=0,"",1000000*P22/TrRail_act!P42)</f>
        <v/>
      </c>
      <c r="Q57" s="120" t="str">
        <f>IF(Q22=0,"",1000000*Q22/TrRail_act!Q42)</f>
        <v/>
      </c>
    </row>
    <row r="58" spans="1:17" ht="11.45" customHeight="1" x14ac:dyDescent="0.25">
      <c r="A58" s="25" t="s">
        <v>18</v>
      </c>
      <c r="B58" s="40">
        <f>IF(B23=0,"",1000000*B23/TrRail_act!B43)</f>
        <v>592293.39325592737</v>
      </c>
      <c r="C58" s="40">
        <f>IF(C23=0,"",1000000*C23/TrRail_act!C43)</f>
        <v>499497.94109087961</v>
      </c>
      <c r="D58" s="40">
        <f>IF(D23=0,"",1000000*D23/TrRail_act!D43)</f>
        <v>583456.19371642254</v>
      </c>
      <c r="E58" s="40">
        <f>IF(E23=0,"",1000000*E23/TrRail_act!E43)</f>
        <v>557035.62730939558</v>
      </c>
      <c r="F58" s="40">
        <f>IF(F23=0,"",1000000*F23/TrRail_act!F43)</f>
        <v>434357.30394295492</v>
      </c>
      <c r="G58" s="40">
        <f>IF(G23=0,"",1000000*G23/TrRail_act!G43)</f>
        <v>471712.59298159165</v>
      </c>
      <c r="H58" s="40">
        <f>IF(H23=0,"",1000000*H23/TrRail_act!H43)</f>
        <v>479976.67881049123</v>
      </c>
      <c r="I58" s="40">
        <f>IF(I23=0,"",1000000*I23/TrRail_act!I43)</f>
        <v>367899.0140396629</v>
      </c>
      <c r="J58" s="40">
        <f>IF(J23=0,"",1000000*J23/TrRail_act!J43)</f>
        <v>293639.57199331041</v>
      </c>
      <c r="K58" s="40">
        <f>IF(K23=0,"",1000000*K23/TrRail_act!K43)</f>
        <v>348952.49892567215</v>
      </c>
      <c r="L58" s="40">
        <f>IF(L23=0,"",1000000*L23/TrRail_act!L43)</f>
        <v>475374.12987959682</v>
      </c>
      <c r="M58" s="40">
        <f>IF(M23=0,"",1000000*M23/TrRail_act!M43)</f>
        <v>406056.34095321118</v>
      </c>
      <c r="N58" s="40">
        <f>IF(N23=0,"",1000000*N23/TrRail_act!N43)</f>
        <v>365411.03553488199</v>
      </c>
      <c r="O58" s="40">
        <f>IF(O23=0,"",1000000*O23/TrRail_act!O43)</f>
        <v>351156.77682509995</v>
      </c>
      <c r="P58" s="40">
        <f>IF(P23=0,"",1000000*P23/TrRail_act!P43)</f>
        <v>292490.4836922533</v>
      </c>
      <c r="Q58" s="40">
        <f>IF(Q23=0,"",1000000*Q23/TrRail_act!Q43)</f>
        <v>274168.29813088954</v>
      </c>
    </row>
    <row r="59" spans="1:17" ht="11.45" customHeight="1" x14ac:dyDescent="0.25">
      <c r="A59" s="116" t="s">
        <v>17</v>
      </c>
      <c r="B59" s="42">
        <f>IF(B24=0,"",1000000*B24/TrRail_act!B44)</f>
        <v>592293.39325592737</v>
      </c>
      <c r="C59" s="42">
        <f>IF(C24=0,"",1000000*C24/TrRail_act!C44)</f>
        <v>499497.94109087961</v>
      </c>
      <c r="D59" s="42">
        <f>IF(D24=0,"",1000000*D24/TrRail_act!D44)</f>
        <v>583456.19371642254</v>
      </c>
      <c r="E59" s="42">
        <f>IF(E24=0,"",1000000*E24/TrRail_act!E44)</f>
        <v>557035.62730939558</v>
      </c>
      <c r="F59" s="42">
        <f>IF(F24=0,"",1000000*F24/TrRail_act!F44)</f>
        <v>434357.30394295492</v>
      </c>
      <c r="G59" s="42">
        <f>IF(G24=0,"",1000000*G24/TrRail_act!G44)</f>
        <v>471712.59298159165</v>
      </c>
      <c r="H59" s="42">
        <f>IF(H24=0,"",1000000*H24/TrRail_act!H44)</f>
        <v>479976.67881049123</v>
      </c>
      <c r="I59" s="42">
        <f>IF(I24=0,"",1000000*I24/TrRail_act!I44)</f>
        <v>367899.0140396629</v>
      </c>
      <c r="J59" s="42">
        <f>IF(J24=0,"",1000000*J24/TrRail_act!J44)</f>
        <v>293639.57199331041</v>
      </c>
      <c r="K59" s="42">
        <f>IF(K24=0,"",1000000*K24/TrRail_act!K44)</f>
        <v>348952.49892567215</v>
      </c>
      <c r="L59" s="42">
        <f>IF(L24=0,"",1000000*L24/TrRail_act!L44)</f>
        <v>475374.12987959682</v>
      </c>
      <c r="M59" s="42">
        <f>IF(M24=0,"",1000000*M24/TrRail_act!M44)</f>
        <v>406056.34095321118</v>
      </c>
      <c r="N59" s="42">
        <f>IF(N24=0,"",1000000*N24/TrRail_act!N44)</f>
        <v>365411.03553488199</v>
      </c>
      <c r="O59" s="42">
        <f>IF(O24=0,"",1000000*O24/TrRail_act!O44)</f>
        <v>351156.77682509995</v>
      </c>
      <c r="P59" s="42">
        <f>IF(P24=0,"",1000000*P24/TrRail_act!P44)</f>
        <v>292490.4836922533</v>
      </c>
      <c r="Q59" s="42">
        <f>IF(Q24=0,"",1000000*Q24/TrRail_act!Q44)</f>
        <v>274168.29813088954</v>
      </c>
    </row>
    <row r="60" spans="1:17" ht="11.45" customHeight="1" x14ac:dyDescent="0.25">
      <c r="A60" s="93" t="s">
        <v>16</v>
      </c>
      <c r="B60" s="36" t="str">
        <f>IF(B25=0,"",1000000*B25/TrRail_act!B45)</f>
        <v/>
      </c>
      <c r="C60" s="36" t="str">
        <f>IF(C25=0,"",1000000*C25/TrRail_act!C45)</f>
        <v/>
      </c>
      <c r="D60" s="36" t="str">
        <f>IF(D25=0,"",1000000*D25/TrRail_act!D45)</f>
        <v/>
      </c>
      <c r="E60" s="36" t="str">
        <f>IF(E25=0,"",1000000*E25/TrRail_act!E45)</f>
        <v/>
      </c>
      <c r="F60" s="36" t="str">
        <f>IF(F25=0,"",1000000*F25/TrRail_act!F45)</f>
        <v/>
      </c>
      <c r="G60" s="36" t="str">
        <f>IF(G25=0,"",1000000*G25/TrRail_act!G45)</f>
        <v/>
      </c>
      <c r="H60" s="36" t="str">
        <f>IF(H25=0,"",1000000*H25/TrRail_act!H45)</f>
        <v/>
      </c>
      <c r="I60" s="36" t="str">
        <f>IF(I25=0,"",1000000*I25/TrRail_act!I45)</f>
        <v/>
      </c>
      <c r="J60" s="36" t="str">
        <f>IF(J25=0,"",1000000*J25/TrRail_act!J45)</f>
        <v/>
      </c>
      <c r="K60" s="36" t="str">
        <f>IF(K25=0,"",1000000*K25/TrRail_act!K45)</f>
        <v/>
      </c>
      <c r="L60" s="36" t="str">
        <f>IF(L25=0,"",1000000*L25/TrRail_act!L45)</f>
        <v/>
      </c>
      <c r="M60" s="36" t="str">
        <f>IF(M25=0,"",1000000*M25/TrRail_act!M45)</f>
        <v/>
      </c>
      <c r="N60" s="36" t="str">
        <f>IF(N25=0,"",1000000*N25/TrRail_act!N45)</f>
        <v/>
      </c>
      <c r="O60" s="36" t="str">
        <f>IF(O25=0,"",1000000*O25/TrRail_act!O45)</f>
        <v/>
      </c>
      <c r="P60" s="36" t="str">
        <f>IF(P25=0,"",1000000*P25/TrRail_act!P45)</f>
        <v/>
      </c>
      <c r="Q60" s="36" t="str">
        <f>IF(Q25=0,"",1000000*Q25/TrRail_act!Q45)</f>
        <v/>
      </c>
    </row>
    <row r="62" spans="1:17" ht="11.45" customHeight="1" x14ac:dyDescent="0.25">
      <c r="A62" s="27" t="s">
        <v>41</v>
      </c>
      <c r="B62" s="33">
        <f t="shared" ref="B62:Q62" si="8">IF(B16=0,0,B16/B$16)</f>
        <v>1</v>
      </c>
      <c r="C62" s="33">
        <f t="shared" si="8"/>
        <v>1</v>
      </c>
      <c r="D62" s="33">
        <f t="shared" si="8"/>
        <v>1</v>
      </c>
      <c r="E62" s="33">
        <f t="shared" si="8"/>
        <v>1</v>
      </c>
      <c r="F62" s="33">
        <f t="shared" si="8"/>
        <v>1</v>
      </c>
      <c r="G62" s="33">
        <f t="shared" si="8"/>
        <v>1</v>
      </c>
      <c r="H62" s="33">
        <f t="shared" si="8"/>
        <v>1</v>
      </c>
      <c r="I62" s="33">
        <f t="shared" si="8"/>
        <v>1</v>
      </c>
      <c r="J62" s="33">
        <f t="shared" si="8"/>
        <v>1</v>
      </c>
      <c r="K62" s="33">
        <f t="shared" si="8"/>
        <v>1</v>
      </c>
      <c r="L62" s="33">
        <f t="shared" si="8"/>
        <v>1</v>
      </c>
      <c r="M62" s="33">
        <f t="shared" si="8"/>
        <v>1</v>
      </c>
      <c r="N62" s="33">
        <f t="shared" si="8"/>
        <v>1</v>
      </c>
      <c r="O62" s="33">
        <f t="shared" si="8"/>
        <v>1</v>
      </c>
      <c r="P62" s="33">
        <f t="shared" si="8"/>
        <v>1</v>
      </c>
      <c r="Q62" s="33">
        <f t="shared" si="8"/>
        <v>1</v>
      </c>
    </row>
    <row r="63" spans="1:17" ht="11.45" customHeight="1" x14ac:dyDescent="0.25">
      <c r="A63" s="25" t="s">
        <v>39</v>
      </c>
      <c r="B63" s="32">
        <f t="shared" ref="B63:Q63" si="9">IF(B17=0,0,B17/B$16)</f>
        <v>0.14170573750311696</v>
      </c>
      <c r="C63" s="32">
        <f t="shared" si="9"/>
        <v>0.21693880800229429</v>
      </c>
      <c r="D63" s="32">
        <f t="shared" si="9"/>
        <v>0.1967552381587126</v>
      </c>
      <c r="E63" s="32">
        <f t="shared" si="9"/>
        <v>0.13421921759519559</v>
      </c>
      <c r="F63" s="32">
        <f t="shared" si="9"/>
        <v>0.19428271103521524</v>
      </c>
      <c r="G63" s="32">
        <f t="shared" si="9"/>
        <v>0.2168751846111576</v>
      </c>
      <c r="H63" s="32">
        <f t="shared" si="9"/>
        <v>0.20940115070396759</v>
      </c>
      <c r="I63" s="32">
        <f t="shared" si="9"/>
        <v>0.28064398483026348</v>
      </c>
      <c r="J63" s="32">
        <f t="shared" si="9"/>
        <v>0.2232703842988783</v>
      </c>
      <c r="K63" s="32">
        <f t="shared" si="9"/>
        <v>0.29352779243347682</v>
      </c>
      <c r="L63" s="32">
        <f t="shared" si="9"/>
        <v>0.29766135111785563</v>
      </c>
      <c r="M63" s="32">
        <f t="shared" si="9"/>
        <v>0.29290056471496168</v>
      </c>
      <c r="N63" s="32">
        <f t="shared" si="9"/>
        <v>0.30979124413681081</v>
      </c>
      <c r="O63" s="32">
        <f t="shared" si="9"/>
        <v>0.25336590616081073</v>
      </c>
      <c r="P63" s="32">
        <f t="shared" si="9"/>
        <v>0.39470109627551525</v>
      </c>
      <c r="Q63" s="32">
        <f t="shared" si="9"/>
        <v>0.43932531968266114</v>
      </c>
    </row>
    <row r="64" spans="1:17" ht="11.45" customHeight="1" x14ac:dyDescent="0.25">
      <c r="A64" s="91" t="s">
        <v>21</v>
      </c>
      <c r="B64" s="119">
        <f t="shared" ref="B64:Q64" si="10">IF(B18=0,0,B18/B$16)</f>
        <v>2.3702244391928591E-2</v>
      </c>
      <c r="C64" s="119">
        <f t="shared" si="10"/>
        <v>2.0724537449911137E-2</v>
      </c>
      <c r="D64" s="119">
        <f t="shared" si="10"/>
        <v>1.6102660825275807E-2</v>
      </c>
      <c r="E64" s="119">
        <f t="shared" si="10"/>
        <v>1.8742917458738153E-2</v>
      </c>
      <c r="F64" s="119">
        <f t="shared" si="10"/>
        <v>1.9040398140329214E-2</v>
      </c>
      <c r="G64" s="119">
        <f t="shared" si="10"/>
        <v>1.3692334770062126E-2</v>
      </c>
      <c r="H64" s="119">
        <f t="shared" si="10"/>
        <v>1.3735432207210794E-2</v>
      </c>
      <c r="I64" s="119">
        <f t="shared" si="10"/>
        <v>1.5704575009030011E-2</v>
      </c>
      <c r="J64" s="119">
        <f t="shared" si="10"/>
        <v>5.6346250386062051E-2</v>
      </c>
      <c r="K64" s="119">
        <f t="shared" si="10"/>
        <v>4.0880682201461543E-2</v>
      </c>
      <c r="L64" s="119">
        <f t="shared" si="10"/>
        <v>2.7013992697602348E-2</v>
      </c>
      <c r="M64" s="119">
        <f t="shared" si="10"/>
        <v>3.4206510309550527E-2</v>
      </c>
      <c r="N64" s="119">
        <f t="shared" si="10"/>
        <v>4.7853434894846149E-2</v>
      </c>
      <c r="O64" s="119">
        <f t="shared" si="10"/>
        <v>4.2934780502941666E-2</v>
      </c>
      <c r="P64" s="119">
        <f t="shared" si="10"/>
        <v>4.8481806776517068E-2</v>
      </c>
      <c r="Q64" s="119">
        <f t="shared" si="10"/>
        <v>4.6918490954463869E-2</v>
      </c>
    </row>
    <row r="65" spans="1:17" ht="11.45" customHeight="1" x14ac:dyDescent="0.25">
      <c r="A65" s="19" t="s">
        <v>20</v>
      </c>
      <c r="B65" s="30">
        <f t="shared" ref="B65:Q65" si="11">IF(B19=0,0,B19/B$16)</f>
        <v>0.11800349311118839</v>
      </c>
      <c r="C65" s="30">
        <f t="shared" si="11"/>
        <v>0.19621427055238314</v>
      </c>
      <c r="D65" s="30">
        <f t="shared" si="11"/>
        <v>0.18065257733343679</v>
      </c>
      <c r="E65" s="30">
        <f t="shared" si="11"/>
        <v>0.11547630013645745</v>
      </c>
      <c r="F65" s="30">
        <f t="shared" si="11"/>
        <v>0.17524231289488601</v>
      </c>
      <c r="G65" s="30">
        <f t="shared" si="11"/>
        <v>0.20318284984109547</v>
      </c>
      <c r="H65" s="30">
        <f t="shared" si="11"/>
        <v>0.19566571849675679</v>
      </c>
      <c r="I65" s="30">
        <f t="shared" si="11"/>
        <v>0.26493940982123348</v>
      </c>
      <c r="J65" s="30">
        <f t="shared" si="11"/>
        <v>0.16692413391281624</v>
      </c>
      <c r="K65" s="30">
        <f t="shared" si="11"/>
        <v>0.25264711023201525</v>
      </c>
      <c r="L65" s="30">
        <f t="shared" si="11"/>
        <v>0.27064735842025328</v>
      </c>
      <c r="M65" s="30">
        <f t="shared" si="11"/>
        <v>0.25869405440541116</v>
      </c>
      <c r="N65" s="30">
        <f t="shared" si="11"/>
        <v>0.26193780924196469</v>
      </c>
      <c r="O65" s="30">
        <f t="shared" si="11"/>
        <v>0.21043112565786909</v>
      </c>
      <c r="P65" s="30">
        <f t="shared" si="11"/>
        <v>0.34621928949899816</v>
      </c>
      <c r="Q65" s="30">
        <f t="shared" si="11"/>
        <v>0.39240682872819732</v>
      </c>
    </row>
    <row r="66" spans="1:17" ht="11.45" customHeight="1" x14ac:dyDescent="0.25">
      <c r="A66" s="62" t="s">
        <v>17</v>
      </c>
      <c r="B66" s="115">
        <f t="shared" ref="B66:Q66" si="12">IF(B20=0,0,B20/B$16)</f>
        <v>4.0673670207824794E-2</v>
      </c>
      <c r="C66" s="115">
        <f t="shared" si="12"/>
        <v>0.12016672562603409</v>
      </c>
      <c r="D66" s="115">
        <f t="shared" si="12"/>
        <v>0.10065594138271225</v>
      </c>
      <c r="E66" s="115">
        <f t="shared" si="12"/>
        <v>2.559559161515082E-2</v>
      </c>
      <c r="F66" s="115">
        <f t="shared" si="12"/>
        <v>9.9197633120455334E-2</v>
      </c>
      <c r="G66" s="115">
        <f t="shared" si="12"/>
        <v>8.8267551167379402E-2</v>
      </c>
      <c r="H66" s="115">
        <f t="shared" si="12"/>
        <v>0.11528966383218826</v>
      </c>
      <c r="I66" s="115">
        <f t="shared" si="12"/>
        <v>0.1791278445677712</v>
      </c>
      <c r="J66" s="115">
        <f t="shared" si="12"/>
        <v>7.3865720939650131E-2</v>
      </c>
      <c r="K66" s="115">
        <f t="shared" si="12"/>
        <v>0.1569193694222813</v>
      </c>
      <c r="L66" s="115">
        <f t="shared" si="12"/>
        <v>0.19689552937863086</v>
      </c>
      <c r="M66" s="115">
        <f t="shared" si="12"/>
        <v>0.16600521937683962</v>
      </c>
      <c r="N66" s="115">
        <f t="shared" si="12"/>
        <v>0.17070793631761694</v>
      </c>
      <c r="O66" s="115">
        <f t="shared" si="12"/>
        <v>0.13235464832318847</v>
      </c>
      <c r="P66" s="115">
        <f t="shared" si="12"/>
        <v>0.27502756339563472</v>
      </c>
      <c r="Q66" s="115">
        <f t="shared" si="12"/>
        <v>0.32080654921762547</v>
      </c>
    </row>
    <row r="67" spans="1:17" ht="11.45" customHeight="1" x14ac:dyDescent="0.25">
      <c r="A67" s="62" t="s">
        <v>16</v>
      </c>
      <c r="B67" s="115">
        <f t="shared" ref="B67:Q67" si="13">IF(B21=0,0,B21/B$16)</f>
        <v>7.7329822903363585E-2</v>
      </c>
      <c r="C67" s="115">
        <f t="shared" si="13"/>
        <v>7.6047544926349062E-2</v>
      </c>
      <c r="D67" s="115">
        <f t="shared" si="13"/>
        <v>7.9996635950724523E-2</v>
      </c>
      <c r="E67" s="115">
        <f t="shared" si="13"/>
        <v>8.9880708521306626E-2</v>
      </c>
      <c r="F67" s="115">
        <f t="shared" si="13"/>
        <v>7.604467977443069E-2</v>
      </c>
      <c r="G67" s="115">
        <f t="shared" si="13"/>
        <v>0.11491529867371608</v>
      </c>
      <c r="H67" s="115">
        <f t="shared" si="13"/>
        <v>8.0376054664568514E-2</v>
      </c>
      <c r="I67" s="115">
        <f t="shared" si="13"/>
        <v>8.5811565253462271E-2</v>
      </c>
      <c r="J67" s="115">
        <f t="shared" si="13"/>
        <v>9.305841297316611E-2</v>
      </c>
      <c r="K67" s="115">
        <f t="shared" si="13"/>
        <v>9.5727740809733952E-2</v>
      </c>
      <c r="L67" s="115">
        <f t="shared" si="13"/>
        <v>7.3751829041622391E-2</v>
      </c>
      <c r="M67" s="115">
        <f t="shared" si="13"/>
        <v>9.2688835028571559E-2</v>
      </c>
      <c r="N67" s="115">
        <f t="shared" si="13"/>
        <v>9.1229872924347741E-2</v>
      </c>
      <c r="O67" s="115">
        <f t="shared" si="13"/>
        <v>7.8076477334680622E-2</v>
      </c>
      <c r="P67" s="115">
        <f t="shared" si="13"/>
        <v>7.1191726103363426E-2</v>
      </c>
      <c r="Q67" s="115">
        <f t="shared" si="13"/>
        <v>7.1600279510571865E-2</v>
      </c>
    </row>
    <row r="68" spans="1:17" ht="11.45" customHeight="1" x14ac:dyDescent="0.25">
      <c r="A68" s="118" t="s">
        <v>19</v>
      </c>
      <c r="B68" s="117">
        <f t="shared" ref="B68:Q68" si="14">IF(B22=0,0,B22/B$16)</f>
        <v>0</v>
      </c>
      <c r="C68" s="117">
        <f t="shared" si="14"/>
        <v>0</v>
      </c>
      <c r="D68" s="117">
        <f t="shared" si="14"/>
        <v>0</v>
      </c>
      <c r="E68" s="117">
        <f t="shared" si="14"/>
        <v>0</v>
      </c>
      <c r="F68" s="117">
        <f t="shared" si="14"/>
        <v>0</v>
      </c>
      <c r="G68" s="117">
        <f t="shared" si="14"/>
        <v>0</v>
      </c>
      <c r="H68" s="117">
        <f t="shared" si="14"/>
        <v>0</v>
      </c>
      <c r="I68" s="117">
        <f t="shared" si="14"/>
        <v>0</v>
      </c>
      <c r="J68" s="117">
        <f t="shared" si="14"/>
        <v>0</v>
      </c>
      <c r="K68" s="117">
        <f t="shared" si="14"/>
        <v>0</v>
      </c>
      <c r="L68" s="117">
        <f t="shared" si="14"/>
        <v>0</v>
      </c>
      <c r="M68" s="117">
        <f t="shared" si="14"/>
        <v>0</v>
      </c>
      <c r="N68" s="117">
        <f t="shared" si="14"/>
        <v>0</v>
      </c>
      <c r="O68" s="117">
        <f t="shared" si="14"/>
        <v>0</v>
      </c>
      <c r="P68" s="117">
        <f t="shared" si="14"/>
        <v>0</v>
      </c>
      <c r="Q68" s="117">
        <f t="shared" si="14"/>
        <v>0</v>
      </c>
    </row>
    <row r="69" spans="1:17" ht="11.45" customHeight="1" x14ac:dyDescent="0.25">
      <c r="A69" s="25" t="s">
        <v>18</v>
      </c>
      <c r="B69" s="32">
        <f t="shared" ref="B69:Q69" si="15">IF(B23=0,0,B23/B$16)</f>
        <v>0.85829426249688301</v>
      </c>
      <c r="C69" s="32">
        <f t="shared" si="15"/>
        <v>0.78306119199770574</v>
      </c>
      <c r="D69" s="32">
        <f t="shared" si="15"/>
        <v>0.80324476184128746</v>
      </c>
      <c r="E69" s="32">
        <f t="shared" si="15"/>
        <v>0.86578078240480449</v>
      </c>
      <c r="F69" s="32">
        <f t="shared" si="15"/>
        <v>0.80571728896478478</v>
      </c>
      <c r="G69" s="32">
        <f t="shared" si="15"/>
        <v>0.78312481538884238</v>
      </c>
      <c r="H69" s="32">
        <f t="shared" si="15"/>
        <v>0.79059884929603241</v>
      </c>
      <c r="I69" s="32">
        <f t="shared" si="15"/>
        <v>0.71935601516973646</v>
      </c>
      <c r="J69" s="32">
        <f t="shared" si="15"/>
        <v>0.77672961570112165</v>
      </c>
      <c r="K69" s="32">
        <f t="shared" si="15"/>
        <v>0.70647220756652318</v>
      </c>
      <c r="L69" s="32">
        <f t="shared" si="15"/>
        <v>0.70233864888214437</v>
      </c>
      <c r="M69" s="32">
        <f t="shared" si="15"/>
        <v>0.70709943528503838</v>
      </c>
      <c r="N69" s="32">
        <f t="shared" si="15"/>
        <v>0.69020875586318919</v>
      </c>
      <c r="O69" s="32">
        <f t="shared" si="15"/>
        <v>0.74663409383918933</v>
      </c>
      <c r="P69" s="32">
        <f t="shared" si="15"/>
        <v>0.6052989037244848</v>
      </c>
      <c r="Q69" s="32">
        <f t="shared" si="15"/>
        <v>0.56067468031733891</v>
      </c>
    </row>
    <row r="70" spans="1:17" ht="11.45" customHeight="1" x14ac:dyDescent="0.25">
      <c r="A70" s="116" t="s">
        <v>17</v>
      </c>
      <c r="B70" s="115">
        <f t="shared" ref="B70:Q70" si="16">IF(B24=0,0,B24/B$16)</f>
        <v>0.85829426249688301</v>
      </c>
      <c r="C70" s="115">
        <f t="shared" si="16"/>
        <v>0.78306119199770574</v>
      </c>
      <c r="D70" s="115">
        <f t="shared" si="16"/>
        <v>0.80324476184128746</v>
      </c>
      <c r="E70" s="115">
        <f t="shared" si="16"/>
        <v>0.86578078240480449</v>
      </c>
      <c r="F70" s="115">
        <f t="shared" si="16"/>
        <v>0.80571728896478478</v>
      </c>
      <c r="G70" s="115">
        <f t="shared" si="16"/>
        <v>0.78312481538884238</v>
      </c>
      <c r="H70" s="115">
        <f t="shared" si="16"/>
        <v>0.79059884929603241</v>
      </c>
      <c r="I70" s="115">
        <f t="shared" si="16"/>
        <v>0.71935601516973646</v>
      </c>
      <c r="J70" s="115">
        <f t="shared" si="16"/>
        <v>0.77672961570112165</v>
      </c>
      <c r="K70" s="115">
        <f t="shared" si="16"/>
        <v>0.70647220756652318</v>
      </c>
      <c r="L70" s="115">
        <f t="shared" si="16"/>
        <v>0.70233864888214437</v>
      </c>
      <c r="M70" s="115">
        <f t="shared" si="16"/>
        <v>0.70709943528503838</v>
      </c>
      <c r="N70" s="115">
        <f t="shared" si="16"/>
        <v>0.69020875586318919</v>
      </c>
      <c r="O70" s="115">
        <f t="shared" si="16"/>
        <v>0.74663409383918933</v>
      </c>
      <c r="P70" s="115">
        <f t="shared" si="16"/>
        <v>0.6052989037244848</v>
      </c>
      <c r="Q70" s="115">
        <f t="shared" si="16"/>
        <v>0.56067468031733891</v>
      </c>
    </row>
    <row r="71" spans="1:17" ht="11.45" customHeight="1" x14ac:dyDescent="0.25">
      <c r="A71" s="93" t="s">
        <v>16</v>
      </c>
      <c r="B71" s="28">
        <f t="shared" ref="B71:Q71" si="17">IF(B25=0,0,B25/B$16)</f>
        <v>0</v>
      </c>
      <c r="C71" s="28">
        <f t="shared" si="17"/>
        <v>0</v>
      </c>
      <c r="D71" s="28">
        <f t="shared" si="17"/>
        <v>0</v>
      </c>
      <c r="E71" s="28">
        <f t="shared" si="17"/>
        <v>0</v>
      </c>
      <c r="F71" s="28">
        <f t="shared" si="17"/>
        <v>0</v>
      </c>
      <c r="G71" s="28">
        <f t="shared" si="17"/>
        <v>0</v>
      </c>
      <c r="H71" s="28">
        <f t="shared" si="17"/>
        <v>0</v>
      </c>
      <c r="I71" s="28">
        <f t="shared" si="17"/>
        <v>0</v>
      </c>
      <c r="J71" s="28">
        <f t="shared" si="17"/>
        <v>0</v>
      </c>
      <c r="K71" s="28">
        <f t="shared" si="17"/>
        <v>0</v>
      </c>
      <c r="L71" s="28">
        <f t="shared" si="17"/>
        <v>0</v>
      </c>
      <c r="M71" s="28">
        <f t="shared" si="17"/>
        <v>0</v>
      </c>
      <c r="N71" s="28">
        <f t="shared" si="17"/>
        <v>0</v>
      </c>
      <c r="O71" s="28">
        <f t="shared" si="17"/>
        <v>0</v>
      </c>
      <c r="P71" s="28">
        <f t="shared" si="17"/>
        <v>0</v>
      </c>
      <c r="Q71" s="28">
        <f t="shared" si="17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index</vt:lpstr>
      <vt:lpstr>Transport</vt:lpstr>
      <vt:lpstr>TrRoad_act</vt:lpstr>
      <vt:lpstr>TrRoad_ene</vt:lpstr>
      <vt:lpstr>TrRoad_emi</vt:lpstr>
      <vt:lpstr>TrRoad_tech</vt:lpstr>
      <vt:lpstr>TrRail_act</vt:lpstr>
      <vt:lpstr>TrRail_ene</vt:lpstr>
      <vt:lpstr>TrRail_emi</vt:lpstr>
      <vt:lpstr>TrAvia_act</vt:lpstr>
      <vt:lpstr>TrAvia_ene</vt:lpstr>
      <vt:lpstr>TrAvia_emi</vt:lpstr>
      <vt:lpstr>TrAvia_png</vt:lpstr>
      <vt:lpstr>TrNavi_act</vt:lpstr>
      <vt:lpstr>TrNavi_ene</vt:lpstr>
      <vt:lpstr>TrNavi_emi</vt:lpstr>
      <vt:lpstr>Transport!Print_Titles</vt:lpstr>
      <vt:lpstr>TrAvia_act!Print_Titles</vt:lpstr>
      <vt:lpstr>TrAvia_emi!Print_Titles</vt:lpstr>
      <vt:lpstr>TrAvia_ene!Print_Titles</vt:lpstr>
      <vt:lpstr>TrAvia_png!Print_Titles</vt:lpstr>
      <vt:lpstr>TrNavi_act!Print_Titles</vt:lpstr>
      <vt:lpstr>TrNavi_emi!Print_Titles</vt:lpstr>
      <vt:lpstr>TrNavi_ene!Print_Titles</vt:lpstr>
      <vt:lpstr>TrRail_act!Print_Titles</vt:lpstr>
      <vt:lpstr>TrRail_emi!Print_Titles</vt:lpstr>
      <vt:lpstr>TrRail_ene!Print_Titles</vt:lpstr>
      <vt:lpstr>TrRoad_act!Print_Titles</vt:lpstr>
      <vt:lpstr>TrRoad_emi!Print_Titles</vt:lpstr>
      <vt:lpstr>TrRoad_ene!Print_Titles</vt:lpstr>
      <vt:lpstr>TrRoad_tech!Print_Titles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2018-07-16T15:38:17Z</dcterms:created>
  <dcterms:modified xsi:type="dcterms:W3CDTF">2018-07-16T15:38:17Z</dcterms:modified>
</cp:coreProperties>
</file>