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120" windowWidth="27795" windowHeight="12075"/>
  </bookViews>
  <sheets>
    <sheet name="cover" sheetId="25" r:id="rId1"/>
    <sheet name="index" sheetId="4" r:id="rId2"/>
    <sheet name="Transport" sheetId="7" r:id="rId3"/>
    <sheet name="TrRoad_act" sheetId="8" r:id="rId4"/>
    <sheet name="TrRoad_ene" sheetId="9" r:id="rId5"/>
    <sheet name="TrRoad_emi" sheetId="10" r:id="rId6"/>
    <sheet name="TrRoad_tech" sheetId="11" r:id="rId7"/>
    <sheet name="TrRail_act" sheetId="12" r:id="rId8"/>
    <sheet name="TrRail_ene" sheetId="13" r:id="rId9"/>
    <sheet name="TrRail_emi" sheetId="14" r:id="rId10"/>
    <sheet name="TrAvia_act" sheetId="15" r:id="rId11"/>
    <sheet name="TrAvia_ene" sheetId="16" r:id="rId12"/>
    <sheet name="TrAvia_emi" sheetId="17" r:id="rId13"/>
    <sheet name="TrAvia_png" sheetId="18" r:id="rId14"/>
    <sheet name="TrNavi_act" sheetId="19" r:id="rId15"/>
    <sheet name="TrNavi_ene" sheetId="20" r:id="rId16"/>
    <sheet name="TrNavi_emi" sheetId="21" r:id="rId17"/>
  </sheets>
  <definedNames>
    <definedName name="_xlnm.Print_Titles" localSheetId="2">Transport!$1:$1</definedName>
    <definedName name="_xlnm.Print_Titles" localSheetId="10">TrAvia_act!$1:$1</definedName>
    <definedName name="_xlnm.Print_Titles" localSheetId="12">TrAvia_emi!$1:$1</definedName>
    <definedName name="_xlnm.Print_Titles" localSheetId="11">TrAvia_ene!$1:$1</definedName>
    <definedName name="_xlnm.Print_Titles" localSheetId="13">TrAvia_png!$1:$1</definedName>
    <definedName name="_xlnm.Print_Titles" localSheetId="14">TrNavi_act!$1:$1</definedName>
    <definedName name="_xlnm.Print_Titles" localSheetId="16">TrNavi_emi!$1:$1</definedName>
    <definedName name="_xlnm.Print_Titles" localSheetId="15">TrNavi_ene!$1:$1</definedName>
    <definedName name="_xlnm.Print_Titles" localSheetId="7">TrRail_act!$1:$1</definedName>
    <definedName name="_xlnm.Print_Titles" localSheetId="9">TrRail_emi!$1:$1</definedName>
    <definedName name="_xlnm.Print_Titles" localSheetId="8">TrRail_ene!$1:$1</definedName>
    <definedName name="_xlnm.Print_Titles" localSheetId="3">TrRoad_act!$1:$1</definedName>
    <definedName name="_xlnm.Print_Titles" localSheetId="5">TrRoad_emi!$1:$1</definedName>
    <definedName name="_xlnm.Print_Titles" localSheetId="4">TrRoad_ene!$1:$1</definedName>
    <definedName name="_xlnm.Print_Titles" localSheetId="6">TrRoad_tech!$1:$1</definedName>
  </definedNames>
  <calcPr calcId="145621"/>
</workbook>
</file>

<file path=xl/calcChain.xml><?xml version="1.0" encoding="utf-8"?>
<calcChain xmlns="http://schemas.openxmlformats.org/spreadsheetml/2006/main">
  <c r="B77" i="16" l="1"/>
  <c r="H62" i="11" l="1"/>
  <c r="Q52" i="10"/>
  <c r="P52" i="10"/>
  <c r="O52" i="10"/>
  <c r="N52" i="10"/>
  <c r="M52" i="10"/>
  <c r="L52" i="10"/>
  <c r="K52" i="10"/>
  <c r="J52" i="10"/>
  <c r="I52" i="10"/>
  <c r="H52" i="10"/>
  <c r="G52" i="10"/>
  <c r="F52" i="10"/>
  <c r="E52" i="10"/>
  <c r="D52" i="10"/>
  <c r="C52" i="10"/>
  <c r="B52" i="10"/>
  <c r="N40" i="10"/>
  <c r="J40" i="10"/>
  <c r="N52" i="9"/>
  <c r="Q43" i="9"/>
  <c r="D69" i="9"/>
  <c r="C69" i="9"/>
  <c r="I68" i="9"/>
  <c r="H68" i="9"/>
  <c r="G68" i="9"/>
  <c r="F68" i="9"/>
  <c r="E68" i="9"/>
  <c r="D68" i="9"/>
  <c r="C68" i="9"/>
  <c r="Q55" i="11"/>
  <c r="P55" i="11"/>
  <c r="O55" i="11"/>
  <c r="N55" i="11"/>
  <c r="L55" i="11"/>
  <c r="K55" i="11"/>
  <c r="J55" i="11"/>
  <c r="I55" i="11"/>
  <c r="H55" i="11"/>
  <c r="G55" i="11"/>
  <c r="F55" i="11"/>
  <c r="E55" i="11"/>
  <c r="D55" i="11"/>
  <c r="C55" i="11"/>
  <c r="Q54" i="11"/>
  <c r="M54" i="11"/>
  <c r="I54" i="11"/>
  <c r="E54" i="11"/>
  <c r="Q52" i="11"/>
  <c r="P52" i="11"/>
  <c r="O52" i="11"/>
  <c r="N52" i="11"/>
  <c r="M52" i="11"/>
  <c r="L52" i="11"/>
  <c r="K52" i="11"/>
  <c r="J52" i="11"/>
  <c r="I52" i="11"/>
  <c r="H52" i="11"/>
  <c r="G52" i="11"/>
  <c r="F52" i="11"/>
  <c r="E52" i="11"/>
  <c r="D52" i="11"/>
  <c r="C52" i="11"/>
  <c r="Q51" i="11"/>
  <c r="P51" i="11"/>
  <c r="O51" i="11"/>
  <c r="N51" i="11"/>
  <c r="M51" i="11"/>
  <c r="L51" i="11"/>
  <c r="K51" i="11"/>
  <c r="J51" i="11"/>
  <c r="I51" i="11"/>
  <c r="H51" i="11"/>
  <c r="F51" i="11"/>
  <c r="E51" i="11"/>
  <c r="D51" i="11"/>
  <c r="C51" i="11"/>
  <c r="Q50" i="11"/>
  <c r="P50" i="11"/>
  <c r="O50" i="11"/>
  <c r="N50" i="11"/>
  <c r="M50" i="11"/>
  <c r="L50" i="11"/>
  <c r="K50" i="11"/>
  <c r="J50" i="11"/>
  <c r="I50" i="11"/>
  <c r="H50" i="11"/>
  <c r="G50" i="11"/>
  <c r="F50" i="11"/>
  <c r="E50" i="11"/>
  <c r="D50" i="11"/>
  <c r="Q49" i="11"/>
  <c r="P49" i="11"/>
  <c r="O49" i="11"/>
  <c r="N49" i="11"/>
  <c r="M49" i="11"/>
  <c r="L49" i="11"/>
  <c r="K49" i="11"/>
  <c r="J49" i="11"/>
  <c r="I49" i="11"/>
  <c r="H49" i="11"/>
  <c r="G49" i="11"/>
  <c r="F49" i="11"/>
  <c r="E49" i="11"/>
  <c r="D49" i="11"/>
  <c r="C49" i="11"/>
  <c r="O48" i="11"/>
  <c r="K48" i="11"/>
  <c r="G48" i="11"/>
  <c r="C48" i="11"/>
  <c r="Q45" i="11"/>
  <c r="P45" i="11"/>
  <c r="O45" i="11"/>
  <c r="N45" i="11"/>
  <c r="M45" i="11"/>
  <c r="L45" i="11"/>
  <c r="K45" i="11"/>
  <c r="J45" i="11"/>
  <c r="I45" i="11"/>
  <c r="H45" i="11"/>
  <c r="G45" i="11"/>
  <c r="F45" i="11"/>
  <c r="E45" i="11"/>
  <c r="D45" i="11"/>
  <c r="C45" i="11"/>
  <c r="Q44" i="11"/>
  <c r="P44" i="11"/>
  <c r="O44" i="11"/>
  <c r="N44" i="11"/>
  <c r="M44" i="11"/>
  <c r="L44" i="11"/>
  <c r="K44" i="11"/>
  <c r="J44" i="11"/>
  <c r="I44" i="11"/>
  <c r="H44" i="11"/>
  <c r="G44" i="11"/>
  <c r="F44" i="11"/>
  <c r="E44" i="11"/>
  <c r="D44" i="11"/>
  <c r="C44" i="11"/>
  <c r="Q43" i="11"/>
  <c r="P43" i="11"/>
  <c r="O43" i="11"/>
  <c r="N43" i="11"/>
  <c r="M43" i="11"/>
  <c r="L43" i="11"/>
  <c r="K43" i="11"/>
  <c r="J43" i="11"/>
  <c r="I43" i="11"/>
  <c r="H43" i="11"/>
  <c r="G43" i="11"/>
  <c r="F43" i="11"/>
  <c r="E43" i="11"/>
  <c r="D43" i="11"/>
  <c r="C43" i="11"/>
  <c r="Q42" i="11"/>
  <c r="P42" i="11"/>
  <c r="O42" i="11"/>
  <c r="N42" i="11"/>
  <c r="M42" i="11"/>
  <c r="L42" i="11"/>
  <c r="J42" i="11"/>
  <c r="I42" i="11"/>
  <c r="H42" i="11"/>
  <c r="F42" i="11"/>
  <c r="E42" i="11"/>
  <c r="D42" i="11"/>
  <c r="P41" i="11"/>
  <c r="L41" i="11"/>
  <c r="K41" i="11"/>
  <c r="H41" i="11"/>
  <c r="G41" i="11"/>
  <c r="C41" i="11"/>
  <c r="Q39" i="11"/>
  <c r="P39" i="11"/>
  <c r="O39" i="11"/>
  <c r="N39" i="11"/>
  <c r="M39" i="11"/>
  <c r="L39" i="11"/>
  <c r="K39" i="11"/>
  <c r="J39" i="11"/>
  <c r="I39" i="11"/>
  <c r="H39" i="11"/>
  <c r="G39" i="11"/>
  <c r="F39" i="11"/>
  <c r="E39" i="11"/>
  <c r="D39" i="11"/>
  <c r="C39" i="11"/>
  <c r="Q38" i="11"/>
  <c r="P38" i="11"/>
  <c r="O38" i="11"/>
  <c r="N38" i="11"/>
  <c r="M38" i="11"/>
  <c r="L38" i="11"/>
  <c r="K38" i="11"/>
  <c r="J38" i="11"/>
  <c r="I38" i="11"/>
  <c r="H38" i="11"/>
  <c r="G38" i="11"/>
  <c r="F38" i="11"/>
  <c r="E38" i="11"/>
  <c r="D38" i="11"/>
  <c r="C38" i="11"/>
  <c r="P37" i="11"/>
  <c r="O37" i="11"/>
  <c r="N37" i="11"/>
  <c r="M37" i="11"/>
  <c r="L37" i="11"/>
  <c r="K37" i="11"/>
  <c r="J37" i="11"/>
  <c r="H37" i="11"/>
  <c r="G37" i="11"/>
  <c r="F37" i="11"/>
  <c r="E37" i="11"/>
  <c r="D37" i="11"/>
  <c r="C37" i="11"/>
  <c r="Q36" i="11"/>
  <c r="P36" i="11"/>
  <c r="O36" i="11"/>
  <c r="N36" i="11"/>
  <c r="L36" i="11"/>
  <c r="K36" i="11"/>
  <c r="J36" i="11"/>
  <c r="I36" i="11"/>
  <c r="H36" i="11"/>
  <c r="G36" i="11"/>
  <c r="F36" i="11"/>
  <c r="D36" i="11"/>
  <c r="C36" i="11"/>
  <c r="Q35" i="11"/>
  <c r="N35" i="11"/>
  <c r="M35" i="11"/>
  <c r="L35" i="11"/>
  <c r="K35" i="11"/>
  <c r="J35" i="11"/>
  <c r="I35" i="11"/>
  <c r="F35" i="11"/>
  <c r="E35" i="11"/>
  <c r="D35" i="11"/>
  <c r="Q34" i="11"/>
  <c r="P34" i="11"/>
  <c r="O34" i="11"/>
  <c r="N34" i="11"/>
  <c r="M34" i="11"/>
  <c r="L34" i="11"/>
  <c r="I34" i="11"/>
  <c r="H34" i="11"/>
  <c r="G34" i="11"/>
  <c r="F34" i="11"/>
  <c r="E34" i="11"/>
  <c r="D34" i="11"/>
  <c r="C34" i="11"/>
  <c r="Q32" i="11"/>
  <c r="P32" i="11"/>
  <c r="O32" i="11"/>
  <c r="N32" i="11"/>
  <c r="M32" i="11"/>
  <c r="L32" i="11"/>
  <c r="K32" i="11"/>
  <c r="J32" i="11"/>
  <c r="I32" i="11"/>
  <c r="H32" i="11"/>
  <c r="G32" i="11"/>
  <c r="F32" i="11"/>
  <c r="E32" i="11"/>
  <c r="D32" i="11"/>
  <c r="C32" i="11"/>
  <c r="Q107" i="8"/>
  <c r="P107" i="8"/>
  <c r="O107" i="8"/>
  <c r="N107" i="8"/>
  <c r="M107" i="8"/>
  <c r="L107" i="8"/>
  <c r="K107" i="8"/>
  <c r="J107" i="8"/>
  <c r="H107" i="8"/>
  <c r="G107" i="8"/>
  <c r="I107" i="8"/>
  <c r="F107" i="8"/>
  <c r="E107" i="8"/>
  <c r="D107" i="8"/>
  <c r="C107" i="8"/>
  <c r="B107" i="8"/>
  <c r="I101" i="8"/>
  <c r="I100" i="8" s="1"/>
  <c r="Q101" i="8"/>
  <c r="P101" i="8"/>
  <c r="O101" i="8"/>
  <c r="N101" i="8"/>
  <c r="M101" i="8"/>
  <c r="L101" i="8"/>
  <c r="K101" i="8"/>
  <c r="J101" i="8"/>
  <c r="H101" i="8"/>
  <c r="G101" i="8"/>
  <c r="F101" i="8"/>
  <c r="F100" i="8" s="1"/>
  <c r="E101" i="8"/>
  <c r="E100" i="8" s="1"/>
  <c r="D101" i="8"/>
  <c r="D100" i="8" s="1"/>
  <c r="C101" i="8"/>
  <c r="C100" i="8" s="1"/>
  <c r="B101" i="8"/>
  <c r="B100" i="8" s="1"/>
  <c r="O94" i="8"/>
  <c r="Q94" i="8"/>
  <c r="N94" i="8"/>
  <c r="M94" i="8"/>
  <c r="L94" i="8"/>
  <c r="K94" i="8"/>
  <c r="J94" i="8"/>
  <c r="I94" i="8"/>
  <c r="H94" i="8"/>
  <c r="G94" i="8"/>
  <c r="F94" i="8"/>
  <c r="E94" i="8"/>
  <c r="D94" i="8"/>
  <c r="C94" i="8"/>
  <c r="B94" i="8"/>
  <c r="P94" i="8"/>
  <c r="I87" i="8"/>
  <c r="F87" i="8"/>
  <c r="P87" i="8"/>
  <c r="O87" i="8"/>
  <c r="E87" i="8"/>
  <c r="E85" i="8" s="1"/>
  <c r="D87" i="8"/>
  <c r="C87" i="8"/>
  <c r="B87" i="8"/>
  <c r="Q87" i="8"/>
  <c r="N87" i="8"/>
  <c r="N197" i="8" s="1"/>
  <c r="M87" i="8"/>
  <c r="L87" i="8"/>
  <c r="K87" i="8"/>
  <c r="J87" i="8"/>
  <c r="J197" i="8" s="1"/>
  <c r="H87" i="8"/>
  <c r="G87" i="8"/>
  <c r="G85" i="8" s="1"/>
  <c r="L85" i="8"/>
  <c r="J85" i="8"/>
  <c r="L80" i="8"/>
  <c r="H80" i="8"/>
  <c r="D80" i="8"/>
  <c r="Q80" i="8"/>
  <c r="O80" i="8"/>
  <c r="M80" i="8"/>
  <c r="Q192" i="8"/>
  <c r="M192" i="8"/>
  <c r="K192" i="8"/>
  <c r="I192" i="8"/>
  <c r="G192" i="8"/>
  <c r="E192" i="8"/>
  <c r="C192" i="8"/>
  <c r="P84" i="9"/>
  <c r="I191" i="8"/>
  <c r="H84" i="9"/>
  <c r="E191" i="8"/>
  <c r="I189" i="8"/>
  <c r="P24" i="8"/>
  <c r="C188" i="8"/>
  <c r="Q187" i="8"/>
  <c r="O23" i="8"/>
  <c r="L80" i="9"/>
  <c r="K23" i="8"/>
  <c r="D80" i="9"/>
  <c r="N22" i="8"/>
  <c r="K79" i="9"/>
  <c r="J22" i="8"/>
  <c r="J213" i="8" s="1"/>
  <c r="E185" i="8"/>
  <c r="C185" i="8"/>
  <c r="M18" i="8"/>
  <c r="J18" i="8"/>
  <c r="P17" i="8"/>
  <c r="I17" i="8"/>
  <c r="K180" i="8"/>
  <c r="J180" i="8"/>
  <c r="I180" i="8"/>
  <c r="H16" i="8"/>
  <c r="P15" i="8"/>
  <c r="I179" i="8"/>
  <c r="F179" i="8"/>
  <c r="E179" i="8"/>
  <c r="Q178" i="8"/>
  <c r="C14" i="8"/>
  <c r="C205" i="8" s="1"/>
  <c r="Q12" i="8"/>
  <c r="K12" i="8"/>
  <c r="E176" i="8"/>
  <c r="D176" i="8"/>
  <c r="Q175" i="8"/>
  <c r="P11" i="8"/>
  <c r="P202" i="8" s="1"/>
  <c r="L68" i="9"/>
  <c r="I175" i="8"/>
  <c r="H175" i="8"/>
  <c r="G175" i="8"/>
  <c r="F11" i="8"/>
  <c r="F202" i="8" s="1"/>
  <c r="D175" i="8"/>
  <c r="C175" i="8"/>
  <c r="O67" i="9"/>
  <c r="J10" i="8"/>
  <c r="G174" i="8"/>
  <c r="E174" i="8"/>
  <c r="H9" i="8"/>
  <c r="Q172" i="8"/>
  <c r="K172" i="8"/>
  <c r="O7" i="8"/>
  <c r="M171" i="8"/>
  <c r="J171" i="8"/>
  <c r="H64" i="9"/>
  <c r="G7" i="8"/>
  <c r="G198" i="8" s="1"/>
  <c r="F171" i="8"/>
  <c r="D171" i="8"/>
  <c r="N62" i="9"/>
  <c r="J219" i="8"/>
  <c r="H165" i="8"/>
  <c r="G165" i="8"/>
  <c r="F219" i="8"/>
  <c r="D165" i="8"/>
  <c r="Q218" i="8"/>
  <c r="E218" i="8"/>
  <c r="C164" i="8"/>
  <c r="P163" i="8"/>
  <c r="I217" i="8"/>
  <c r="D163" i="8"/>
  <c r="M19" i="8"/>
  <c r="I19" i="8"/>
  <c r="G11" i="8"/>
  <c r="G202" i="8" s="1"/>
  <c r="Q197" i="8"/>
  <c r="M197" i="8"/>
  <c r="Q196" i="8"/>
  <c r="O196" i="8"/>
  <c r="M196" i="8"/>
  <c r="G196" i="8"/>
  <c r="C196" i="8"/>
  <c r="C85" i="8" l="1"/>
  <c r="P85" i="8"/>
  <c r="K85" i="8"/>
  <c r="B85" i="8"/>
  <c r="O85" i="8"/>
  <c r="D85" i="8"/>
  <c r="Q100" i="8"/>
  <c r="H85" i="8"/>
  <c r="I85" i="8"/>
  <c r="I84" i="8" s="1"/>
  <c r="M85" i="8"/>
  <c r="G100" i="8"/>
  <c r="G84" i="8" s="1"/>
  <c r="H100" i="8"/>
  <c r="J100" i="8"/>
  <c r="J84" i="8" s="1"/>
  <c r="K100" i="8"/>
  <c r="B84" i="8"/>
  <c r="L100" i="8"/>
  <c r="L84" i="8" s="1"/>
  <c r="Q85" i="8"/>
  <c r="C84" i="8"/>
  <c r="M100" i="8"/>
  <c r="M210" i="8" s="1"/>
  <c r="D84" i="8"/>
  <c r="N100" i="8"/>
  <c r="E84" i="8"/>
  <c r="O100" i="8"/>
  <c r="O84" i="8" s="1"/>
  <c r="N85" i="8"/>
  <c r="N84" i="8" s="1"/>
  <c r="F85" i="8"/>
  <c r="F84" i="8" s="1"/>
  <c r="P100" i="8"/>
  <c r="P84" i="8" s="1"/>
  <c r="F197" i="8"/>
  <c r="M204" i="8"/>
  <c r="M218" i="8"/>
  <c r="O204" i="8"/>
  <c r="J62" i="9"/>
  <c r="I197" i="8"/>
  <c r="K177" i="8"/>
  <c r="E81" i="9"/>
  <c r="I210" i="8"/>
  <c r="G188" i="8"/>
  <c r="B82" i="11"/>
  <c r="H179" i="8"/>
  <c r="O180" i="8"/>
  <c r="M209" i="8"/>
  <c r="N204" i="8"/>
  <c r="O192" i="8"/>
  <c r="C170" i="8"/>
  <c r="E196" i="8"/>
  <c r="M191" i="8"/>
  <c r="K203" i="8"/>
  <c r="Q217" i="8"/>
  <c r="J211" i="8"/>
  <c r="Q204" i="8"/>
  <c r="E170" i="8"/>
  <c r="P215" i="8"/>
  <c r="E187" i="8"/>
  <c r="D12" i="8"/>
  <c r="D203" i="8" s="1"/>
  <c r="E204" i="8"/>
  <c r="N219" i="8"/>
  <c r="I170" i="8"/>
  <c r="O176" i="8"/>
  <c r="I178" i="8"/>
  <c r="C180" i="8"/>
  <c r="E80" i="8"/>
  <c r="I196" i="8"/>
  <c r="N179" i="8"/>
  <c r="O198" i="8"/>
  <c r="F204" i="8"/>
  <c r="Q174" i="8"/>
  <c r="J173" i="8"/>
  <c r="G204" i="8"/>
  <c r="G164" i="8"/>
  <c r="B165" i="8"/>
  <c r="E172" i="8"/>
  <c r="Q203" i="8"/>
  <c r="E180" i="8"/>
  <c r="K214" i="8"/>
  <c r="E189" i="8"/>
  <c r="G80" i="8"/>
  <c r="E178" i="8"/>
  <c r="P64" i="9"/>
  <c r="N211" i="8"/>
  <c r="O157" i="8"/>
  <c r="C169" i="8"/>
  <c r="I184" i="8"/>
  <c r="C79" i="9"/>
  <c r="Q191" i="8"/>
  <c r="K196" i="8"/>
  <c r="P206" i="8"/>
  <c r="I204" i="8"/>
  <c r="I218" i="8"/>
  <c r="M170" i="8"/>
  <c r="G172" i="8"/>
  <c r="I80" i="8"/>
  <c r="O177" i="8"/>
  <c r="E184" i="8"/>
  <c r="J204" i="8"/>
  <c r="Q19" i="8"/>
  <c r="G176" i="8"/>
  <c r="C204" i="8"/>
  <c r="G71" i="9"/>
  <c r="K204" i="8"/>
  <c r="L24" i="8"/>
  <c r="L215" i="8" s="1"/>
  <c r="O170" i="8"/>
  <c r="I172" i="8"/>
  <c r="C174" i="8"/>
  <c r="O71" i="9"/>
  <c r="B80" i="8"/>
  <c r="M179" i="8"/>
  <c r="E197" i="8"/>
  <c r="G169" i="8"/>
  <c r="M175" i="8"/>
  <c r="M184" i="8"/>
  <c r="F40" i="10"/>
  <c r="Q143" i="8"/>
  <c r="D150" i="8"/>
  <c r="D197" i="8"/>
  <c r="H197" i="8"/>
  <c r="L197" i="8"/>
  <c r="P197" i="8"/>
  <c r="E169" i="8"/>
  <c r="I169" i="8"/>
  <c r="M169" i="8"/>
  <c r="Q169" i="8"/>
  <c r="E173" i="8"/>
  <c r="M173" i="8"/>
  <c r="E177" i="8"/>
  <c r="I177" i="8"/>
  <c r="M177" i="8"/>
  <c r="Q177" i="8"/>
  <c r="E181" i="8"/>
  <c r="I208" i="8"/>
  <c r="M181" i="8"/>
  <c r="E186" i="8"/>
  <c r="Q186" i="8"/>
  <c r="I190" i="8"/>
  <c r="M190" i="8"/>
  <c r="Q190" i="8"/>
  <c r="C67" i="8"/>
  <c r="K33" i="9"/>
  <c r="K70" i="9" s="1"/>
  <c r="F43" i="9"/>
  <c r="F77" i="9" s="1"/>
  <c r="J43" i="9"/>
  <c r="J77" i="9" s="1"/>
  <c r="N43" i="9"/>
  <c r="N77" i="9" s="1"/>
  <c r="M43" i="9"/>
  <c r="M77" i="9" s="1"/>
  <c r="J76" i="11"/>
  <c r="F82" i="9"/>
  <c r="N82" i="9"/>
  <c r="P80" i="8"/>
  <c r="N5" i="9"/>
  <c r="F10" i="9"/>
  <c r="J10" i="9"/>
  <c r="N10" i="9"/>
  <c r="H11" i="8"/>
  <c r="H202" i="8" s="1"/>
  <c r="J74" i="8"/>
  <c r="D196" i="8"/>
  <c r="H196" i="8"/>
  <c r="L196" i="8"/>
  <c r="P196" i="8"/>
  <c r="J17" i="8"/>
  <c r="J208" i="8" s="1"/>
  <c r="D170" i="8"/>
  <c r="H170" i="8"/>
  <c r="P170" i="8"/>
  <c r="L178" i="8"/>
  <c r="Q176" i="8"/>
  <c r="H85" i="9"/>
  <c r="C10" i="10"/>
  <c r="G10" i="10"/>
  <c r="K10" i="10"/>
  <c r="O10" i="10"/>
  <c r="H48" i="10"/>
  <c r="L48" i="10"/>
  <c r="P48" i="10"/>
  <c r="I49" i="10"/>
  <c r="M49" i="10"/>
  <c r="Q49" i="10"/>
  <c r="F82" i="11"/>
  <c r="J82" i="11"/>
  <c r="N82" i="11"/>
  <c r="C82" i="11"/>
  <c r="G82" i="11"/>
  <c r="K82" i="11"/>
  <c r="O82" i="11"/>
  <c r="J78" i="9"/>
  <c r="H211" i="8"/>
  <c r="P157" i="8"/>
  <c r="H169" i="8"/>
  <c r="L173" i="8"/>
  <c r="L177" i="8"/>
  <c r="D181" i="8"/>
  <c r="P208" i="8"/>
  <c r="D186" i="8"/>
  <c r="L190" i="8"/>
  <c r="E60" i="8"/>
  <c r="I60" i="8"/>
  <c r="M60" i="8"/>
  <c r="Q60" i="8"/>
  <c r="C60" i="8"/>
  <c r="G60" i="8"/>
  <c r="K60" i="8"/>
  <c r="O60" i="8"/>
  <c r="L60" i="8"/>
  <c r="P60" i="8"/>
  <c r="F74" i="8"/>
  <c r="J169" i="8"/>
  <c r="E10" i="9"/>
  <c r="I10" i="9"/>
  <c r="M10" i="9"/>
  <c r="Q10" i="9"/>
  <c r="O10" i="9"/>
  <c r="F66" i="9"/>
  <c r="G67" i="9"/>
  <c r="M81" i="9"/>
  <c r="E65" i="9"/>
  <c r="D27" i="10"/>
  <c r="H27" i="10"/>
  <c r="L27" i="10"/>
  <c r="P27" i="10"/>
  <c r="G27" i="10"/>
  <c r="K27" i="10"/>
  <c r="B48" i="10"/>
  <c r="D50" i="10"/>
  <c r="H50" i="10"/>
  <c r="L50" i="10"/>
  <c r="P50" i="10"/>
  <c r="C51" i="10"/>
  <c r="G51" i="10"/>
  <c r="O51" i="10"/>
  <c r="F76" i="11"/>
  <c r="D11" i="8"/>
  <c r="D202" i="8" s="1"/>
  <c r="G18" i="8"/>
  <c r="D211" i="8"/>
  <c r="L211" i="8"/>
  <c r="D169" i="8"/>
  <c r="L169" i="8"/>
  <c r="P169" i="8"/>
  <c r="H200" i="8"/>
  <c r="H177" i="8"/>
  <c r="P177" i="8"/>
  <c r="L181" i="8"/>
  <c r="D204" i="8"/>
  <c r="H204" i="8"/>
  <c r="L204" i="8"/>
  <c r="P204" i="8"/>
  <c r="D172" i="8"/>
  <c r="H172" i="8"/>
  <c r="L172" i="8"/>
  <c r="P172" i="8"/>
  <c r="H176" i="8"/>
  <c r="L176" i="8"/>
  <c r="P176" i="8"/>
  <c r="D180" i="8"/>
  <c r="H207" i="8"/>
  <c r="L180" i="8"/>
  <c r="C46" i="8"/>
  <c r="C183" i="8" s="1"/>
  <c r="G46" i="8"/>
  <c r="K46" i="8"/>
  <c r="K183" i="8" s="1"/>
  <c r="O46" i="8"/>
  <c r="D185" i="8"/>
  <c r="H185" i="8"/>
  <c r="P185" i="8"/>
  <c r="D189" i="8"/>
  <c r="H189" i="8"/>
  <c r="L189" i="8"/>
  <c r="B51" i="10"/>
  <c r="F5" i="9"/>
  <c r="F4" i="9" s="1"/>
  <c r="J5" i="9"/>
  <c r="N50" i="10"/>
  <c r="D40" i="10"/>
  <c r="H40" i="10"/>
  <c r="N10" i="10"/>
  <c r="E62" i="11"/>
  <c r="I62" i="11"/>
  <c r="M62" i="11"/>
  <c r="Q62" i="11"/>
  <c r="L62" i="11"/>
  <c r="C69" i="11"/>
  <c r="G69" i="11"/>
  <c r="K69" i="11"/>
  <c r="O69" i="11"/>
  <c r="D82" i="11"/>
  <c r="H82" i="11"/>
  <c r="L82" i="11"/>
  <c r="P82" i="11"/>
  <c r="M55" i="11"/>
  <c r="M134" i="8"/>
  <c r="M53" i="11" s="1"/>
  <c r="F163" i="8"/>
  <c r="F217" i="8"/>
  <c r="N217" i="8"/>
  <c r="P219" i="8"/>
  <c r="P165" i="8"/>
  <c r="F62" i="9"/>
  <c r="F169" i="8"/>
  <c r="L64" i="9"/>
  <c r="L171" i="8"/>
  <c r="M65" i="9"/>
  <c r="M172" i="8"/>
  <c r="F173" i="8"/>
  <c r="N66" i="9"/>
  <c r="N173" i="8"/>
  <c r="M12" i="8"/>
  <c r="M203" i="8" s="1"/>
  <c r="M176" i="8"/>
  <c r="C12" i="8"/>
  <c r="C203" i="8" s="1"/>
  <c r="N172" i="8"/>
  <c r="D10" i="8"/>
  <c r="D201" i="8" s="1"/>
  <c r="D174" i="8"/>
  <c r="E175" i="8"/>
  <c r="F176" i="8"/>
  <c r="J176" i="8"/>
  <c r="H14" i="8"/>
  <c r="H205" i="8" s="1"/>
  <c r="H178" i="8"/>
  <c r="F16" i="8"/>
  <c r="F207" i="8" s="1"/>
  <c r="F180" i="8"/>
  <c r="N180" i="8"/>
  <c r="O181" i="8"/>
  <c r="O17" i="8"/>
  <c r="O208" i="8" s="1"/>
  <c r="L182" i="8"/>
  <c r="P182" i="8"/>
  <c r="P18" i="8"/>
  <c r="P209" i="8" s="1"/>
  <c r="Q184" i="8"/>
  <c r="Q46" i="8"/>
  <c r="P175" i="8"/>
  <c r="E64" i="9"/>
  <c r="I64" i="9"/>
  <c r="M64" i="9"/>
  <c r="Q64" i="9"/>
  <c r="P68" i="9"/>
  <c r="G75" i="9"/>
  <c r="C80" i="9"/>
  <c r="D81" i="9"/>
  <c r="Q69" i="9"/>
  <c r="F196" i="8"/>
  <c r="J196" i="8"/>
  <c r="N196" i="8"/>
  <c r="C143" i="8"/>
  <c r="G143" i="8"/>
  <c r="K143" i="8"/>
  <c r="O143" i="8"/>
  <c r="G19" i="8"/>
  <c r="G157" i="8"/>
  <c r="E163" i="8"/>
  <c r="E217" i="8"/>
  <c r="M217" i="8"/>
  <c r="M163" i="8"/>
  <c r="F164" i="8"/>
  <c r="F218" i="8"/>
  <c r="J218" i="8"/>
  <c r="N218" i="8"/>
  <c r="N164" i="8"/>
  <c r="O219" i="8"/>
  <c r="O165" i="8"/>
  <c r="I186" i="8"/>
  <c r="I22" i="8"/>
  <c r="I213" i="8" s="1"/>
  <c r="F187" i="8"/>
  <c r="J187" i="8"/>
  <c r="K188" i="8"/>
  <c r="K24" i="8"/>
  <c r="K215" i="8" s="1"/>
  <c r="E46" i="8"/>
  <c r="E183" i="8" s="1"/>
  <c r="F191" i="8"/>
  <c r="J191" i="8"/>
  <c r="N191" i="8"/>
  <c r="G51" i="11"/>
  <c r="G128" i="8"/>
  <c r="G47" i="11" s="1"/>
  <c r="J209" i="8"/>
  <c r="Q171" i="8"/>
  <c r="C21" i="9"/>
  <c r="C63" i="9" s="1"/>
  <c r="J217" i="8"/>
  <c r="O218" i="8"/>
  <c r="O164" i="8"/>
  <c r="F177" i="8"/>
  <c r="J177" i="8"/>
  <c r="N177" i="8"/>
  <c r="D72" i="9"/>
  <c r="D179" i="8"/>
  <c r="Q16" i="8"/>
  <c r="Q207" i="8" s="1"/>
  <c r="Q180" i="8"/>
  <c r="F17" i="8"/>
  <c r="F208" i="8" s="1"/>
  <c r="F181" i="8"/>
  <c r="I185" i="8"/>
  <c r="I21" i="8"/>
  <c r="I212" i="8" s="1"/>
  <c r="M185" i="8"/>
  <c r="M21" i="8"/>
  <c r="M212" i="8" s="1"/>
  <c r="Q185" i="8"/>
  <c r="Q78" i="9"/>
  <c r="J186" i="8"/>
  <c r="N213" i="8"/>
  <c r="M189" i="8"/>
  <c r="M25" i="8"/>
  <c r="M216" i="8" s="1"/>
  <c r="Q189" i="8"/>
  <c r="Q25" i="8"/>
  <c r="Q216" i="8" s="1"/>
  <c r="F190" i="8"/>
  <c r="D41" i="11"/>
  <c r="D121" i="8"/>
  <c r="D40" i="11" s="1"/>
  <c r="N163" i="8"/>
  <c r="K10" i="9"/>
  <c r="D64" i="9"/>
  <c r="C71" i="9"/>
  <c r="E82" i="9"/>
  <c r="G48" i="10"/>
  <c r="F170" i="8"/>
  <c r="J170" i="8"/>
  <c r="N170" i="8"/>
  <c r="F174" i="8"/>
  <c r="J201" i="8"/>
  <c r="N174" i="8"/>
  <c r="F178" i="8"/>
  <c r="J178" i="8"/>
  <c r="N178" i="8"/>
  <c r="F182" i="8"/>
  <c r="N182" i="8"/>
  <c r="F46" i="8"/>
  <c r="F183" i="8" s="1"/>
  <c r="J46" i="8"/>
  <c r="J183" i="8" s="1"/>
  <c r="N46" i="8"/>
  <c r="J188" i="8"/>
  <c r="D46" i="8"/>
  <c r="D183" i="8" s="1"/>
  <c r="H46" i="8"/>
  <c r="P46" i="8"/>
  <c r="F192" i="8"/>
  <c r="J192" i="8"/>
  <c r="N192" i="8"/>
  <c r="B67" i="8"/>
  <c r="B74" i="8"/>
  <c r="D60" i="8"/>
  <c r="N74" i="8"/>
  <c r="F114" i="8"/>
  <c r="F33" i="11" s="1"/>
  <c r="F69" i="9"/>
  <c r="J69" i="9"/>
  <c r="N69" i="9"/>
  <c r="J71" i="9"/>
  <c r="H72" i="9"/>
  <c r="L72" i="9"/>
  <c r="P72" i="9"/>
  <c r="F73" i="9"/>
  <c r="J73" i="9"/>
  <c r="N73" i="9"/>
  <c r="C74" i="9"/>
  <c r="G74" i="9"/>
  <c r="K74" i="9"/>
  <c r="O74" i="9"/>
  <c r="M78" i="9"/>
  <c r="G79" i="9"/>
  <c r="O79" i="9"/>
  <c r="O27" i="10"/>
  <c r="F10" i="10"/>
  <c r="J10" i="10"/>
  <c r="N76" i="11"/>
  <c r="J190" i="8"/>
  <c r="N190" i="8"/>
  <c r="H60" i="8"/>
  <c r="G67" i="8"/>
  <c r="K67" i="8"/>
  <c r="O67" i="8"/>
  <c r="C80" i="8"/>
  <c r="K80" i="8"/>
  <c r="K169" i="8"/>
  <c r="O169" i="8"/>
  <c r="G170" i="8"/>
  <c r="K170" i="8"/>
  <c r="C173" i="8"/>
  <c r="O173" i="8"/>
  <c r="K174" i="8"/>
  <c r="O174" i="8"/>
  <c r="C177" i="8"/>
  <c r="G177" i="8"/>
  <c r="C178" i="8"/>
  <c r="O178" i="8"/>
  <c r="G181" i="8"/>
  <c r="K181" i="8"/>
  <c r="C182" i="8"/>
  <c r="G182" i="8"/>
  <c r="O211" i="8"/>
  <c r="G218" i="8"/>
  <c r="G219" i="8"/>
  <c r="C128" i="8"/>
  <c r="C47" i="11" s="1"/>
  <c r="N83" i="9"/>
  <c r="P85" i="9"/>
  <c r="D20" i="10"/>
  <c r="H20" i="10"/>
  <c r="L20" i="10"/>
  <c r="P20" i="10"/>
  <c r="B49" i="10"/>
  <c r="E50" i="10"/>
  <c r="I50" i="10"/>
  <c r="F48" i="10"/>
  <c r="J48" i="10"/>
  <c r="N48" i="10"/>
  <c r="C49" i="10"/>
  <c r="G49" i="10"/>
  <c r="K49" i="10"/>
  <c r="D51" i="10"/>
  <c r="H51" i="10"/>
  <c r="L51" i="10"/>
  <c r="P51" i="10"/>
  <c r="B69" i="11"/>
  <c r="E82" i="11"/>
  <c r="I82" i="11"/>
  <c r="M82" i="11"/>
  <c r="Q82" i="11"/>
  <c r="L170" i="8"/>
  <c r="H171" i="8"/>
  <c r="P174" i="8"/>
  <c r="L175" i="8"/>
  <c r="D178" i="8"/>
  <c r="P179" i="8"/>
  <c r="H182" i="8"/>
  <c r="H219" i="8"/>
  <c r="G21" i="9"/>
  <c r="G63" i="9" s="1"/>
  <c r="K21" i="9"/>
  <c r="K63" i="9" s="1"/>
  <c r="C33" i="9"/>
  <c r="C70" i="9" s="1"/>
  <c r="K72" i="9"/>
  <c r="O72" i="9"/>
  <c r="E73" i="9"/>
  <c r="I73" i="9"/>
  <c r="M73" i="9"/>
  <c r="Q73" i="9"/>
  <c r="F74" i="9"/>
  <c r="J74" i="9"/>
  <c r="N74" i="9"/>
  <c r="D75" i="9"/>
  <c r="H75" i="9"/>
  <c r="L75" i="9"/>
  <c r="P75" i="9"/>
  <c r="D78" i="9"/>
  <c r="H78" i="9"/>
  <c r="L78" i="9"/>
  <c r="P78" i="9"/>
  <c r="G52" i="9"/>
  <c r="G83" i="9" s="1"/>
  <c r="O52" i="9"/>
  <c r="O83" i="9" s="1"/>
  <c r="I52" i="9"/>
  <c r="I83" i="9" s="1"/>
  <c r="Q52" i="9"/>
  <c r="Q83" i="9" s="1"/>
  <c r="C34" i="10"/>
  <c r="G34" i="10"/>
  <c r="K34" i="10"/>
  <c r="O34" i="10"/>
  <c r="N34" i="10"/>
  <c r="N33" i="10" s="1"/>
  <c r="D49" i="10"/>
  <c r="H5" i="10"/>
  <c r="C50" i="11"/>
  <c r="H19" i="8"/>
  <c r="H217" i="8"/>
  <c r="N11" i="8"/>
  <c r="N202" i="8" s="1"/>
  <c r="H128" i="8"/>
  <c r="H48" i="11"/>
  <c r="P128" i="8"/>
  <c r="P48" i="11"/>
  <c r="D142" i="8"/>
  <c r="L142" i="8"/>
  <c r="E143" i="8"/>
  <c r="M143" i="8"/>
  <c r="F7" i="8"/>
  <c r="F198" i="8" s="1"/>
  <c r="N7" i="8"/>
  <c r="N198" i="8" s="1"/>
  <c r="G8" i="8"/>
  <c r="G199" i="8" s="1"/>
  <c r="K8" i="8"/>
  <c r="K199" i="8" s="1"/>
  <c r="L9" i="8"/>
  <c r="L200" i="8" s="1"/>
  <c r="E10" i="8"/>
  <c r="E201" i="8" s="1"/>
  <c r="M10" i="8"/>
  <c r="M201" i="8" s="1"/>
  <c r="G12" i="8"/>
  <c r="G203" i="8" s="1"/>
  <c r="O12" i="8"/>
  <c r="O203" i="8" s="1"/>
  <c r="H150" i="8"/>
  <c r="P150" i="8"/>
  <c r="I14" i="8"/>
  <c r="I205" i="8" s="1"/>
  <c r="Q14" i="8"/>
  <c r="Q205" i="8" s="1"/>
  <c r="F15" i="8"/>
  <c r="F206" i="8" s="1"/>
  <c r="N15" i="8"/>
  <c r="N206" i="8" s="1"/>
  <c r="C16" i="8"/>
  <c r="C207" i="8" s="1"/>
  <c r="G16" i="8"/>
  <c r="G207" i="8" s="1"/>
  <c r="K16" i="8"/>
  <c r="K207" i="8" s="1"/>
  <c r="O16" i="8"/>
  <c r="O207" i="8" s="1"/>
  <c r="D17" i="8"/>
  <c r="D208" i="8" s="1"/>
  <c r="E23" i="8"/>
  <c r="E214" i="8" s="1"/>
  <c r="F24" i="8"/>
  <c r="F215" i="8" s="1"/>
  <c r="H163" i="8"/>
  <c r="I164" i="8"/>
  <c r="J165" i="8"/>
  <c r="H173" i="8"/>
  <c r="I174" i="8"/>
  <c r="K176" i="8"/>
  <c r="M178" i="8"/>
  <c r="P181" i="8"/>
  <c r="J184" i="8"/>
  <c r="K185" i="8"/>
  <c r="L186" i="8"/>
  <c r="M187" i="8"/>
  <c r="N188" i="8"/>
  <c r="O189" i="8"/>
  <c r="P190" i="8"/>
  <c r="D66" i="9"/>
  <c r="L66" i="9"/>
  <c r="E67" i="9"/>
  <c r="M67" i="9"/>
  <c r="E33" i="9"/>
  <c r="E70" i="9" s="1"/>
  <c r="E71" i="9"/>
  <c r="G33" i="9"/>
  <c r="G70" i="9" s="1"/>
  <c r="G72" i="9"/>
  <c r="G82" i="9"/>
  <c r="O82" i="9"/>
  <c r="C52" i="9"/>
  <c r="C83" i="9" s="1"/>
  <c r="C84" i="9"/>
  <c r="M52" i="9"/>
  <c r="M83" i="9" s="1"/>
  <c r="M85" i="9"/>
  <c r="M50" i="10"/>
  <c r="M5" i="10"/>
  <c r="O49" i="10"/>
  <c r="O5" i="10"/>
  <c r="G209" i="8"/>
  <c r="E211" i="8"/>
  <c r="E157" i="8"/>
  <c r="M211" i="8"/>
  <c r="M157" i="8"/>
  <c r="K219" i="8"/>
  <c r="C171" i="8"/>
  <c r="K171" i="8"/>
  <c r="I66" i="9"/>
  <c r="I173" i="8"/>
  <c r="Q66" i="9"/>
  <c r="Q173" i="8"/>
  <c r="G179" i="8"/>
  <c r="O179" i="8"/>
  <c r="P73" i="9"/>
  <c r="P180" i="8"/>
  <c r="Q74" i="9"/>
  <c r="Q181" i="8"/>
  <c r="B60" i="8"/>
  <c r="J60" i="8"/>
  <c r="H67" i="8"/>
  <c r="L67" i="8"/>
  <c r="J67" i="8"/>
  <c r="I114" i="8"/>
  <c r="I33" i="11" s="1"/>
  <c r="I37" i="11"/>
  <c r="E128" i="8"/>
  <c r="E48" i="11"/>
  <c r="I128" i="8"/>
  <c r="I48" i="11"/>
  <c r="Q128" i="8"/>
  <c r="Q48" i="11"/>
  <c r="Q134" i="8"/>
  <c r="Q53" i="11" s="1"/>
  <c r="J134" i="8"/>
  <c r="J53" i="11" s="1"/>
  <c r="J54" i="11"/>
  <c r="E142" i="8"/>
  <c r="M142" i="8"/>
  <c r="F143" i="8"/>
  <c r="N143" i="8"/>
  <c r="H8" i="8"/>
  <c r="H199" i="8" s="1"/>
  <c r="P8" i="8"/>
  <c r="P199" i="8" s="1"/>
  <c r="I9" i="8"/>
  <c r="I200" i="8" s="1"/>
  <c r="Q9" i="8"/>
  <c r="Q200" i="8" s="1"/>
  <c r="K11" i="8"/>
  <c r="K202" i="8" s="1"/>
  <c r="L12" i="8"/>
  <c r="L203" i="8" s="1"/>
  <c r="E150" i="8"/>
  <c r="M150" i="8"/>
  <c r="F14" i="8"/>
  <c r="F205" i="8" s="1"/>
  <c r="N14" i="8"/>
  <c r="N205" i="8" s="1"/>
  <c r="G15" i="8"/>
  <c r="G206" i="8" s="1"/>
  <c r="O15" i="8"/>
  <c r="O206" i="8" s="1"/>
  <c r="F18" i="8"/>
  <c r="F209" i="8" s="1"/>
  <c r="N157" i="8"/>
  <c r="C25" i="8"/>
  <c r="C216" i="8" s="1"/>
  <c r="H25" i="8"/>
  <c r="H216" i="8" s="1"/>
  <c r="I163" i="8"/>
  <c r="E164" i="8"/>
  <c r="J164" i="8"/>
  <c r="F165" i="8"/>
  <c r="Q170" i="8"/>
  <c r="M182" i="8"/>
  <c r="K184" i="8"/>
  <c r="L185" i="8"/>
  <c r="M186" i="8"/>
  <c r="N187" i="8"/>
  <c r="O188" i="8"/>
  <c r="P189" i="8"/>
  <c r="P211" i="8"/>
  <c r="D62" i="9"/>
  <c r="L62" i="9"/>
  <c r="C65" i="9"/>
  <c r="G65" i="9"/>
  <c r="O65" i="9"/>
  <c r="G69" i="9"/>
  <c r="O69" i="9"/>
  <c r="O33" i="9"/>
  <c r="O70" i="9" s="1"/>
  <c r="N71" i="9"/>
  <c r="I75" i="9"/>
  <c r="Q75" i="9"/>
  <c r="I62" i="9"/>
  <c r="L65" i="9"/>
  <c r="M74" i="9"/>
  <c r="G84" i="9"/>
  <c r="E51" i="10"/>
  <c r="B164" i="8"/>
  <c r="I10" i="8"/>
  <c r="I201" i="8" s="1"/>
  <c r="F19" i="8"/>
  <c r="F211" i="8"/>
  <c r="C218" i="8"/>
  <c r="K218" i="8"/>
  <c r="D219" i="8"/>
  <c r="L219" i="8"/>
  <c r="N17" i="8"/>
  <c r="N208" i="8" s="1"/>
  <c r="C75" i="9"/>
  <c r="C18" i="8"/>
  <c r="C209" i="8" s="1"/>
  <c r="K75" i="9"/>
  <c r="K18" i="8"/>
  <c r="K209" i="8" s="1"/>
  <c r="O18" i="8"/>
  <c r="O209" i="8" s="1"/>
  <c r="L46" i="8"/>
  <c r="D184" i="8"/>
  <c r="H184" i="8"/>
  <c r="L184" i="8"/>
  <c r="P184" i="8"/>
  <c r="F79" i="9"/>
  <c r="F186" i="8"/>
  <c r="N79" i="9"/>
  <c r="N186" i="8"/>
  <c r="C187" i="8"/>
  <c r="G80" i="9"/>
  <c r="G187" i="8"/>
  <c r="K187" i="8"/>
  <c r="O80" i="9"/>
  <c r="O187" i="8"/>
  <c r="D188" i="8"/>
  <c r="H81" i="9"/>
  <c r="H188" i="8"/>
  <c r="L188" i="8"/>
  <c r="P81" i="9"/>
  <c r="P188" i="8"/>
  <c r="C191" i="8"/>
  <c r="G191" i="8"/>
  <c r="K191" i="8"/>
  <c r="O191" i="8"/>
  <c r="D192" i="8"/>
  <c r="H192" i="8"/>
  <c r="L192" i="8"/>
  <c r="P192" i="8"/>
  <c r="E67" i="8"/>
  <c r="I67" i="8"/>
  <c r="M67" i="8"/>
  <c r="Q67" i="8"/>
  <c r="C74" i="8"/>
  <c r="G74" i="8"/>
  <c r="K74" i="8"/>
  <c r="K73" i="8" s="1"/>
  <c r="O74" i="8"/>
  <c r="O73" i="8" s="1"/>
  <c r="D74" i="8"/>
  <c r="D73" i="8" s="1"/>
  <c r="H74" i="8"/>
  <c r="H73" i="8" s="1"/>
  <c r="L74" i="8"/>
  <c r="L73" i="8" s="1"/>
  <c r="P74" i="8"/>
  <c r="P73" i="8" s="1"/>
  <c r="E74" i="8"/>
  <c r="E73" i="8" s="1"/>
  <c r="I74" i="8"/>
  <c r="I73" i="8" s="1"/>
  <c r="M74" i="8"/>
  <c r="M73" i="8" s="1"/>
  <c r="Q74" i="8"/>
  <c r="Q73" i="8" s="1"/>
  <c r="D114" i="8"/>
  <c r="K114" i="8"/>
  <c r="K34" i="11"/>
  <c r="H114" i="8"/>
  <c r="P114" i="8"/>
  <c r="P35" i="11"/>
  <c r="E114" i="8"/>
  <c r="E33" i="11" s="1"/>
  <c r="E36" i="11"/>
  <c r="M114" i="8"/>
  <c r="M33" i="11" s="1"/>
  <c r="M36" i="11"/>
  <c r="L121" i="8"/>
  <c r="L40" i="11" s="1"/>
  <c r="E121" i="8"/>
  <c r="E40" i="11" s="1"/>
  <c r="E41" i="11"/>
  <c r="I121" i="8"/>
  <c r="I40" i="11" s="1"/>
  <c r="M121" i="8"/>
  <c r="M40" i="11" s="1"/>
  <c r="M41" i="11"/>
  <c r="Q121" i="8"/>
  <c r="Q40" i="11" s="1"/>
  <c r="Q41" i="11"/>
  <c r="O128" i="8"/>
  <c r="F128" i="8"/>
  <c r="F47" i="11" s="1"/>
  <c r="F48" i="11"/>
  <c r="J128" i="8"/>
  <c r="J47" i="11" s="1"/>
  <c r="J48" i="11"/>
  <c r="N128" i="8"/>
  <c r="N47" i="11" s="1"/>
  <c r="N48" i="11"/>
  <c r="E134" i="8"/>
  <c r="E53" i="11" s="1"/>
  <c r="C134" i="8"/>
  <c r="C53" i="11" s="1"/>
  <c r="C54" i="11"/>
  <c r="G134" i="8"/>
  <c r="G53" i="11" s="1"/>
  <c r="G54" i="11"/>
  <c r="K134" i="8"/>
  <c r="K53" i="11" s="1"/>
  <c r="K54" i="11"/>
  <c r="O134" i="8"/>
  <c r="O53" i="11" s="1"/>
  <c r="O54" i="11"/>
  <c r="F142" i="8"/>
  <c r="J142" i="8"/>
  <c r="N142" i="8"/>
  <c r="D7" i="8"/>
  <c r="D198" i="8" s="1"/>
  <c r="L7" i="8"/>
  <c r="L198" i="8" s="1"/>
  <c r="P7" i="8"/>
  <c r="P198" i="8" s="1"/>
  <c r="E8" i="8"/>
  <c r="E199" i="8" s="1"/>
  <c r="I8" i="8"/>
  <c r="I199" i="8" s="1"/>
  <c r="M8" i="8"/>
  <c r="M199" i="8" s="1"/>
  <c r="Q8" i="8"/>
  <c r="Q199" i="8" s="1"/>
  <c r="F9" i="8"/>
  <c r="F200" i="8" s="1"/>
  <c r="J9" i="8"/>
  <c r="J200" i="8" s="1"/>
  <c r="N9" i="8"/>
  <c r="N200" i="8" s="1"/>
  <c r="C10" i="8"/>
  <c r="C201" i="8" s="1"/>
  <c r="G10" i="8"/>
  <c r="G201" i="8" s="1"/>
  <c r="K10" i="8"/>
  <c r="K201" i="8" s="1"/>
  <c r="O10" i="8"/>
  <c r="O201" i="8" s="1"/>
  <c r="L11" i="8"/>
  <c r="L202" i="8" s="1"/>
  <c r="E12" i="8"/>
  <c r="E203" i="8" s="1"/>
  <c r="I12" i="8"/>
  <c r="I203" i="8" s="1"/>
  <c r="F150" i="8"/>
  <c r="J150" i="8"/>
  <c r="N150" i="8"/>
  <c r="G14" i="8"/>
  <c r="G205" i="8" s="1"/>
  <c r="K14" i="8"/>
  <c r="K205" i="8" s="1"/>
  <c r="O14" i="8"/>
  <c r="O205" i="8" s="1"/>
  <c r="D15" i="8"/>
  <c r="D206" i="8" s="1"/>
  <c r="H15" i="8"/>
  <c r="H206" i="8" s="1"/>
  <c r="L15" i="8"/>
  <c r="L206" i="8" s="1"/>
  <c r="E16" i="8"/>
  <c r="E207" i="8" s="1"/>
  <c r="I16" i="8"/>
  <c r="I207" i="8" s="1"/>
  <c r="M16" i="8"/>
  <c r="M207" i="8" s="1"/>
  <c r="L17" i="8"/>
  <c r="L208" i="8" s="1"/>
  <c r="Q17" i="8"/>
  <c r="Q208" i="8" s="1"/>
  <c r="D157" i="8"/>
  <c r="J157" i="8"/>
  <c r="E21" i="8"/>
  <c r="E212" i="8" s="1"/>
  <c r="K21" i="8"/>
  <c r="K212" i="8" s="1"/>
  <c r="P21" i="8"/>
  <c r="P212" i="8" s="1"/>
  <c r="F22" i="8"/>
  <c r="F213" i="8" s="1"/>
  <c r="G23" i="8"/>
  <c r="G214" i="8" s="1"/>
  <c r="C24" i="8"/>
  <c r="C215" i="8" s="1"/>
  <c r="H24" i="8"/>
  <c r="H215" i="8" s="1"/>
  <c r="I25" i="8"/>
  <c r="I216" i="8" s="1"/>
  <c r="J163" i="8"/>
  <c r="K164" i="8"/>
  <c r="Q164" i="8"/>
  <c r="L165" i="8"/>
  <c r="I171" i="8"/>
  <c r="N171" i="8"/>
  <c r="J172" i="8"/>
  <c r="O172" i="8"/>
  <c r="K173" i="8"/>
  <c r="P173" i="8"/>
  <c r="L174" i="8"/>
  <c r="C176" i="8"/>
  <c r="I176" i="8"/>
  <c r="N176" i="8"/>
  <c r="D177" i="8"/>
  <c r="K178" i="8"/>
  <c r="P178" i="8"/>
  <c r="L179" i="8"/>
  <c r="Q179" i="8"/>
  <c r="G180" i="8"/>
  <c r="M180" i="8"/>
  <c r="C181" i="8"/>
  <c r="H181" i="8"/>
  <c r="N181" i="8"/>
  <c r="D182" i="8"/>
  <c r="I182" i="8"/>
  <c r="O182" i="8"/>
  <c r="F184" i="8"/>
  <c r="N184" i="8"/>
  <c r="G185" i="8"/>
  <c r="O185" i="8"/>
  <c r="H186" i="8"/>
  <c r="P186" i="8"/>
  <c r="I187" i="8"/>
  <c r="C189" i="8"/>
  <c r="K189" i="8"/>
  <c r="D190" i="8"/>
  <c r="G211" i="8"/>
  <c r="C10" i="9"/>
  <c r="G10" i="9"/>
  <c r="E62" i="9"/>
  <c r="M62" i="9"/>
  <c r="H65" i="9"/>
  <c r="P65" i="9"/>
  <c r="J66" i="9"/>
  <c r="C67" i="9"/>
  <c r="K67" i="9"/>
  <c r="L69" i="9"/>
  <c r="I82" i="9"/>
  <c r="Q82" i="9"/>
  <c r="I69" i="9"/>
  <c r="K71" i="9"/>
  <c r="O75" i="9"/>
  <c r="Q77" i="9"/>
  <c r="I85" i="9"/>
  <c r="H49" i="10"/>
  <c r="K51" i="10"/>
  <c r="D19" i="8"/>
  <c r="D217" i="8"/>
  <c r="L19" i="8"/>
  <c r="L217" i="8"/>
  <c r="P19" i="8"/>
  <c r="P217" i="8"/>
  <c r="D9" i="8"/>
  <c r="D200" i="8" s="1"/>
  <c r="G25" i="8"/>
  <c r="G216" i="8" s="1"/>
  <c r="O121" i="8"/>
  <c r="O40" i="11" s="1"/>
  <c r="O41" i="11"/>
  <c r="D128" i="8"/>
  <c r="D48" i="11"/>
  <c r="L128" i="8"/>
  <c r="L48" i="11"/>
  <c r="H142" i="8"/>
  <c r="P142" i="8"/>
  <c r="I143" i="8"/>
  <c r="J7" i="8"/>
  <c r="J198" i="8" s="1"/>
  <c r="C8" i="8"/>
  <c r="C199" i="8" s="1"/>
  <c r="Q10" i="8"/>
  <c r="Q201" i="8" s="1"/>
  <c r="J11" i="8"/>
  <c r="J202" i="8" s="1"/>
  <c r="L150" i="8"/>
  <c r="E14" i="8"/>
  <c r="E205" i="8" s="1"/>
  <c r="M14" i="8"/>
  <c r="M205" i="8" s="1"/>
  <c r="J15" i="8"/>
  <c r="J206" i="8" s="1"/>
  <c r="E18" i="8"/>
  <c r="E209" i="8" s="1"/>
  <c r="L157" i="8"/>
  <c r="C21" i="8"/>
  <c r="C212" i="8" s="1"/>
  <c r="D22" i="8"/>
  <c r="D213" i="8" s="1"/>
  <c r="O214" i="8"/>
  <c r="J175" i="8"/>
  <c r="Q182" i="8"/>
  <c r="F188" i="8"/>
  <c r="G189" i="8"/>
  <c r="H190" i="8"/>
  <c r="H66" i="9"/>
  <c r="P66" i="9"/>
  <c r="I67" i="9"/>
  <c r="Q67" i="9"/>
  <c r="I33" i="9"/>
  <c r="I70" i="9" s="1"/>
  <c r="I71" i="9"/>
  <c r="M33" i="9"/>
  <c r="M70" i="9" s="1"/>
  <c r="M71" i="9"/>
  <c r="Q33" i="9"/>
  <c r="Q70" i="9" s="1"/>
  <c r="Q71" i="9"/>
  <c r="C82" i="9"/>
  <c r="K82" i="9"/>
  <c r="K52" i="9"/>
  <c r="K83" i="9" s="1"/>
  <c r="K84" i="9"/>
  <c r="E52" i="9"/>
  <c r="E83" i="9" s="1"/>
  <c r="E85" i="9"/>
  <c r="Q85" i="9"/>
  <c r="Q50" i="10"/>
  <c r="Q5" i="10"/>
  <c r="I211" i="8"/>
  <c r="I157" i="8"/>
  <c r="Q211" i="8"/>
  <c r="Q157" i="8"/>
  <c r="C219" i="8"/>
  <c r="G171" i="8"/>
  <c r="O171" i="8"/>
  <c r="J67" i="9"/>
  <c r="J174" i="8"/>
  <c r="K68" i="9"/>
  <c r="K175" i="8"/>
  <c r="O175" i="8"/>
  <c r="C179" i="8"/>
  <c r="K179" i="8"/>
  <c r="H73" i="9"/>
  <c r="H180" i="8"/>
  <c r="I74" i="9"/>
  <c r="I181" i="8"/>
  <c r="J75" i="9"/>
  <c r="J182" i="8"/>
  <c r="G183" i="8"/>
  <c r="F60" i="8"/>
  <c r="N60" i="8"/>
  <c r="D67" i="8"/>
  <c r="P67" i="8"/>
  <c r="P58" i="8" s="1"/>
  <c r="F67" i="8"/>
  <c r="N67" i="8"/>
  <c r="N114" i="8"/>
  <c r="N33" i="11" s="1"/>
  <c r="J114" i="8"/>
  <c r="J33" i="11" s="1"/>
  <c r="J34" i="11"/>
  <c r="C114" i="8"/>
  <c r="C33" i="11" s="1"/>
  <c r="C35" i="11"/>
  <c r="G114" i="8"/>
  <c r="G35" i="11"/>
  <c r="O114" i="8"/>
  <c r="O33" i="11" s="1"/>
  <c r="O35" i="11"/>
  <c r="Q114" i="8"/>
  <c r="Q33" i="11" s="1"/>
  <c r="Q37" i="11"/>
  <c r="H121" i="8"/>
  <c r="H40" i="11" s="1"/>
  <c r="K128" i="8"/>
  <c r="M128" i="8"/>
  <c r="M48" i="11"/>
  <c r="F134" i="8"/>
  <c r="F53" i="11" s="1"/>
  <c r="F54" i="11"/>
  <c r="N134" i="8"/>
  <c r="N53" i="11" s="1"/>
  <c r="N54" i="11"/>
  <c r="I142" i="8"/>
  <c r="Q142" i="8"/>
  <c r="J143" i="8"/>
  <c r="C7" i="8"/>
  <c r="C198" i="8" s="1"/>
  <c r="K7" i="8"/>
  <c r="K198" i="8" s="1"/>
  <c r="D8" i="8"/>
  <c r="D199" i="8" s="1"/>
  <c r="L8" i="8"/>
  <c r="L199" i="8" s="1"/>
  <c r="E9" i="8"/>
  <c r="E200" i="8" s="1"/>
  <c r="M9" i="8"/>
  <c r="M200" i="8" s="1"/>
  <c r="F10" i="8"/>
  <c r="F201" i="8" s="1"/>
  <c r="N10" i="8"/>
  <c r="N201" i="8" s="1"/>
  <c r="O11" i="8"/>
  <c r="O202" i="8" s="1"/>
  <c r="H12" i="8"/>
  <c r="H203" i="8" s="1"/>
  <c r="P12" i="8"/>
  <c r="P203" i="8" s="1"/>
  <c r="I150" i="8"/>
  <c r="Q150" i="8"/>
  <c r="J14" i="8"/>
  <c r="J205" i="8" s="1"/>
  <c r="C15" i="8"/>
  <c r="C206" i="8" s="1"/>
  <c r="K15" i="8"/>
  <c r="K206" i="8" s="1"/>
  <c r="D16" i="8"/>
  <c r="D207" i="8" s="1"/>
  <c r="L16" i="8"/>
  <c r="L207" i="8" s="1"/>
  <c r="P16" i="8"/>
  <c r="P207" i="8" s="1"/>
  <c r="E17" i="8"/>
  <c r="E208" i="8" s="1"/>
  <c r="Q18" i="8"/>
  <c r="Q209" i="8" s="1"/>
  <c r="C157" i="8"/>
  <c r="H157" i="8"/>
  <c r="E22" i="8"/>
  <c r="E213" i="8" s="1"/>
  <c r="F23" i="8"/>
  <c r="F214" i="8" s="1"/>
  <c r="Q23" i="8"/>
  <c r="Q214" i="8" s="1"/>
  <c r="G24" i="8"/>
  <c r="G215" i="8" s="1"/>
  <c r="K165" i="8"/>
  <c r="C172" i="8"/>
  <c r="D173" i="8"/>
  <c r="F175" i="8"/>
  <c r="J179" i="8"/>
  <c r="C184" i="8"/>
  <c r="H62" i="9"/>
  <c r="P62" i="9"/>
  <c r="K65" i="9"/>
  <c r="K69" i="9"/>
  <c r="F71" i="9"/>
  <c r="E75" i="9"/>
  <c r="M75" i="9"/>
  <c r="K64" i="9"/>
  <c r="M66" i="9"/>
  <c r="N67" i="9"/>
  <c r="H69" i="9"/>
  <c r="L73" i="9"/>
  <c r="N75" i="9"/>
  <c r="C197" i="8"/>
  <c r="G197" i="8"/>
  <c r="K197" i="8"/>
  <c r="O197" i="8"/>
  <c r="C11" i="8"/>
  <c r="C202" i="8" s="1"/>
  <c r="E19" i="8"/>
  <c r="C19" i="8"/>
  <c r="C211" i="8"/>
  <c r="K19" i="8"/>
  <c r="K211" i="8"/>
  <c r="C217" i="8"/>
  <c r="C163" i="8"/>
  <c r="G217" i="8"/>
  <c r="G163" i="8"/>
  <c r="K217" i="8"/>
  <c r="K163" i="8"/>
  <c r="O217" i="8"/>
  <c r="O163" i="8"/>
  <c r="D218" i="8"/>
  <c r="D164" i="8"/>
  <c r="H218" i="8"/>
  <c r="H164" i="8"/>
  <c r="L218" i="8"/>
  <c r="L164" i="8"/>
  <c r="P218" i="8"/>
  <c r="P164" i="8"/>
  <c r="E219" i="8"/>
  <c r="E165" i="8"/>
  <c r="I219" i="8"/>
  <c r="I165" i="8"/>
  <c r="M219" i="8"/>
  <c r="M165" i="8"/>
  <c r="Q219" i="8"/>
  <c r="Q165" i="8"/>
  <c r="G17" i="8"/>
  <c r="G208" i="8" s="1"/>
  <c r="K17" i="8"/>
  <c r="K208" i="8" s="1"/>
  <c r="H18" i="8"/>
  <c r="H209" i="8" s="1"/>
  <c r="L18" i="8"/>
  <c r="L209" i="8" s="1"/>
  <c r="M46" i="8"/>
  <c r="F185" i="8"/>
  <c r="F21" i="8"/>
  <c r="F212" i="8" s="1"/>
  <c r="J185" i="8"/>
  <c r="J21" i="8"/>
  <c r="J212" i="8" s="1"/>
  <c r="N185" i="8"/>
  <c r="N21" i="8"/>
  <c r="N212" i="8" s="1"/>
  <c r="C186" i="8"/>
  <c r="C22" i="8"/>
  <c r="C213" i="8" s="1"/>
  <c r="G186" i="8"/>
  <c r="G22" i="8"/>
  <c r="G213" i="8" s="1"/>
  <c r="K186" i="8"/>
  <c r="K22" i="8"/>
  <c r="K213" i="8" s="1"/>
  <c r="O186" i="8"/>
  <c r="O22" i="8"/>
  <c r="O213" i="8" s="1"/>
  <c r="D187" i="8"/>
  <c r="D23" i="8"/>
  <c r="D214" i="8" s="1"/>
  <c r="H80" i="9"/>
  <c r="H187" i="8"/>
  <c r="H23" i="8"/>
  <c r="H214" i="8" s="1"/>
  <c r="L187" i="8"/>
  <c r="L23" i="8"/>
  <c r="L214" i="8" s="1"/>
  <c r="P80" i="9"/>
  <c r="P187" i="8"/>
  <c r="P23" i="8"/>
  <c r="P214" i="8" s="1"/>
  <c r="E188" i="8"/>
  <c r="E24" i="8"/>
  <c r="E215" i="8" s="1"/>
  <c r="I81" i="9"/>
  <c r="I188" i="8"/>
  <c r="M188" i="8"/>
  <c r="M24" i="8"/>
  <c r="M215" i="8" s="1"/>
  <c r="Q81" i="9"/>
  <c r="Q188" i="8"/>
  <c r="Q24" i="8"/>
  <c r="Q215" i="8" s="1"/>
  <c r="F189" i="8"/>
  <c r="F25" i="8"/>
  <c r="F216" i="8" s="1"/>
  <c r="J82" i="9"/>
  <c r="J189" i="8"/>
  <c r="J25" i="8"/>
  <c r="J216" i="8" s="1"/>
  <c r="N189" i="8"/>
  <c r="N25" i="8"/>
  <c r="N216" i="8" s="1"/>
  <c r="C190" i="8"/>
  <c r="G190" i="8"/>
  <c r="K190" i="8"/>
  <c r="O190" i="8"/>
  <c r="D84" i="9"/>
  <c r="D191" i="8"/>
  <c r="H191" i="8"/>
  <c r="L84" i="9"/>
  <c r="L191" i="8"/>
  <c r="P191" i="8"/>
  <c r="G58" i="8"/>
  <c r="F80" i="8"/>
  <c r="J80" i="8"/>
  <c r="J73" i="8" s="1"/>
  <c r="N80" i="8"/>
  <c r="N73" i="8" s="1"/>
  <c r="L114" i="8"/>
  <c r="P121" i="8"/>
  <c r="P40" i="11" s="1"/>
  <c r="F121" i="8"/>
  <c r="F40" i="11" s="1"/>
  <c r="F41" i="11"/>
  <c r="J121" i="8"/>
  <c r="J40" i="11" s="1"/>
  <c r="J41" i="11"/>
  <c r="N121" i="8"/>
  <c r="N40" i="11" s="1"/>
  <c r="N41" i="11"/>
  <c r="C121" i="8"/>
  <c r="C40" i="11" s="1"/>
  <c r="C42" i="11"/>
  <c r="G121" i="8"/>
  <c r="G40" i="11" s="1"/>
  <c r="G42" i="11"/>
  <c r="K121" i="8"/>
  <c r="K40" i="11" s="1"/>
  <c r="K42" i="11"/>
  <c r="I134" i="8"/>
  <c r="I53" i="11" s="1"/>
  <c r="D134" i="8"/>
  <c r="D53" i="11" s="1"/>
  <c r="D54" i="11"/>
  <c r="H134" i="8"/>
  <c r="H53" i="11" s="1"/>
  <c r="H54" i="11"/>
  <c r="L134" i="8"/>
  <c r="L53" i="11" s="1"/>
  <c r="L54" i="11"/>
  <c r="P134" i="8"/>
  <c r="P53" i="11" s="1"/>
  <c r="P54" i="11"/>
  <c r="C142" i="8"/>
  <c r="G142" i="8"/>
  <c r="K142" i="8"/>
  <c r="O142" i="8"/>
  <c r="D143" i="8"/>
  <c r="H143" i="8"/>
  <c r="L143" i="8"/>
  <c r="P143" i="8"/>
  <c r="E7" i="8"/>
  <c r="E198" i="8" s="1"/>
  <c r="M7" i="8"/>
  <c r="M198" i="8" s="1"/>
  <c r="F8" i="8"/>
  <c r="F199" i="8" s="1"/>
  <c r="C9" i="8"/>
  <c r="C200" i="8" s="1"/>
  <c r="G9" i="8"/>
  <c r="G200" i="8" s="1"/>
  <c r="H10" i="8"/>
  <c r="H201" i="8" s="1"/>
  <c r="P10" i="8"/>
  <c r="P201" i="8" s="1"/>
  <c r="M11" i="8"/>
  <c r="M202" i="8" s="1"/>
  <c r="Q11" i="8"/>
  <c r="Q202" i="8" s="1"/>
  <c r="F12" i="8"/>
  <c r="F203" i="8" s="1"/>
  <c r="J12" i="8"/>
  <c r="J203" i="8" s="1"/>
  <c r="C150" i="8"/>
  <c r="G150" i="8"/>
  <c r="K150" i="8"/>
  <c r="O150" i="8"/>
  <c r="L14" i="8"/>
  <c r="L205" i="8" s="1"/>
  <c r="E15" i="8"/>
  <c r="E206" i="8" s="1"/>
  <c r="I15" i="8"/>
  <c r="I206" i="8" s="1"/>
  <c r="M15" i="8"/>
  <c r="M206" i="8" s="1"/>
  <c r="J16" i="8"/>
  <c r="J207" i="8" s="1"/>
  <c r="N16" i="8"/>
  <c r="N207" i="8" s="1"/>
  <c r="H17" i="8"/>
  <c r="H208" i="8" s="1"/>
  <c r="M17" i="8"/>
  <c r="M208" i="8" s="1"/>
  <c r="I18" i="8"/>
  <c r="I209" i="8" s="1"/>
  <c r="N18" i="8"/>
  <c r="N209" i="8" s="1"/>
  <c r="F157" i="8"/>
  <c r="K157" i="8"/>
  <c r="Q21" i="8"/>
  <c r="Q212" i="8" s="1"/>
  <c r="C23" i="8"/>
  <c r="C214" i="8" s="1"/>
  <c r="D24" i="8"/>
  <c r="D215" i="8" s="1"/>
  <c r="J24" i="8"/>
  <c r="J215" i="8" s="1"/>
  <c r="E25" i="8"/>
  <c r="E216" i="8" s="1"/>
  <c r="K25" i="8"/>
  <c r="K216" i="8" s="1"/>
  <c r="L163" i="8"/>
  <c r="Q163" i="8"/>
  <c r="M164" i="8"/>
  <c r="C165" i="8"/>
  <c r="N165" i="8"/>
  <c r="N169" i="8"/>
  <c r="E171" i="8"/>
  <c r="P171" i="8"/>
  <c r="F172" i="8"/>
  <c r="G173" i="8"/>
  <c r="H174" i="8"/>
  <c r="M174" i="8"/>
  <c r="N175" i="8"/>
  <c r="G178" i="8"/>
  <c r="J181" i="8"/>
  <c r="E182" i="8"/>
  <c r="K182" i="8"/>
  <c r="G184" i="8"/>
  <c r="O184" i="8"/>
  <c r="E190" i="8"/>
  <c r="O64" i="9"/>
  <c r="I65" i="9"/>
  <c r="Q65" i="9"/>
  <c r="E69" i="9"/>
  <c r="M69" i="9"/>
  <c r="E79" i="9"/>
  <c r="I79" i="9"/>
  <c r="M79" i="9"/>
  <c r="Q79" i="9"/>
  <c r="F84" i="9"/>
  <c r="F52" i="9"/>
  <c r="F83" i="9" s="1"/>
  <c r="J84" i="9"/>
  <c r="J52" i="9"/>
  <c r="J83" i="9" s="1"/>
  <c r="N84" i="9"/>
  <c r="D85" i="9"/>
  <c r="L85" i="9"/>
  <c r="Q62" i="9"/>
  <c r="C64" i="9"/>
  <c r="D65" i="9"/>
  <c r="E66" i="9"/>
  <c r="F67" i="9"/>
  <c r="O68" i="9"/>
  <c r="P69" i="9"/>
  <c r="C72" i="9"/>
  <c r="D73" i="9"/>
  <c r="E74" i="9"/>
  <c r="F75" i="9"/>
  <c r="I78" i="9"/>
  <c r="J79" i="9"/>
  <c r="K80" i="9"/>
  <c r="L81" i="9"/>
  <c r="M82" i="9"/>
  <c r="O84" i="9"/>
  <c r="C48" i="10"/>
  <c r="I41" i="11"/>
  <c r="H35" i="11"/>
  <c r="O21" i="9"/>
  <c r="O63" i="9" s="1"/>
  <c r="F64" i="9"/>
  <c r="J64" i="9"/>
  <c r="N64" i="9"/>
  <c r="M68" i="9"/>
  <c r="Q68" i="9"/>
  <c r="E72" i="9"/>
  <c r="I72" i="9"/>
  <c r="M72" i="9"/>
  <c r="Q72" i="9"/>
  <c r="C73" i="9"/>
  <c r="G73" i="9"/>
  <c r="K73" i="9"/>
  <c r="O73" i="9"/>
  <c r="D74" i="9"/>
  <c r="H74" i="9"/>
  <c r="L74" i="9"/>
  <c r="P74" i="9"/>
  <c r="E43" i="9"/>
  <c r="E77" i="9" s="1"/>
  <c r="I43" i="9"/>
  <c r="I77" i="9" s="1"/>
  <c r="E80" i="9"/>
  <c r="I80" i="9"/>
  <c r="M80" i="9"/>
  <c r="Q80" i="9"/>
  <c r="F81" i="9"/>
  <c r="J81" i="9"/>
  <c r="N81" i="9"/>
  <c r="D82" i="9"/>
  <c r="H82" i="9"/>
  <c r="L82" i="9"/>
  <c r="P82" i="9"/>
  <c r="F85" i="9"/>
  <c r="J85" i="9"/>
  <c r="N85" i="9"/>
  <c r="G64" i="9"/>
  <c r="E78" i="9"/>
  <c r="E27" i="10"/>
  <c r="I27" i="10"/>
  <c r="M27" i="10"/>
  <c r="Q27" i="10"/>
  <c r="F27" i="10"/>
  <c r="J27" i="10"/>
  <c r="N27" i="10"/>
  <c r="C27" i="10"/>
  <c r="L40" i="10"/>
  <c r="P40" i="10"/>
  <c r="F5" i="10"/>
  <c r="F50" i="10"/>
  <c r="J5" i="10"/>
  <c r="J4" i="10" s="1"/>
  <c r="N5" i="10"/>
  <c r="G5" i="10"/>
  <c r="K48" i="10"/>
  <c r="O48" i="10"/>
  <c r="L49" i="10"/>
  <c r="P5" i="10"/>
  <c r="P49" i="10"/>
  <c r="I51" i="10"/>
  <c r="M51" i="10"/>
  <c r="Q51" i="10"/>
  <c r="J50" i="10"/>
  <c r="F51" i="10"/>
  <c r="B76" i="11"/>
  <c r="B75" i="11" s="1"/>
  <c r="B5" i="9"/>
  <c r="B10" i="9"/>
  <c r="C62" i="9"/>
  <c r="G62" i="9"/>
  <c r="K62" i="9"/>
  <c r="O62" i="9"/>
  <c r="C66" i="9"/>
  <c r="G66" i="9"/>
  <c r="K66" i="9"/>
  <c r="O66" i="9"/>
  <c r="D67" i="9"/>
  <c r="H67" i="9"/>
  <c r="L67" i="9"/>
  <c r="P67" i="9"/>
  <c r="J68" i="9"/>
  <c r="N68" i="9"/>
  <c r="D71" i="9"/>
  <c r="H71" i="9"/>
  <c r="L71" i="9"/>
  <c r="P71" i="9"/>
  <c r="Q42" i="9"/>
  <c r="N42" i="9"/>
  <c r="D43" i="9"/>
  <c r="D79" i="9"/>
  <c r="H43" i="9"/>
  <c r="H79" i="9"/>
  <c r="L43" i="9"/>
  <c r="L79" i="9"/>
  <c r="P43" i="9"/>
  <c r="P79" i="9"/>
  <c r="F80" i="9"/>
  <c r="J80" i="9"/>
  <c r="N80" i="9"/>
  <c r="C81" i="9"/>
  <c r="G81" i="9"/>
  <c r="K81" i="9"/>
  <c r="O81" i="9"/>
  <c r="E84" i="9"/>
  <c r="I84" i="9"/>
  <c r="M84" i="9"/>
  <c r="Q84" i="9"/>
  <c r="C85" i="9"/>
  <c r="G85" i="9"/>
  <c r="K85" i="9"/>
  <c r="O85" i="9"/>
  <c r="F78" i="9"/>
  <c r="N78" i="9"/>
  <c r="F20" i="10"/>
  <c r="J20" i="10"/>
  <c r="N20" i="10"/>
  <c r="C20" i="10"/>
  <c r="G20" i="10"/>
  <c r="K20" i="10"/>
  <c r="O20" i="10"/>
  <c r="F34" i="10"/>
  <c r="F33" i="10" s="1"/>
  <c r="J34" i="10"/>
  <c r="J33" i="10" s="1"/>
  <c r="N51" i="10"/>
  <c r="J51" i="10"/>
  <c r="C5" i="9"/>
  <c r="C4" i="9" s="1"/>
  <c r="G5" i="9"/>
  <c r="K5" i="9"/>
  <c r="O5" i="9"/>
  <c r="D21" i="9"/>
  <c r="D63" i="9" s="1"/>
  <c r="H21" i="9"/>
  <c r="H63" i="9" s="1"/>
  <c r="L21" i="9"/>
  <c r="L63" i="9" s="1"/>
  <c r="P21" i="9"/>
  <c r="P63" i="9" s="1"/>
  <c r="F21" i="9"/>
  <c r="F63" i="9" s="1"/>
  <c r="J21" i="9"/>
  <c r="J63" i="9" s="1"/>
  <c r="N21" i="9"/>
  <c r="N63" i="9" s="1"/>
  <c r="C43" i="9"/>
  <c r="C77" i="9" s="1"/>
  <c r="G43" i="9"/>
  <c r="G77" i="9" s="1"/>
  <c r="K43" i="9"/>
  <c r="K77" i="9" s="1"/>
  <c r="O43" i="9"/>
  <c r="O77" i="9" s="1"/>
  <c r="D52" i="9"/>
  <c r="D83" i="9" s="1"/>
  <c r="H52" i="9"/>
  <c r="H83" i="9" s="1"/>
  <c r="L52" i="9"/>
  <c r="L83" i="9" s="1"/>
  <c r="P52" i="9"/>
  <c r="P83" i="9" s="1"/>
  <c r="F65" i="9"/>
  <c r="J65" i="9"/>
  <c r="N65" i="9"/>
  <c r="C78" i="9"/>
  <c r="G78" i="9"/>
  <c r="K78" i="9"/>
  <c r="O78" i="9"/>
  <c r="D34" i="10"/>
  <c r="H34" i="10"/>
  <c r="L34" i="10"/>
  <c r="P34" i="10"/>
  <c r="E34" i="10"/>
  <c r="I34" i="10"/>
  <c r="M34" i="10"/>
  <c r="Q34" i="10"/>
  <c r="E40" i="10"/>
  <c r="I40" i="10"/>
  <c r="M40" i="10"/>
  <c r="Q40" i="10"/>
  <c r="B5" i="10"/>
  <c r="B50" i="10"/>
  <c r="B10" i="10"/>
  <c r="C5" i="10"/>
  <c r="C50" i="10"/>
  <c r="G50" i="10"/>
  <c r="K5" i="10"/>
  <c r="K50" i="10"/>
  <c r="O50" i="10"/>
  <c r="D5" i="10"/>
  <c r="L5" i="10"/>
  <c r="E5" i="10"/>
  <c r="I5" i="10"/>
  <c r="D10" i="10"/>
  <c r="H10" i="10"/>
  <c r="L10" i="10"/>
  <c r="P10" i="10"/>
  <c r="E10" i="10"/>
  <c r="I10" i="10"/>
  <c r="M10" i="10"/>
  <c r="Q10" i="10"/>
  <c r="D48" i="10"/>
  <c r="E49" i="10"/>
  <c r="D62" i="11"/>
  <c r="P62" i="11"/>
  <c r="D5" i="9"/>
  <c r="H5" i="9"/>
  <c r="L5" i="9"/>
  <c r="P5" i="9"/>
  <c r="E5" i="9"/>
  <c r="I5" i="9"/>
  <c r="I4" i="9" s="1"/>
  <c r="M5" i="9"/>
  <c r="Q5" i="9"/>
  <c r="Q4" i="9" s="1"/>
  <c r="D10" i="9"/>
  <c r="H10" i="9"/>
  <c r="L10" i="9"/>
  <c r="P10" i="9"/>
  <c r="B21" i="9"/>
  <c r="B33" i="9"/>
  <c r="B43" i="9"/>
  <c r="B52" i="9"/>
  <c r="E21" i="9"/>
  <c r="E63" i="9" s="1"/>
  <c r="I21" i="9"/>
  <c r="I63" i="9" s="1"/>
  <c r="M21" i="9"/>
  <c r="M63" i="9" s="1"/>
  <c r="Q21" i="9"/>
  <c r="Q63" i="9" s="1"/>
  <c r="D33" i="9"/>
  <c r="D70" i="9" s="1"/>
  <c r="H33" i="9"/>
  <c r="H70" i="9" s="1"/>
  <c r="L33" i="9"/>
  <c r="L70" i="9" s="1"/>
  <c r="P33" i="9"/>
  <c r="P70" i="9" s="1"/>
  <c r="F33" i="9"/>
  <c r="F70" i="9" s="1"/>
  <c r="J33" i="9"/>
  <c r="J70" i="9" s="1"/>
  <c r="N33" i="9"/>
  <c r="N70" i="9" s="1"/>
  <c r="F72" i="9"/>
  <c r="J72" i="9"/>
  <c r="N72" i="9"/>
  <c r="E20" i="10"/>
  <c r="I20" i="10"/>
  <c r="M20" i="10"/>
  <c r="Q20" i="10"/>
  <c r="C40" i="10"/>
  <c r="G40" i="10"/>
  <c r="K40" i="10"/>
  <c r="O40" i="10"/>
  <c r="E48" i="10"/>
  <c r="I48" i="10"/>
  <c r="M48" i="10"/>
  <c r="Q48" i="10"/>
  <c r="F49" i="10"/>
  <c r="J49" i="10"/>
  <c r="N49" i="10"/>
  <c r="D76" i="11"/>
  <c r="H76" i="11"/>
  <c r="H75" i="11" s="1"/>
  <c r="L76" i="11"/>
  <c r="L75" i="11" s="1"/>
  <c r="P76" i="11"/>
  <c r="E76" i="11"/>
  <c r="I76" i="11"/>
  <c r="M76" i="11"/>
  <c r="Q76" i="11"/>
  <c r="Q75" i="11" s="1"/>
  <c r="F62" i="11"/>
  <c r="J62" i="11"/>
  <c r="N62" i="11"/>
  <c r="C62" i="11"/>
  <c r="G62" i="11"/>
  <c r="G60" i="11" s="1"/>
  <c r="K62" i="11"/>
  <c r="K60" i="11" s="1"/>
  <c r="O62" i="11"/>
  <c r="D69" i="11"/>
  <c r="H69" i="11"/>
  <c r="H60" i="11" s="1"/>
  <c r="L69" i="11"/>
  <c r="P69" i="11"/>
  <c r="B62" i="11"/>
  <c r="E69" i="11"/>
  <c r="I69" i="11"/>
  <c r="M69" i="11"/>
  <c r="Q69" i="11"/>
  <c r="Q60" i="11" s="1"/>
  <c r="F69" i="11"/>
  <c r="J69" i="11"/>
  <c r="N69" i="11"/>
  <c r="C76" i="11"/>
  <c r="C75" i="11" s="1"/>
  <c r="G76" i="11"/>
  <c r="G75" i="11" s="1"/>
  <c r="K76" i="11"/>
  <c r="K75" i="11" s="1"/>
  <c r="O76" i="11"/>
  <c r="O75" i="11" s="1"/>
  <c r="Q112" i="8"/>
  <c r="O25" i="8"/>
  <c r="O216" i="8" s="1"/>
  <c r="K9" i="8"/>
  <c r="K200" i="8" s="1"/>
  <c r="P14" i="8"/>
  <c r="P205" i="8" s="1"/>
  <c r="D18" i="8"/>
  <c r="D209" i="8" s="1"/>
  <c r="Q7" i="8"/>
  <c r="Q198" i="8" s="1"/>
  <c r="D14" i="8"/>
  <c r="D205" i="8" s="1"/>
  <c r="O21" i="8"/>
  <c r="O212" i="8" s="1"/>
  <c r="P22" i="8"/>
  <c r="P213" i="8" s="1"/>
  <c r="D21" i="8"/>
  <c r="D212" i="8" s="1"/>
  <c r="H21" i="8"/>
  <c r="H212" i="8" s="1"/>
  <c r="M22" i="8"/>
  <c r="M213" i="8" s="1"/>
  <c r="Q22" i="8"/>
  <c r="Q213" i="8" s="1"/>
  <c r="J23" i="8"/>
  <c r="J214" i="8" s="1"/>
  <c r="N23" i="8"/>
  <c r="N214" i="8" s="1"/>
  <c r="O24" i="8"/>
  <c r="O215" i="8" s="1"/>
  <c r="P25" i="8"/>
  <c r="P216" i="8" s="1"/>
  <c r="J8" i="8"/>
  <c r="J199" i="8" s="1"/>
  <c r="O8" i="8"/>
  <c r="O199" i="8" s="1"/>
  <c r="P9" i="8"/>
  <c r="P200" i="8" s="1"/>
  <c r="L21" i="8"/>
  <c r="L212" i="8" s="1"/>
  <c r="D25" i="8"/>
  <c r="D216" i="8" s="1"/>
  <c r="L25" i="8"/>
  <c r="L216" i="8" s="1"/>
  <c r="H7" i="8"/>
  <c r="H198" i="8" s="1"/>
  <c r="G21" i="8"/>
  <c r="G212" i="8" s="1"/>
  <c r="N8" i="8"/>
  <c r="N199" i="8" s="1"/>
  <c r="O9" i="8"/>
  <c r="O200" i="8" s="1"/>
  <c r="E11" i="8"/>
  <c r="E202" i="8" s="1"/>
  <c r="I11" i="8"/>
  <c r="I202" i="8" s="1"/>
  <c r="N12" i="8"/>
  <c r="N203" i="8" s="1"/>
  <c r="Q15" i="8"/>
  <c r="Q206" i="8" s="1"/>
  <c r="C17" i="8"/>
  <c r="C208" i="8" s="1"/>
  <c r="L22" i="8"/>
  <c r="L213" i="8" s="1"/>
  <c r="M23" i="8"/>
  <c r="M214" i="8" s="1"/>
  <c r="I24" i="8"/>
  <c r="I215" i="8" s="1"/>
  <c r="N24" i="8"/>
  <c r="N215" i="8" s="1"/>
  <c r="I46" i="8"/>
  <c r="I183" i="8" s="1"/>
  <c r="L10" i="8"/>
  <c r="L201" i="8" s="1"/>
  <c r="I7" i="8"/>
  <c r="I198" i="8" s="1"/>
  <c r="I23" i="8"/>
  <c r="I214" i="8" s="1"/>
  <c r="H22" i="8"/>
  <c r="H213" i="8" s="1"/>
  <c r="J19" i="8"/>
  <c r="N19" i="8"/>
  <c r="O19" i="8"/>
  <c r="O60" i="11" l="1"/>
  <c r="O59" i="11" s="1"/>
  <c r="M4" i="9"/>
  <c r="O183" i="8"/>
  <c r="Q183" i="8"/>
  <c r="G156" i="8"/>
  <c r="J4" i="9"/>
  <c r="Q210" i="8"/>
  <c r="K84" i="8"/>
  <c r="L60" i="11"/>
  <c r="F73" i="8"/>
  <c r="M183" i="8"/>
  <c r="Q84" i="8"/>
  <c r="M58" i="8"/>
  <c r="Q4" i="10"/>
  <c r="Q47" i="10" s="1"/>
  <c r="N75" i="11"/>
  <c r="N4" i="9"/>
  <c r="N47" i="10" s="1"/>
  <c r="Q58" i="8"/>
  <c r="E60" i="11"/>
  <c r="F75" i="11"/>
  <c r="M60" i="11"/>
  <c r="I60" i="11"/>
  <c r="P75" i="11"/>
  <c r="O4" i="10"/>
  <c r="H33" i="10"/>
  <c r="N4" i="10"/>
  <c r="K4" i="10"/>
  <c r="G4" i="10"/>
  <c r="C4" i="10"/>
  <c r="I42" i="9"/>
  <c r="O58" i="8"/>
  <c r="K58" i="8"/>
  <c r="K57" i="8" s="1"/>
  <c r="G73" i="8"/>
  <c r="C73" i="8"/>
  <c r="H58" i="8"/>
  <c r="H57" i="8" s="1"/>
  <c r="C127" i="8"/>
  <c r="C46" i="11" s="1"/>
  <c r="Q156" i="8"/>
  <c r="N76" i="9"/>
  <c r="Q76" i="9"/>
  <c r="P183" i="8"/>
  <c r="L183" i="8"/>
  <c r="H183" i="8"/>
  <c r="D58" i="8"/>
  <c r="D57" i="8" s="1"/>
  <c r="C47" i="10"/>
  <c r="G59" i="11"/>
  <c r="M75" i="11"/>
  <c r="N183" i="8"/>
  <c r="M59" i="11"/>
  <c r="M84" i="8"/>
  <c r="Q59" i="11"/>
  <c r="J75" i="11"/>
  <c r="P33" i="10"/>
  <c r="O33" i="10"/>
  <c r="H4" i="10"/>
  <c r="G210" i="8"/>
  <c r="K33" i="10"/>
  <c r="O4" i="9"/>
  <c r="I58" i="8"/>
  <c r="I57" i="8" s="1"/>
  <c r="H84" i="8"/>
  <c r="K4" i="9"/>
  <c r="K47" i="10" s="1"/>
  <c r="C58" i="8"/>
  <c r="C57" i="8" s="1"/>
  <c r="J60" i="11"/>
  <c r="J59" i="11" s="1"/>
  <c r="C112" i="8"/>
  <c r="C111" i="8" s="1"/>
  <c r="C33" i="10"/>
  <c r="J127" i="8"/>
  <c r="J46" i="11" s="1"/>
  <c r="E75" i="11"/>
  <c r="E59" i="11" s="1"/>
  <c r="D75" i="11"/>
  <c r="G57" i="8"/>
  <c r="E58" i="8"/>
  <c r="E57" i="8" s="1"/>
  <c r="C60" i="11"/>
  <c r="C59" i="11" s="1"/>
  <c r="F42" i="9"/>
  <c r="F76" i="9" s="1"/>
  <c r="J47" i="10"/>
  <c r="I156" i="8"/>
  <c r="L58" i="8"/>
  <c r="I112" i="8"/>
  <c r="E4" i="9"/>
  <c r="J112" i="8"/>
  <c r="E42" i="9"/>
  <c r="E76" i="9" s="1"/>
  <c r="N60" i="11"/>
  <c r="N59" i="11" s="1"/>
  <c r="D33" i="10"/>
  <c r="B4" i="9"/>
  <c r="G33" i="10"/>
  <c r="O112" i="8"/>
  <c r="L59" i="11"/>
  <c r="M42" i="9"/>
  <c r="M76" i="9" s="1"/>
  <c r="H59" i="11"/>
  <c r="F60" i="11"/>
  <c r="B4" i="10"/>
  <c r="L33" i="10"/>
  <c r="J58" i="8"/>
  <c r="J57" i="8" s="1"/>
  <c r="F127" i="8"/>
  <c r="F46" i="11" s="1"/>
  <c r="O42" i="9"/>
  <c r="O76" i="9" s="1"/>
  <c r="M156" i="8"/>
  <c r="M4" i="10"/>
  <c r="M47" i="10" s="1"/>
  <c r="I75" i="11"/>
  <c r="I59" i="11" s="1"/>
  <c r="D60" i="11"/>
  <c r="E4" i="10"/>
  <c r="G4" i="9"/>
  <c r="F4" i="10"/>
  <c r="F47" i="10" s="1"/>
  <c r="L4" i="9"/>
  <c r="Q33" i="10"/>
  <c r="K210" i="8"/>
  <c r="K156" i="8"/>
  <c r="D112" i="8"/>
  <c r="D33" i="11"/>
  <c r="F210" i="8"/>
  <c r="F156" i="8"/>
  <c r="Q127" i="8"/>
  <c r="Q46" i="11" s="1"/>
  <c r="Q47" i="11"/>
  <c r="P127" i="8"/>
  <c r="P46" i="11" s="1"/>
  <c r="P47" i="11"/>
  <c r="G127" i="8"/>
  <c r="G46" i="11" s="1"/>
  <c r="N156" i="8"/>
  <c r="N210" i="8"/>
  <c r="M112" i="8"/>
  <c r="F112" i="8"/>
  <c r="L4" i="10"/>
  <c r="M33" i="10"/>
  <c r="L42" i="9"/>
  <c r="L76" i="9" s="1"/>
  <c r="L77" i="9"/>
  <c r="J42" i="9"/>
  <c r="J76" i="9" s="1"/>
  <c r="D127" i="8"/>
  <c r="D46" i="11" s="1"/>
  <c r="D47" i="11"/>
  <c r="H112" i="8"/>
  <c r="H33" i="11"/>
  <c r="J210" i="8"/>
  <c r="J156" i="8"/>
  <c r="G42" i="9"/>
  <c r="G76" i="9" s="1"/>
  <c r="K59" i="11"/>
  <c r="D4" i="9"/>
  <c r="D4" i="10"/>
  <c r="I33" i="10"/>
  <c r="L112" i="8"/>
  <c r="L33" i="11"/>
  <c r="O57" i="8"/>
  <c r="C210" i="8"/>
  <c r="C156" i="8"/>
  <c r="N58" i="8"/>
  <c r="N57" i="8" s="1"/>
  <c r="P210" i="8"/>
  <c r="P156" i="8"/>
  <c r="D210" i="8"/>
  <c r="D156" i="8"/>
  <c r="O127" i="8"/>
  <c r="O46" i="11" s="1"/>
  <c r="O47" i="11"/>
  <c r="I127" i="8"/>
  <c r="I46" i="11" s="1"/>
  <c r="I47" i="11"/>
  <c r="H127" i="8"/>
  <c r="H46" i="11" s="1"/>
  <c r="H47" i="11"/>
  <c r="O156" i="8"/>
  <c r="O210" i="8"/>
  <c r="Q57" i="8"/>
  <c r="M127" i="8"/>
  <c r="M46" i="11" s="1"/>
  <c r="M47" i="11"/>
  <c r="G112" i="8"/>
  <c r="G33" i="11"/>
  <c r="L210" i="8"/>
  <c r="L156" i="8"/>
  <c r="P112" i="8"/>
  <c r="P33" i="11"/>
  <c r="E127" i="8"/>
  <c r="E46" i="11" s="1"/>
  <c r="E47" i="11"/>
  <c r="K42" i="9"/>
  <c r="K76" i="9" s="1"/>
  <c r="H4" i="9"/>
  <c r="D42" i="9"/>
  <c r="D76" i="9" s="1"/>
  <c r="D77" i="9"/>
  <c r="K127" i="8"/>
  <c r="K46" i="11" s="1"/>
  <c r="K47" i="11"/>
  <c r="H210" i="8"/>
  <c r="H156" i="8"/>
  <c r="N112" i="8"/>
  <c r="E112" i="8"/>
  <c r="N127" i="8"/>
  <c r="N46" i="11" s="1"/>
  <c r="I76" i="9"/>
  <c r="C42" i="9"/>
  <c r="C76" i="9" s="1"/>
  <c r="P4" i="9"/>
  <c r="P60" i="11"/>
  <c r="P59" i="11" s="1"/>
  <c r="I4" i="10"/>
  <c r="I47" i="10" s="1"/>
  <c r="E33" i="10"/>
  <c r="P42" i="9"/>
  <c r="P76" i="9" s="1"/>
  <c r="P77" i="9"/>
  <c r="H42" i="9"/>
  <c r="H76" i="9" s="1"/>
  <c r="H77" i="9"/>
  <c r="P4" i="10"/>
  <c r="E210" i="8"/>
  <c r="E156" i="8"/>
  <c r="F58" i="8"/>
  <c r="F57" i="8" s="1"/>
  <c r="L127" i="8"/>
  <c r="L46" i="11" s="1"/>
  <c r="L47" i="11"/>
  <c r="K112" i="8"/>
  <c r="K33" i="11"/>
  <c r="M57" i="8"/>
  <c r="L57" i="8"/>
  <c r="P57" i="8"/>
  <c r="G47" i="10" l="1"/>
  <c r="O47" i="10"/>
  <c r="F59" i="11"/>
  <c r="B47" i="10"/>
  <c r="E47" i="10"/>
  <c r="O111" i="8"/>
  <c r="P47" i="10"/>
  <c r="J111" i="8"/>
  <c r="K111" i="8"/>
  <c r="H47" i="10"/>
  <c r="D59" i="11"/>
  <c r="F111" i="8"/>
  <c r="N111" i="8"/>
  <c r="P111" i="8"/>
  <c r="G111" i="8"/>
  <c r="M111" i="8"/>
  <c r="I111" i="8"/>
  <c r="E111" i="8"/>
  <c r="L111" i="8"/>
  <c r="Q111" i="8"/>
  <c r="L47" i="10"/>
  <c r="D47" i="10"/>
  <c r="H111" i="8"/>
  <c r="D111" i="8"/>
  <c r="N5" i="21" l="1"/>
  <c r="P5" i="21"/>
  <c r="Q5" i="21"/>
  <c r="B5" i="21"/>
  <c r="C5" i="21"/>
  <c r="D5" i="21"/>
  <c r="E5" i="21"/>
  <c r="F5" i="21"/>
  <c r="G5" i="21"/>
  <c r="H5" i="21"/>
  <c r="I5" i="21"/>
  <c r="J5" i="21"/>
  <c r="L5" i="21"/>
  <c r="M5" i="21"/>
  <c r="E14" i="21"/>
  <c r="E15" i="21" s="1"/>
  <c r="I14" i="21"/>
  <c r="I15" i="21" s="1"/>
  <c r="B52" i="7"/>
  <c r="F52" i="7"/>
  <c r="J52" i="7"/>
  <c r="N52" i="7"/>
  <c r="B53" i="7"/>
  <c r="F53" i="7"/>
  <c r="I19" i="20"/>
  <c r="J53" i="7"/>
  <c r="N53" i="7"/>
  <c r="Q53" i="7"/>
  <c r="D14" i="19"/>
  <c r="E26" i="7"/>
  <c r="H26" i="7"/>
  <c r="I30" i="20"/>
  <c r="K26" i="7"/>
  <c r="O26" i="7"/>
  <c r="P26" i="7"/>
  <c r="Q30" i="20"/>
  <c r="D27" i="7"/>
  <c r="E27" i="7"/>
  <c r="H27" i="7"/>
  <c r="I27" i="7"/>
  <c r="L27" i="7"/>
  <c r="M27" i="7"/>
  <c r="P15" i="19"/>
  <c r="Q27" i="7"/>
  <c r="G14" i="19"/>
  <c r="I14" i="19"/>
  <c r="M26" i="20"/>
  <c r="Q14" i="19"/>
  <c r="L15" i="19"/>
  <c r="M15" i="19"/>
  <c r="Q27" i="20"/>
  <c r="N14" i="19"/>
  <c r="O14" i="19"/>
  <c r="J15" i="19"/>
  <c r="K15" i="19"/>
  <c r="N15" i="19"/>
  <c r="O15" i="19"/>
  <c r="H5" i="14"/>
  <c r="I5" i="14"/>
  <c r="J5" i="14"/>
  <c r="K5" i="14"/>
  <c r="L5" i="14"/>
  <c r="M5" i="14"/>
  <c r="N5" i="14"/>
  <c r="O5" i="14"/>
  <c r="P5" i="14"/>
  <c r="Q5" i="14"/>
  <c r="B61" i="14"/>
  <c r="C61" i="14"/>
  <c r="D61" i="14"/>
  <c r="E61" i="14"/>
  <c r="F61" i="14"/>
  <c r="G61" i="14"/>
  <c r="H61" i="14"/>
  <c r="I61" i="14"/>
  <c r="L61" i="14"/>
  <c r="M61" i="14"/>
  <c r="Q61" i="14"/>
  <c r="D64" i="14"/>
  <c r="E64" i="14"/>
  <c r="H64" i="14"/>
  <c r="I64" i="14"/>
  <c r="L64" i="14"/>
  <c r="M64" i="14"/>
  <c r="P64" i="14"/>
  <c r="Q64" i="14"/>
  <c r="C64" i="7"/>
  <c r="C144" i="7" s="1"/>
  <c r="D65" i="14"/>
  <c r="F65" i="14"/>
  <c r="G65" i="14"/>
  <c r="H65" i="14"/>
  <c r="I65" i="14"/>
  <c r="J65" i="14"/>
  <c r="K65" i="14"/>
  <c r="L65" i="14"/>
  <c r="M65" i="14"/>
  <c r="N65" i="14"/>
  <c r="O65" i="14"/>
  <c r="P65" i="14"/>
  <c r="Q65" i="14"/>
  <c r="C68" i="14"/>
  <c r="D68" i="14"/>
  <c r="E68" i="14"/>
  <c r="G68" i="14"/>
  <c r="I68" i="14"/>
  <c r="K68" i="14"/>
  <c r="M68" i="14"/>
  <c r="O68" i="14"/>
  <c r="Q68" i="14"/>
  <c r="J61" i="14"/>
  <c r="K61" i="14"/>
  <c r="N61" i="14"/>
  <c r="O61" i="14"/>
  <c r="B64" i="14"/>
  <c r="C64" i="14"/>
  <c r="F64" i="14"/>
  <c r="G64" i="14"/>
  <c r="J64" i="14"/>
  <c r="K64" i="14"/>
  <c r="N64" i="14"/>
  <c r="O64" i="14"/>
  <c r="B65" i="14"/>
  <c r="C65" i="14"/>
  <c r="B68" i="14"/>
  <c r="F68" i="14"/>
  <c r="H68" i="14"/>
  <c r="J68" i="14"/>
  <c r="L68" i="14"/>
  <c r="N68" i="14"/>
  <c r="P68" i="14"/>
  <c r="B205" i="11"/>
  <c r="C205" i="11"/>
  <c r="D205" i="11"/>
  <c r="E205" i="11"/>
  <c r="F205" i="11"/>
  <c r="G205" i="11"/>
  <c r="H205" i="11"/>
  <c r="I205" i="11"/>
  <c r="J205" i="11"/>
  <c r="K205" i="11"/>
  <c r="L205" i="11"/>
  <c r="M205" i="11"/>
  <c r="N205" i="11"/>
  <c r="O205" i="11"/>
  <c r="P205" i="11"/>
  <c r="Q205" i="11"/>
  <c r="B211" i="11"/>
  <c r="C211" i="11"/>
  <c r="D211" i="11"/>
  <c r="E211" i="11"/>
  <c r="F211" i="11"/>
  <c r="G211" i="11"/>
  <c r="H211" i="11"/>
  <c r="I211" i="11"/>
  <c r="J211" i="11"/>
  <c r="K211" i="11"/>
  <c r="L211" i="11"/>
  <c r="M211" i="11"/>
  <c r="N211" i="11"/>
  <c r="O211" i="11"/>
  <c r="P211" i="11"/>
  <c r="Q211" i="11"/>
  <c r="B218" i="11"/>
  <c r="C218" i="11"/>
  <c r="D218" i="11"/>
  <c r="E218" i="11"/>
  <c r="F218" i="11"/>
  <c r="G218" i="11"/>
  <c r="H218" i="11"/>
  <c r="I218" i="11"/>
  <c r="J218" i="11"/>
  <c r="K218" i="11"/>
  <c r="L218" i="11"/>
  <c r="M218" i="11"/>
  <c r="N218" i="11"/>
  <c r="O218" i="11"/>
  <c r="P218" i="11"/>
  <c r="Q218" i="11"/>
  <c r="H58" i="7"/>
  <c r="K58" i="7"/>
  <c r="M58" i="7"/>
  <c r="D144" i="10"/>
  <c r="E144" i="10"/>
  <c r="F144" i="10"/>
  <c r="G144" i="10"/>
  <c r="J144" i="10"/>
  <c r="K144" i="10"/>
  <c r="N144" i="10"/>
  <c r="O144" i="10"/>
  <c r="B150" i="10"/>
  <c r="C150" i="10"/>
  <c r="D150" i="10"/>
  <c r="E150" i="10"/>
  <c r="F150" i="10"/>
  <c r="G150" i="10"/>
  <c r="H150" i="10"/>
  <c r="I150" i="10"/>
  <c r="K150" i="10"/>
  <c r="M150" i="10"/>
  <c r="O150" i="10"/>
  <c r="Q150" i="10"/>
  <c r="B157" i="10"/>
  <c r="C157" i="10"/>
  <c r="F157" i="10"/>
  <c r="G157" i="10"/>
  <c r="J157" i="10"/>
  <c r="K157" i="10"/>
  <c r="L157" i="10"/>
  <c r="M157" i="10"/>
  <c r="N157" i="10"/>
  <c r="O157" i="10"/>
  <c r="P157" i="10"/>
  <c r="Q157" i="10"/>
  <c r="B144" i="10"/>
  <c r="C144" i="10"/>
  <c r="H144" i="10"/>
  <c r="I144" i="10"/>
  <c r="L144" i="10"/>
  <c r="M144" i="10"/>
  <c r="P144" i="10"/>
  <c r="Q144" i="10"/>
  <c r="J150" i="10"/>
  <c r="L150" i="10"/>
  <c r="N150" i="10"/>
  <c r="P150" i="10"/>
  <c r="D157" i="10"/>
  <c r="E157" i="10"/>
  <c r="H157" i="10"/>
  <c r="I157" i="10"/>
  <c r="E32" i="7"/>
  <c r="F33" i="7"/>
  <c r="G33" i="7"/>
  <c r="H33" i="7"/>
  <c r="K33" i="7"/>
  <c r="L33" i="7"/>
  <c r="O33" i="7"/>
  <c r="P33" i="7"/>
  <c r="Q33" i="7"/>
  <c r="B34" i="7"/>
  <c r="F34" i="7"/>
  <c r="J34" i="7"/>
  <c r="N34" i="7"/>
  <c r="B45" i="7"/>
  <c r="F45" i="7"/>
  <c r="I45" i="7"/>
  <c r="J45" i="7"/>
  <c r="K45" i="7"/>
  <c r="L45" i="7"/>
  <c r="M45" i="7"/>
  <c r="N45" i="7"/>
  <c r="O45" i="7"/>
  <c r="P45" i="7"/>
  <c r="Q45" i="7"/>
  <c r="B46" i="7"/>
  <c r="E46" i="7"/>
  <c r="F46" i="7"/>
  <c r="G46" i="7"/>
  <c r="H46" i="7"/>
  <c r="I46" i="7"/>
  <c r="L46" i="7"/>
  <c r="M46" i="7"/>
  <c r="P46" i="7"/>
  <c r="Q46" i="7"/>
  <c r="C123" i="9"/>
  <c r="G123" i="9"/>
  <c r="K123" i="9"/>
  <c r="C150" i="9"/>
  <c r="B7" i="7"/>
  <c r="D7" i="7"/>
  <c r="E7" i="7"/>
  <c r="F7" i="7"/>
  <c r="G7" i="7"/>
  <c r="Q7" i="7"/>
  <c r="Q20" i="7"/>
  <c r="D56" i="10"/>
  <c r="P56" i="10"/>
  <c r="H58" i="10"/>
  <c r="P58" i="10"/>
  <c r="D59" i="10"/>
  <c r="H59" i="10"/>
  <c r="D60" i="10"/>
  <c r="D61" i="10"/>
  <c r="P61" i="10"/>
  <c r="C63" i="10"/>
  <c r="D63" i="10"/>
  <c r="G63" i="10"/>
  <c r="H63" i="10"/>
  <c r="K63" i="10"/>
  <c r="L63" i="10"/>
  <c r="P63" i="10"/>
  <c r="D65" i="10"/>
  <c r="P65" i="10"/>
  <c r="D66" i="10"/>
  <c r="H66" i="10"/>
  <c r="L66" i="10"/>
  <c r="P66" i="10"/>
  <c r="D68" i="10"/>
  <c r="H68" i="10"/>
  <c r="L68" i="10"/>
  <c r="D72" i="10"/>
  <c r="P73" i="10"/>
  <c r="D74" i="10"/>
  <c r="H74" i="10"/>
  <c r="D76" i="10"/>
  <c r="D78" i="10"/>
  <c r="H78" i="10"/>
  <c r="L78" i="10"/>
  <c r="D79" i="10"/>
  <c r="P79" i="10"/>
  <c r="B5" i="11"/>
  <c r="C5" i="11"/>
  <c r="D5" i="11"/>
  <c r="E5" i="11"/>
  <c r="F5" i="11"/>
  <c r="G5" i="11"/>
  <c r="H5" i="11"/>
  <c r="I5" i="11"/>
  <c r="J5" i="11"/>
  <c r="K5" i="11"/>
  <c r="L5" i="11"/>
  <c r="M5" i="11"/>
  <c r="N5" i="11"/>
  <c r="O5" i="11"/>
  <c r="P5" i="11"/>
  <c r="Q5" i="11"/>
  <c r="B6" i="11"/>
  <c r="C6" i="11"/>
  <c r="D6" i="11"/>
  <c r="E6" i="11"/>
  <c r="F6" i="11"/>
  <c r="G6" i="11"/>
  <c r="H6" i="11"/>
  <c r="I6" i="11"/>
  <c r="J6" i="11"/>
  <c r="K6" i="11"/>
  <c r="L6" i="11"/>
  <c r="M6" i="11"/>
  <c r="N6" i="11"/>
  <c r="O6" i="11"/>
  <c r="P6" i="11"/>
  <c r="Q6" i="11"/>
  <c r="B7" i="11"/>
  <c r="C7" i="11"/>
  <c r="D7" i="11"/>
  <c r="E7" i="11"/>
  <c r="F7" i="11"/>
  <c r="G7" i="11"/>
  <c r="H7" i="11"/>
  <c r="I7" i="11"/>
  <c r="J7" i="11"/>
  <c r="K7" i="11"/>
  <c r="L7" i="11"/>
  <c r="M7" i="11"/>
  <c r="N7" i="11"/>
  <c r="O7" i="11"/>
  <c r="P7" i="11"/>
  <c r="Q7" i="11"/>
  <c r="B8" i="11"/>
  <c r="C8" i="11"/>
  <c r="D8" i="11"/>
  <c r="E8" i="11"/>
  <c r="F8" i="11"/>
  <c r="G8" i="11"/>
  <c r="H8" i="11"/>
  <c r="I8" i="11"/>
  <c r="J8" i="11"/>
  <c r="K8" i="11"/>
  <c r="L8" i="11"/>
  <c r="M8" i="11"/>
  <c r="N8" i="11"/>
  <c r="O8" i="11"/>
  <c r="P8" i="11"/>
  <c r="Q8" i="11"/>
  <c r="B9" i="11"/>
  <c r="C9" i="11"/>
  <c r="D9" i="11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B10" i="11"/>
  <c r="C10" i="11"/>
  <c r="D10" i="11"/>
  <c r="E10" i="11"/>
  <c r="F10" i="11"/>
  <c r="G10" i="11"/>
  <c r="H10" i="11"/>
  <c r="I10" i="11"/>
  <c r="J10" i="11"/>
  <c r="K10" i="11"/>
  <c r="L10" i="11"/>
  <c r="M10" i="11"/>
  <c r="N10" i="11"/>
  <c r="O10" i="11"/>
  <c r="P10" i="11"/>
  <c r="Q10" i="11"/>
  <c r="B11" i="11"/>
  <c r="C11" i="11"/>
  <c r="D11" i="11"/>
  <c r="E11" i="11"/>
  <c r="F11" i="11"/>
  <c r="G11" i="11"/>
  <c r="H11" i="11"/>
  <c r="I11" i="11"/>
  <c r="J11" i="11"/>
  <c r="K11" i="11"/>
  <c r="L11" i="11"/>
  <c r="M11" i="11"/>
  <c r="N11" i="11"/>
  <c r="O11" i="11"/>
  <c r="P11" i="11"/>
  <c r="Q11" i="11"/>
  <c r="B12" i="11"/>
  <c r="C12" i="11"/>
  <c r="D12" i="11"/>
  <c r="E12" i="11"/>
  <c r="F12" i="11"/>
  <c r="G12" i="11"/>
  <c r="H12" i="11"/>
  <c r="I12" i="11"/>
  <c r="J12" i="11"/>
  <c r="K12" i="11"/>
  <c r="L12" i="11"/>
  <c r="M12" i="11"/>
  <c r="N12" i="11"/>
  <c r="O12" i="11"/>
  <c r="P12" i="11"/>
  <c r="Q12" i="11"/>
  <c r="B13" i="11"/>
  <c r="C13" i="11"/>
  <c r="D13" i="11"/>
  <c r="E13" i="11"/>
  <c r="F13" i="11"/>
  <c r="G13" i="11"/>
  <c r="H13" i="11"/>
  <c r="I13" i="11"/>
  <c r="J13" i="11"/>
  <c r="K13" i="11"/>
  <c r="L13" i="11"/>
  <c r="M13" i="11"/>
  <c r="N13" i="11"/>
  <c r="O13" i="11"/>
  <c r="P13" i="11"/>
  <c r="Q13" i="11"/>
  <c r="B14" i="11"/>
  <c r="C14" i="11"/>
  <c r="D14" i="11"/>
  <c r="E14" i="11"/>
  <c r="F14" i="11"/>
  <c r="G14" i="11"/>
  <c r="H14" i="11"/>
  <c r="I14" i="11"/>
  <c r="J14" i="11"/>
  <c r="K14" i="11"/>
  <c r="L14" i="11"/>
  <c r="M14" i="11"/>
  <c r="N14" i="11"/>
  <c r="O14" i="11"/>
  <c r="P14" i="11"/>
  <c r="Q14" i="11"/>
  <c r="B15" i="11"/>
  <c r="C15" i="11"/>
  <c r="D15" i="11"/>
  <c r="E15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B16" i="11"/>
  <c r="C16" i="11"/>
  <c r="D16" i="11"/>
  <c r="E16" i="11"/>
  <c r="F16" i="11"/>
  <c r="G16" i="11"/>
  <c r="H16" i="11"/>
  <c r="I16" i="11"/>
  <c r="J16" i="11"/>
  <c r="K16" i="11"/>
  <c r="L16" i="11"/>
  <c r="M16" i="11"/>
  <c r="N16" i="11"/>
  <c r="O16" i="11"/>
  <c r="P16" i="11"/>
  <c r="Q16" i="11"/>
  <c r="B17" i="11"/>
  <c r="C17" i="11"/>
  <c r="D17" i="11"/>
  <c r="E17" i="11"/>
  <c r="F17" i="11"/>
  <c r="G17" i="11"/>
  <c r="H17" i="11"/>
  <c r="I17" i="11"/>
  <c r="J17" i="11"/>
  <c r="K17" i="11"/>
  <c r="L17" i="11"/>
  <c r="M17" i="11"/>
  <c r="N17" i="11"/>
  <c r="O17" i="11"/>
  <c r="P17" i="11"/>
  <c r="Q17" i="11"/>
  <c r="B18" i="11"/>
  <c r="C18" i="11"/>
  <c r="D18" i="11"/>
  <c r="E18" i="11"/>
  <c r="F18" i="11"/>
  <c r="G18" i="11"/>
  <c r="H18" i="11"/>
  <c r="I18" i="11"/>
  <c r="J18" i="11"/>
  <c r="K18" i="11"/>
  <c r="L18" i="11"/>
  <c r="M18" i="11"/>
  <c r="N18" i="11"/>
  <c r="O18" i="11"/>
  <c r="P18" i="11"/>
  <c r="Q18" i="11"/>
  <c r="B20" i="11"/>
  <c r="C20" i="11"/>
  <c r="D20" i="11"/>
  <c r="E20" i="11"/>
  <c r="F20" i="11"/>
  <c r="G20" i="11"/>
  <c r="H20" i="11"/>
  <c r="I20" i="11"/>
  <c r="J20" i="11"/>
  <c r="K20" i="11"/>
  <c r="L20" i="11"/>
  <c r="M20" i="11"/>
  <c r="N20" i="11"/>
  <c r="O20" i="11"/>
  <c r="P20" i="11"/>
  <c r="Q20" i="11"/>
  <c r="B21" i="11"/>
  <c r="C21" i="11"/>
  <c r="D21" i="11"/>
  <c r="E21" i="11"/>
  <c r="F21" i="11"/>
  <c r="G21" i="11"/>
  <c r="H21" i="11"/>
  <c r="I21" i="11"/>
  <c r="J21" i="11"/>
  <c r="K21" i="11"/>
  <c r="L21" i="11"/>
  <c r="M21" i="11"/>
  <c r="N21" i="11"/>
  <c r="O21" i="11"/>
  <c r="P21" i="11"/>
  <c r="Q21" i="11"/>
  <c r="B22" i="11"/>
  <c r="C22" i="11"/>
  <c r="D22" i="11"/>
  <c r="E22" i="11"/>
  <c r="F22" i="11"/>
  <c r="G22" i="11"/>
  <c r="H22" i="11"/>
  <c r="I22" i="11"/>
  <c r="J22" i="11"/>
  <c r="K22" i="11"/>
  <c r="L22" i="11"/>
  <c r="M22" i="11"/>
  <c r="N22" i="11"/>
  <c r="O22" i="11"/>
  <c r="P22" i="11"/>
  <c r="Q22" i="11"/>
  <c r="B23" i="11"/>
  <c r="C23" i="11"/>
  <c r="D23" i="11"/>
  <c r="E23" i="11"/>
  <c r="F23" i="11"/>
  <c r="G23" i="11"/>
  <c r="H23" i="11"/>
  <c r="I23" i="11"/>
  <c r="J23" i="11"/>
  <c r="K23" i="11"/>
  <c r="L23" i="11"/>
  <c r="M23" i="11"/>
  <c r="N23" i="11"/>
  <c r="O23" i="11"/>
  <c r="P23" i="11"/>
  <c r="Q23" i="11"/>
  <c r="B24" i="11"/>
  <c r="C24" i="11"/>
  <c r="D24" i="11"/>
  <c r="E24" i="11"/>
  <c r="F24" i="11"/>
  <c r="G24" i="11"/>
  <c r="H24" i="11"/>
  <c r="I24" i="11"/>
  <c r="J24" i="11"/>
  <c r="K24" i="11"/>
  <c r="L24" i="11"/>
  <c r="M24" i="11"/>
  <c r="N24" i="11"/>
  <c r="O24" i="11"/>
  <c r="P24" i="11"/>
  <c r="Q24" i="11"/>
  <c r="B25" i="11"/>
  <c r="C25" i="11"/>
  <c r="D25" i="11"/>
  <c r="E25" i="11"/>
  <c r="F25" i="11"/>
  <c r="G25" i="11"/>
  <c r="H25" i="11"/>
  <c r="I25" i="11"/>
  <c r="J25" i="11"/>
  <c r="K25" i="11"/>
  <c r="L25" i="11"/>
  <c r="M25" i="11"/>
  <c r="N25" i="11"/>
  <c r="O25" i="11"/>
  <c r="P25" i="11"/>
  <c r="Q25" i="11"/>
  <c r="B26" i="11"/>
  <c r="C26" i="11"/>
  <c r="D26" i="11"/>
  <c r="E26" i="11"/>
  <c r="F26" i="11"/>
  <c r="G26" i="11"/>
  <c r="I26" i="11"/>
  <c r="J26" i="11"/>
  <c r="K26" i="11"/>
  <c r="M26" i="11"/>
  <c r="N26" i="11"/>
  <c r="O26" i="11"/>
  <c r="Q26" i="11"/>
  <c r="B27" i="11"/>
  <c r="C27" i="11"/>
  <c r="D27" i="11"/>
  <c r="E27" i="11"/>
  <c r="F27" i="11"/>
  <c r="G27" i="11"/>
  <c r="H27" i="11"/>
  <c r="I27" i="11"/>
  <c r="J27" i="11"/>
  <c r="K27" i="11"/>
  <c r="L27" i="11"/>
  <c r="M27" i="11"/>
  <c r="N27" i="11"/>
  <c r="O27" i="11"/>
  <c r="P27" i="11"/>
  <c r="Q27" i="11"/>
  <c r="B28" i="11"/>
  <c r="C28" i="11"/>
  <c r="D28" i="11"/>
  <c r="E28" i="11"/>
  <c r="F28" i="11"/>
  <c r="G28" i="11"/>
  <c r="H28" i="11"/>
  <c r="I28" i="11"/>
  <c r="J28" i="11"/>
  <c r="K28" i="11"/>
  <c r="L28" i="11"/>
  <c r="M28" i="11"/>
  <c r="N28" i="11"/>
  <c r="O28" i="11"/>
  <c r="P28" i="11"/>
  <c r="Q28" i="11"/>
  <c r="B169" i="8"/>
  <c r="C116" i="9"/>
  <c r="K116" i="9"/>
  <c r="B170" i="8"/>
  <c r="C117" i="9"/>
  <c r="B171" i="8"/>
  <c r="K118" i="9"/>
  <c r="O118" i="9"/>
  <c r="G119" i="9"/>
  <c r="K119" i="9"/>
  <c r="G120" i="9"/>
  <c r="K120" i="9"/>
  <c r="O121" i="9"/>
  <c r="K122" i="9"/>
  <c r="O122" i="9"/>
  <c r="O123" i="9"/>
  <c r="B204" i="8"/>
  <c r="K125" i="9"/>
  <c r="O125" i="9"/>
  <c r="G126" i="9"/>
  <c r="O126" i="9"/>
  <c r="G127" i="9"/>
  <c r="K127" i="9"/>
  <c r="O128" i="9"/>
  <c r="G129" i="9"/>
  <c r="K129" i="9"/>
  <c r="O129" i="9"/>
  <c r="C131" i="9"/>
  <c r="C132" i="9"/>
  <c r="B142" i="8"/>
  <c r="B143" i="8"/>
  <c r="B196" i="8"/>
  <c r="B217" i="8"/>
  <c r="B257" i="8"/>
  <c r="C257" i="8"/>
  <c r="D257" i="8"/>
  <c r="A1" i="7"/>
  <c r="A6" i="7"/>
  <c r="B6" i="7"/>
  <c r="C6" i="7"/>
  <c r="D6" i="7"/>
  <c r="E6" i="7"/>
  <c r="F6" i="7"/>
  <c r="G6" i="7"/>
  <c r="H6" i="7"/>
  <c r="I6" i="7"/>
  <c r="J6" i="7"/>
  <c r="K6" i="7"/>
  <c r="L6" i="7"/>
  <c r="M6" i="7"/>
  <c r="P6" i="7"/>
  <c r="Q6" i="7"/>
  <c r="A7" i="7"/>
  <c r="C7" i="7"/>
  <c r="J7" i="7"/>
  <c r="K7" i="7"/>
  <c r="L7" i="7"/>
  <c r="N7" i="7"/>
  <c r="O7" i="7"/>
  <c r="P7" i="7"/>
  <c r="A8" i="7"/>
  <c r="B8" i="7"/>
  <c r="C8" i="7"/>
  <c r="D8" i="7"/>
  <c r="E8" i="7"/>
  <c r="F8" i="7"/>
  <c r="G8" i="7"/>
  <c r="J8" i="7"/>
  <c r="K8" i="7"/>
  <c r="N8" i="7"/>
  <c r="A10" i="7"/>
  <c r="A11" i="7"/>
  <c r="A12" i="7"/>
  <c r="A38" i="7" s="1"/>
  <c r="A14" i="7"/>
  <c r="A15" i="7"/>
  <c r="A16" i="7"/>
  <c r="A19" i="7"/>
  <c r="B19" i="7"/>
  <c r="C19" i="7"/>
  <c r="D19" i="7"/>
  <c r="E19" i="7"/>
  <c r="F19" i="7"/>
  <c r="G19" i="7"/>
  <c r="H19" i="7"/>
  <c r="I19" i="7"/>
  <c r="J19" i="7"/>
  <c r="K19" i="7"/>
  <c r="L19" i="7"/>
  <c r="N19" i="7"/>
  <c r="O19" i="7"/>
  <c r="P19" i="7"/>
  <c r="A20" i="7"/>
  <c r="B20" i="7"/>
  <c r="C20" i="7"/>
  <c r="F20" i="7"/>
  <c r="H20" i="7"/>
  <c r="J20" i="7"/>
  <c r="L20" i="7"/>
  <c r="N20" i="7"/>
  <c r="O20" i="7"/>
  <c r="P20" i="7"/>
  <c r="A23" i="7"/>
  <c r="A24" i="7"/>
  <c r="A26" i="7"/>
  <c r="A52" i="7" s="1"/>
  <c r="B26" i="7"/>
  <c r="C26" i="7"/>
  <c r="F26" i="7"/>
  <c r="G26" i="7"/>
  <c r="L26" i="7"/>
  <c r="N26" i="7"/>
  <c r="A27" i="7"/>
  <c r="B27" i="7"/>
  <c r="C27" i="7"/>
  <c r="F27" i="7"/>
  <c r="G27" i="7"/>
  <c r="J27" i="7"/>
  <c r="K27" i="7"/>
  <c r="N27" i="7"/>
  <c r="O27" i="7"/>
  <c r="A31" i="7"/>
  <c r="A32" i="7"/>
  <c r="C32" i="7"/>
  <c r="D32" i="7"/>
  <c r="G32" i="7"/>
  <c r="H32" i="7"/>
  <c r="I32" i="7"/>
  <c r="K32" i="7"/>
  <c r="L32" i="7"/>
  <c r="M32" i="7"/>
  <c r="O32" i="7"/>
  <c r="P32" i="7"/>
  <c r="Q32" i="7"/>
  <c r="A33" i="7"/>
  <c r="C33" i="7"/>
  <c r="D33" i="7"/>
  <c r="E33" i="7"/>
  <c r="M33" i="7"/>
  <c r="A34" i="7"/>
  <c r="C34" i="7"/>
  <c r="D34" i="7"/>
  <c r="E34" i="7"/>
  <c r="G34" i="7"/>
  <c r="H34" i="7"/>
  <c r="I34" i="7"/>
  <c r="K34" i="7"/>
  <c r="L34" i="7"/>
  <c r="M34" i="7"/>
  <c r="O34" i="7"/>
  <c r="P34" i="7"/>
  <c r="Q34" i="7"/>
  <c r="A35" i="7"/>
  <c r="A36" i="7"/>
  <c r="A37" i="7"/>
  <c r="A39" i="7"/>
  <c r="A40" i="7"/>
  <c r="A41" i="7"/>
  <c r="A42" i="7"/>
  <c r="A44" i="7"/>
  <c r="A45" i="7"/>
  <c r="C45" i="7"/>
  <c r="D45" i="7"/>
  <c r="E45" i="7"/>
  <c r="G45" i="7"/>
  <c r="H45" i="7"/>
  <c r="A46" i="7"/>
  <c r="C46" i="7"/>
  <c r="D46" i="7"/>
  <c r="K46" i="7"/>
  <c r="O46" i="7"/>
  <c r="A47" i="7"/>
  <c r="A48" i="7"/>
  <c r="A49" i="7"/>
  <c r="A50" i="7"/>
  <c r="C52" i="7"/>
  <c r="D52" i="7"/>
  <c r="E52" i="7"/>
  <c r="G52" i="7"/>
  <c r="H52" i="7"/>
  <c r="I52" i="7"/>
  <c r="K52" i="7"/>
  <c r="L52" i="7"/>
  <c r="M52" i="7"/>
  <c r="O52" i="7"/>
  <c r="P52" i="7"/>
  <c r="Q52" i="7"/>
  <c r="A53" i="7"/>
  <c r="C53" i="7"/>
  <c r="E53" i="7"/>
  <c r="G53" i="7"/>
  <c r="K53" i="7"/>
  <c r="M53" i="7"/>
  <c r="O53" i="7"/>
  <c r="A57" i="7"/>
  <c r="A58" i="7"/>
  <c r="C58" i="7"/>
  <c r="D58" i="7"/>
  <c r="E58" i="7"/>
  <c r="F58" i="7"/>
  <c r="G58" i="7"/>
  <c r="I58" i="7"/>
  <c r="J58" i="7"/>
  <c r="L58" i="7"/>
  <c r="N58" i="7"/>
  <c r="P58" i="7"/>
  <c r="Q58" i="7"/>
  <c r="A59" i="7"/>
  <c r="A60" i="7"/>
  <c r="A61" i="7"/>
  <c r="A62" i="7"/>
  <c r="B62" i="7"/>
  <c r="B142" i="7" s="1"/>
  <c r="C62" i="7"/>
  <c r="C142" i="7" s="1"/>
  <c r="D62" i="7"/>
  <c r="D142" i="7" s="1"/>
  <c r="E62" i="7"/>
  <c r="F62" i="7"/>
  <c r="G62" i="7"/>
  <c r="H62" i="7"/>
  <c r="H142" i="7" s="1"/>
  <c r="I62" i="7"/>
  <c r="J62" i="7"/>
  <c r="J142" i="7" s="1"/>
  <c r="K62" i="7"/>
  <c r="L62" i="7"/>
  <c r="L142" i="7" s="1"/>
  <c r="M62" i="7"/>
  <c r="N62" i="7"/>
  <c r="N142" i="7" s="1"/>
  <c r="O62" i="7"/>
  <c r="Q62" i="7"/>
  <c r="A63" i="7"/>
  <c r="A64" i="7"/>
  <c r="B64" i="7"/>
  <c r="D64" i="7"/>
  <c r="D144" i="7" s="1"/>
  <c r="F64" i="7"/>
  <c r="F144" i="7" s="1"/>
  <c r="G64" i="7"/>
  <c r="G144" i="7" s="1"/>
  <c r="H64" i="7"/>
  <c r="H144" i="7" s="1"/>
  <c r="I64" i="7"/>
  <c r="I144" i="7" s="1"/>
  <c r="J64" i="7"/>
  <c r="K64" i="7"/>
  <c r="K144" i="7" s="1"/>
  <c r="L64" i="7"/>
  <c r="L144" i="7" s="1"/>
  <c r="M64" i="7"/>
  <c r="M144" i="7" s="1"/>
  <c r="N64" i="7"/>
  <c r="N144" i="7" s="1"/>
  <c r="O64" i="7"/>
  <c r="O144" i="7" s="1"/>
  <c r="P64" i="7"/>
  <c r="P144" i="7" s="1"/>
  <c r="Q64" i="7"/>
  <c r="Q144" i="7" s="1"/>
  <c r="A65" i="7"/>
  <c r="A66" i="7"/>
  <c r="A67" i="7"/>
  <c r="A68" i="7"/>
  <c r="A70" i="7"/>
  <c r="A71" i="7"/>
  <c r="A72" i="7"/>
  <c r="A73" i="7"/>
  <c r="A74" i="7"/>
  <c r="A75" i="7"/>
  <c r="A76" i="7"/>
  <c r="A78" i="7"/>
  <c r="A79" i="7"/>
  <c r="A85" i="7"/>
  <c r="A86" i="7"/>
  <c r="A87" i="7"/>
  <c r="A88" i="7"/>
  <c r="A89" i="7"/>
  <c r="A90" i="7"/>
  <c r="A91" i="7"/>
  <c r="A92" i="7"/>
  <c r="A93" i="7"/>
  <c r="A94" i="7"/>
  <c r="A95" i="7"/>
  <c r="A96" i="7"/>
  <c r="A98" i="7"/>
  <c r="A99" i="7"/>
  <c r="A100" i="7"/>
  <c r="A101" i="7"/>
  <c r="A102" i="7"/>
  <c r="A103" i="7"/>
  <c r="A104" i="7"/>
  <c r="A106" i="7"/>
  <c r="A107" i="7"/>
  <c r="A111" i="7"/>
  <c r="A112" i="7"/>
  <c r="A113" i="7"/>
  <c r="A114" i="7"/>
  <c r="A115" i="7"/>
  <c r="A116" i="7"/>
  <c r="A117" i="7"/>
  <c r="A118" i="7"/>
  <c r="A119" i="7"/>
  <c r="A120" i="7"/>
  <c r="A121" i="7"/>
  <c r="A122" i="7"/>
  <c r="A124" i="7"/>
  <c r="A125" i="7"/>
  <c r="A126" i="7"/>
  <c r="A127" i="7"/>
  <c r="A128" i="7"/>
  <c r="A129" i="7"/>
  <c r="A130" i="7"/>
  <c r="A132" i="7"/>
  <c r="A133" i="7"/>
  <c r="A137" i="7"/>
  <c r="A138" i="7"/>
  <c r="A139" i="7"/>
  <c r="A140" i="7"/>
  <c r="A141" i="7"/>
  <c r="A142" i="7"/>
  <c r="F142" i="7"/>
  <c r="A143" i="7"/>
  <c r="J144" i="7"/>
  <c r="A145" i="7"/>
  <c r="A146" i="7"/>
  <c r="A147" i="7"/>
  <c r="A148" i="7"/>
  <c r="A150" i="7"/>
  <c r="A151" i="7"/>
  <c r="A152" i="7"/>
  <c r="A153" i="7"/>
  <c r="A154" i="7"/>
  <c r="A155" i="7"/>
  <c r="A156" i="7"/>
  <c r="A158" i="7"/>
  <c r="A159" i="7"/>
  <c r="A163" i="7"/>
  <c r="A164" i="7"/>
  <c r="A165" i="7"/>
  <c r="A166" i="7"/>
  <c r="A167" i="7"/>
  <c r="A168" i="7"/>
  <c r="A169" i="7"/>
  <c r="A171" i="7"/>
  <c r="A172" i="7"/>
  <c r="A173" i="7"/>
  <c r="A174" i="7"/>
  <c r="A176" i="7"/>
  <c r="A177" i="7"/>
  <c r="A178" i="7"/>
  <c r="A179" i="7"/>
  <c r="A180" i="7"/>
  <c r="A181" i="7"/>
  <c r="A182" i="7"/>
  <c r="A184" i="7"/>
  <c r="A185" i="7"/>
  <c r="A189" i="7"/>
  <c r="A190" i="7"/>
  <c r="A191" i="7"/>
  <c r="A192" i="7"/>
  <c r="A193" i="7"/>
  <c r="A194" i="7"/>
  <c r="A195" i="7"/>
  <c r="A197" i="7"/>
  <c r="A198" i="7"/>
  <c r="A199" i="7"/>
  <c r="A200" i="7"/>
  <c r="A202" i="7"/>
  <c r="A203" i="7"/>
  <c r="A204" i="7"/>
  <c r="A205" i="7"/>
  <c r="A206" i="7"/>
  <c r="A207" i="7"/>
  <c r="A208" i="7"/>
  <c r="A210" i="7"/>
  <c r="A211" i="7"/>
  <c r="B9" i="4"/>
  <c r="B17" i="4"/>
  <c r="B8" i="4"/>
  <c r="B21" i="4"/>
  <c r="B18" i="4"/>
  <c r="B12" i="4"/>
  <c r="B6" i="4"/>
  <c r="B20" i="4"/>
  <c r="B22" i="4"/>
  <c r="B15" i="4"/>
  <c r="B13" i="4"/>
  <c r="B16" i="4"/>
  <c r="B4" i="4"/>
  <c r="B7" i="4"/>
  <c r="B11" i="4"/>
  <c r="P215" i="11" l="1"/>
  <c r="H210" i="11"/>
  <c r="P208" i="11"/>
  <c r="H208" i="11"/>
  <c r="P203" i="11"/>
  <c r="H201" i="11"/>
  <c r="P200" i="11"/>
  <c r="H200" i="11"/>
  <c r="P198" i="11"/>
  <c r="P221" i="11"/>
  <c r="H220" i="11"/>
  <c r="M118" i="11"/>
  <c r="L178" i="7"/>
  <c r="H190" i="7"/>
  <c r="C166" i="7"/>
  <c r="A170" i="7"/>
  <c r="A196" i="7"/>
  <c r="A144" i="7"/>
  <c r="E44" i="7"/>
  <c r="G185" i="7"/>
  <c r="O185" i="7"/>
  <c r="D166" i="7"/>
  <c r="G166" i="7"/>
  <c r="P140" i="11"/>
  <c r="D221" i="11"/>
  <c r="D140" i="11"/>
  <c r="F138" i="11"/>
  <c r="N137" i="11"/>
  <c r="F137" i="11"/>
  <c r="N136" i="11"/>
  <c r="F136" i="11"/>
  <c r="N135" i="11"/>
  <c r="J135" i="11"/>
  <c r="J134" i="11"/>
  <c r="J133" i="11"/>
  <c r="J129" i="11"/>
  <c r="J128" i="11"/>
  <c r="N127" i="11"/>
  <c r="N126" i="11"/>
  <c r="J126" i="11"/>
  <c r="J125" i="11"/>
  <c r="J124" i="11"/>
  <c r="F124" i="11"/>
  <c r="N123" i="11"/>
  <c r="N122" i="11"/>
  <c r="N121" i="11"/>
  <c r="N120" i="11"/>
  <c r="N118" i="11"/>
  <c r="N117" i="11"/>
  <c r="E166" i="7"/>
  <c r="G140" i="11"/>
  <c r="C140" i="11"/>
  <c r="C139" i="11"/>
  <c r="J138" i="11"/>
  <c r="I137" i="11"/>
  <c r="I136" i="11"/>
  <c r="E135" i="11"/>
  <c r="M134" i="11"/>
  <c r="I134" i="11"/>
  <c r="E133" i="11"/>
  <c r="M132" i="11"/>
  <c r="I132" i="11"/>
  <c r="Q130" i="11"/>
  <c r="I130" i="11"/>
  <c r="I129" i="11"/>
  <c r="M128" i="11"/>
  <c r="E128" i="11"/>
  <c r="M127" i="11"/>
  <c r="I127" i="11"/>
  <c r="E126" i="11"/>
  <c r="M125" i="11"/>
  <c r="E125" i="11"/>
  <c r="M124" i="11"/>
  <c r="Q123" i="11"/>
  <c r="E122" i="11"/>
  <c r="E121" i="11"/>
  <c r="E120" i="11"/>
  <c r="E119" i="11"/>
  <c r="E118" i="11"/>
  <c r="M117" i="11"/>
  <c r="I117" i="11"/>
  <c r="N140" i="11"/>
  <c r="J140" i="11"/>
  <c r="F140" i="11"/>
  <c r="N139" i="11"/>
  <c r="J139" i="11"/>
  <c r="F139" i="11"/>
  <c r="I138" i="11"/>
  <c r="P137" i="11"/>
  <c r="L137" i="11"/>
  <c r="D137" i="11"/>
  <c r="P136" i="11"/>
  <c r="D136" i="11"/>
  <c r="P135" i="11"/>
  <c r="L135" i="11"/>
  <c r="H216" i="11"/>
  <c r="D216" i="11"/>
  <c r="D135" i="11"/>
  <c r="P134" i="11"/>
  <c r="L134" i="11"/>
  <c r="D134" i="11"/>
  <c r="P133" i="11"/>
  <c r="L133" i="11"/>
  <c r="D133" i="11"/>
  <c r="P132" i="11"/>
  <c r="D132" i="11"/>
  <c r="P130" i="11"/>
  <c r="L130" i="11"/>
  <c r="D130" i="11"/>
  <c r="L210" i="11"/>
  <c r="L129" i="11"/>
  <c r="H129" i="11"/>
  <c r="D210" i="11"/>
  <c r="P128" i="11"/>
  <c r="L128" i="11"/>
  <c r="D128" i="11"/>
  <c r="P127" i="11"/>
  <c r="D208" i="11"/>
  <c r="D127" i="11"/>
  <c r="P207" i="11"/>
  <c r="P126" i="11"/>
  <c r="L126" i="11"/>
  <c r="D207" i="11"/>
  <c r="D126" i="11"/>
  <c r="P125" i="11"/>
  <c r="L125" i="11"/>
  <c r="D125" i="11"/>
  <c r="P124" i="11"/>
  <c r="H124" i="11"/>
  <c r="H122" i="11"/>
  <c r="D203" i="11"/>
  <c r="D122" i="11"/>
  <c r="P121" i="11"/>
  <c r="L121" i="11"/>
  <c r="H121" i="11"/>
  <c r="D202" i="11"/>
  <c r="D121" i="11"/>
  <c r="L120" i="11"/>
  <c r="H120" i="11"/>
  <c r="D201" i="11"/>
  <c r="D120" i="11"/>
  <c r="H119" i="11"/>
  <c r="D119" i="11"/>
  <c r="P118" i="11"/>
  <c r="L118" i="11"/>
  <c r="H118" i="11"/>
  <c r="H117" i="11"/>
  <c r="D198" i="11"/>
  <c r="D117" i="11"/>
  <c r="L220" i="11"/>
  <c r="L139" i="11"/>
  <c r="H139" i="11"/>
  <c r="D220" i="11"/>
  <c r="D139" i="11"/>
  <c r="J137" i="11"/>
  <c r="J136" i="11"/>
  <c r="F135" i="11"/>
  <c r="F134" i="11"/>
  <c r="N133" i="11"/>
  <c r="F133" i="11"/>
  <c r="N132" i="11"/>
  <c r="N130" i="11"/>
  <c r="N129" i="11"/>
  <c r="N128" i="11"/>
  <c r="J127" i="11"/>
  <c r="F126" i="11"/>
  <c r="N124" i="11"/>
  <c r="J123" i="11"/>
  <c r="J122" i="11"/>
  <c r="J121" i="11"/>
  <c r="J118" i="11"/>
  <c r="J117" i="11"/>
  <c r="K166" i="7"/>
  <c r="O139" i="11"/>
  <c r="G139" i="11"/>
  <c r="O138" i="11"/>
  <c r="E138" i="11"/>
  <c r="M137" i="11"/>
  <c r="E137" i="11"/>
  <c r="M136" i="11"/>
  <c r="E136" i="11"/>
  <c r="I135" i="11"/>
  <c r="Q134" i="11"/>
  <c r="M133" i="11"/>
  <c r="I133" i="11"/>
  <c r="Q132" i="11"/>
  <c r="E132" i="11"/>
  <c r="M130" i="11"/>
  <c r="E130" i="11"/>
  <c r="M129" i="11"/>
  <c r="E129" i="11"/>
  <c r="Q128" i="11"/>
  <c r="I128" i="11"/>
  <c r="Q127" i="11"/>
  <c r="E127" i="11"/>
  <c r="I126" i="11"/>
  <c r="Q125" i="11"/>
  <c r="I125" i="11"/>
  <c r="Q124" i="11"/>
  <c r="I124" i="11"/>
  <c r="M123" i="11"/>
  <c r="M122" i="11"/>
  <c r="Q120" i="11"/>
  <c r="Q119" i="11"/>
  <c r="I119" i="11"/>
  <c r="Q118" i="11"/>
  <c r="Q117" i="11"/>
  <c r="E117" i="11"/>
  <c r="K164" i="7"/>
  <c r="M140" i="11"/>
  <c r="I140" i="11"/>
  <c r="E140" i="11"/>
  <c r="Q139" i="11"/>
  <c r="M139" i="11"/>
  <c r="I139" i="11"/>
  <c r="E139" i="11"/>
  <c r="Q138" i="11"/>
  <c r="G138" i="11"/>
  <c r="C138" i="11"/>
  <c r="O137" i="11"/>
  <c r="K137" i="11"/>
  <c r="G137" i="11"/>
  <c r="O136" i="11"/>
  <c r="G136" i="11"/>
  <c r="C136" i="11"/>
  <c r="O135" i="11"/>
  <c r="K135" i="11"/>
  <c r="O134" i="11"/>
  <c r="K134" i="11"/>
  <c r="C134" i="11"/>
  <c r="O133" i="11"/>
  <c r="K133" i="11"/>
  <c r="O132" i="11"/>
  <c r="K132" i="11"/>
  <c r="G132" i="11"/>
  <c r="C132" i="11"/>
  <c r="K130" i="11"/>
  <c r="G130" i="11"/>
  <c r="C130" i="11"/>
  <c r="O129" i="11"/>
  <c r="K129" i="11"/>
  <c r="G129" i="11"/>
  <c r="C129" i="11"/>
  <c r="O128" i="11"/>
  <c r="K128" i="11"/>
  <c r="G128" i="11"/>
  <c r="K127" i="11"/>
  <c r="G127" i="11"/>
  <c r="C127" i="11"/>
  <c r="O126" i="11"/>
  <c r="K126" i="11"/>
  <c r="G126" i="11"/>
  <c r="C126" i="11"/>
  <c r="O125" i="11"/>
  <c r="K125" i="11"/>
  <c r="C125" i="11"/>
  <c r="O124" i="11"/>
  <c r="K124" i="11"/>
  <c r="G124" i="11"/>
  <c r="O123" i="11"/>
  <c r="K123" i="11"/>
  <c r="O122" i="11"/>
  <c r="K122" i="11"/>
  <c r="C122" i="11"/>
  <c r="O121" i="11"/>
  <c r="K121" i="11"/>
  <c r="G121" i="11"/>
  <c r="C121" i="11"/>
  <c r="O120" i="11"/>
  <c r="K120" i="11"/>
  <c r="G120" i="11"/>
  <c r="C120" i="11"/>
  <c r="O119" i="11"/>
  <c r="K119" i="11"/>
  <c r="C119" i="11"/>
  <c r="O118" i="11"/>
  <c r="K118" i="11"/>
  <c r="C118" i="11"/>
  <c r="O117" i="11"/>
  <c r="K117" i="11"/>
  <c r="C117" i="11"/>
  <c r="D190" i="7"/>
  <c r="M190" i="7"/>
  <c r="Q178" i="7"/>
  <c r="G164" i="7"/>
  <c r="E164" i="7"/>
  <c r="D165" i="7"/>
  <c r="C178" i="7"/>
  <c r="N177" i="7"/>
  <c r="J177" i="7"/>
  <c r="B177" i="7"/>
  <c r="N166" i="7"/>
  <c r="J166" i="7"/>
  <c r="F165" i="7"/>
  <c r="C165" i="7"/>
  <c r="Q164" i="7"/>
  <c r="E190" i="7"/>
  <c r="I190" i="7"/>
  <c r="I164" i="7"/>
  <c r="F190" i="7"/>
  <c r="K5" i="7"/>
  <c r="E184" i="7"/>
  <c r="J185" i="7"/>
  <c r="H26" i="11"/>
  <c r="N46" i="7"/>
  <c r="N44" i="7" s="1"/>
  <c r="J123" i="9"/>
  <c r="N32" i="7"/>
  <c r="B32" i="7"/>
  <c r="B164" i="7" s="1"/>
  <c r="G142" i="7"/>
  <c r="L26" i="11"/>
  <c r="F123" i="9"/>
  <c r="N33" i="7"/>
  <c r="N165" i="7" s="1"/>
  <c r="B33" i="7"/>
  <c r="B165" i="7" s="1"/>
  <c r="F32" i="7"/>
  <c r="F164" i="7" s="1"/>
  <c r="O58" i="7"/>
  <c r="H18" i="7"/>
  <c r="P26" i="11"/>
  <c r="B69" i="9"/>
  <c r="B123" i="9"/>
  <c r="J32" i="7"/>
  <c r="J164" i="7" s="1"/>
  <c r="O142" i="7"/>
  <c r="J46" i="7"/>
  <c r="J44" i="7" s="1"/>
  <c r="K190" i="7"/>
  <c r="C164" i="7"/>
  <c r="O133" i="10"/>
  <c r="C133" i="10"/>
  <c r="K132" i="10"/>
  <c r="C132" i="10"/>
  <c r="O130" i="10"/>
  <c r="K130" i="10"/>
  <c r="O129" i="10"/>
  <c r="K129" i="10"/>
  <c r="G129" i="10"/>
  <c r="O128" i="10"/>
  <c r="C128" i="10"/>
  <c r="O127" i="10"/>
  <c r="K127" i="10"/>
  <c r="G126" i="10"/>
  <c r="K126" i="9"/>
  <c r="G124" i="9"/>
  <c r="G122" i="9"/>
  <c r="K121" i="9"/>
  <c r="O119" i="9"/>
  <c r="C119" i="9"/>
  <c r="M164" i="7"/>
  <c r="F177" i="7"/>
  <c r="E63" i="10"/>
  <c r="M20" i="7"/>
  <c r="M178" i="7" s="1"/>
  <c r="Q19" i="7"/>
  <c r="Q18" i="7" s="1"/>
  <c r="M7" i="7"/>
  <c r="M165" i="7" s="1"/>
  <c r="I7" i="7"/>
  <c r="E64" i="7"/>
  <c r="E144" i="7" s="1"/>
  <c r="E65" i="14"/>
  <c r="C44" i="7"/>
  <c r="C18" i="7"/>
  <c r="J190" i="7"/>
  <c r="K44" i="7"/>
  <c r="O31" i="7"/>
  <c r="K165" i="7"/>
  <c r="Q165" i="7"/>
  <c r="P15" i="14"/>
  <c r="L15" i="14"/>
  <c r="H15" i="14"/>
  <c r="O79" i="10"/>
  <c r="K78" i="10"/>
  <c r="G78" i="10"/>
  <c r="C78" i="10"/>
  <c r="C76" i="10"/>
  <c r="G74" i="10"/>
  <c r="C74" i="10"/>
  <c r="O73" i="10"/>
  <c r="G72" i="10"/>
  <c r="C72" i="10"/>
  <c r="K68" i="10"/>
  <c r="G68" i="10"/>
  <c r="C68" i="10"/>
  <c r="O66" i="10"/>
  <c r="K66" i="10"/>
  <c r="G66" i="10"/>
  <c r="C66" i="10"/>
  <c r="O65" i="10"/>
  <c r="C65" i="10"/>
  <c r="O63" i="10"/>
  <c r="O61" i="10"/>
  <c r="C60" i="10"/>
  <c r="O58" i="10"/>
  <c r="G58" i="10"/>
  <c r="O56" i="10"/>
  <c r="C56" i="10"/>
  <c r="C83" i="10"/>
  <c r="P178" i="7"/>
  <c r="H178" i="7"/>
  <c r="P165" i="7"/>
  <c r="L165" i="7"/>
  <c r="G184" i="7"/>
  <c r="B185" i="7"/>
  <c r="F25" i="7"/>
  <c r="K185" i="7"/>
  <c r="I26" i="7"/>
  <c r="I184" i="7" s="1"/>
  <c r="H14" i="19"/>
  <c r="C14" i="19"/>
  <c r="P27" i="20"/>
  <c r="L27" i="20"/>
  <c r="H30" i="20"/>
  <c r="E14" i="19"/>
  <c r="I53" i="7"/>
  <c r="I51" i="7" s="1"/>
  <c r="P27" i="7"/>
  <c r="P25" i="7" s="1"/>
  <c r="D26" i="7"/>
  <c r="D184" i="7" s="1"/>
  <c r="O25" i="7"/>
  <c r="O184" i="7"/>
  <c r="M185" i="7"/>
  <c r="E185" i="7"/>
  <c r="I15" i="19"/>
  <c r="E15" i="19"/>
  <c r="M14" i="19"/>
  <c r="P53" i="7"/>
  <c r="P51" i="7" s="1"/>
  <c r="L53" i="7"/>
  <c r="L185" i="7" s="1"/>
  <c r="H53" i="7"/>
  <c r="H185" i="7" s="1"/>
  <c r="D53" i="7"/>
  <c r="D185" i="7" s="1"/>
  <c r="Q51" i="7"/>
  <c r="M51" i="7"/>
  <c r="Q26" i="7"/>
  <c r="Q184" i="7" s="1"/>
  <c r="M26" i="7"/>
  <c r="M25" i="7" s="1"/>
  <c r="H15" i="19"/>
  <c r="D15" i="19"/>
  <c r="P14" i="19"/>
  <c r="L14" i="19"/>
  <c r="Q31" i="20"/>
  <c r="Q15" i="19"/>
  <c r="K31" i="20"/>
  <c r="C14" i="21"/>
  <c r="C15" i="21" s="1"/>
  <c r="Q44" i="7"/>
  <c r="M44" i="7"/>
  <c r="E165" i="7"/>
  <c r="I44" i="7"/>
  <c r="I177" i="7"/>
  <c r="J33" i="7"/>
  <c r="J165" i="7" s="1"/>
  <c r="I33" i="7"/>
  <c r="L190" i="7"/>
  <c r="I63" i="10"/>
  <c r="F14" i="19"/>
  <c r="P8" i="7"/>
  <c r="P166" i="7" s="1"/>
  <c r="P190" i="7"/>
  <c r="Q190" i="7"/>
  <c r="E177" i="7"/>
  <c r="F185" i="7"/>
  <c r="B150" i="9"/>
  <c r="O5" i="21"/>
  <c r="O14" i="21"/>
  <c r="O15" i="21" s="1"/>
  <c r="B144" i="7"/>
  <c r="P31" i="7"/>
  <c r="D5" i="7"/>
  <c r="L79" i="10"/>
  <c r="L221" i="11" s="1"/>
  <c r="L72" i="10"/>
  <c r="P69" i="10"/>
  <c r="P62" i="10"/>
  <c r="H7" i="7"/>
  <c r="C124" i="9"/>
  <c r="K79" i="10"/>
  <c r="K72" i="10"/>
  <c r="O69" i="10"/>
  <c r="O62" i="10"/>
  <c r="C61" i="10"/>
  <c r="C203" i="11" s="1"/>
  <c r="G59" i="10"/>
  <c r="D150" i="9"/>
  <c r="K14" i="21"/>
  <c r="K15" i="21" s="1"/>
  <c r="K5" i="21"/>
  <c r="L31" i="7"/>
  <c r="P61" i="14"/>
  <c r="P62" i="7"/>
  <c r="P142" i="7" s="1"/>
  <c r="D5" i="14"/>
  <c r="G15" i="19"/>
  <c r="K31" i="7"/>
  <c r="Q8" i="7"/>
  <c r="Q166" i="7" s="1"/>
  <c r="P67" i="10"/>
  <c r="K142" i="7"/>
  <c r="O132" i="10"/>
  <c r="O131" i="9"/>
  <c r="C129" i="9"/>
  <c r="C122" i="9"/>
  <c r="O116" i="9"/>
  <c r="G79" i="10"/>
  <c r="G221" i="11" s="1"/>
  <c r="O75" i="10"/>
  <c r="K69" i="10"/>
  <c r="O67" i="10"/>
  <c r="O209" i="11" s="1"/>
  <c r="K62" i="10"/>
  <c r="O60" i="10"/>
  <c r="C59" i="10"/>
  <c r="K20" i="7"/>
  <c r="K178" i="7" s="1"/>
  <c r="O8" i="7"/>
  <c r="O166" i="7" s="1"/>
  <c r="H31" i="7"/>
  <c r="B197" i="8"/>
  <c r="G165" i="7"/>
  <c r="H72" i="10"/>
  <c r="B58" i="7"/>
  <c r="B190" i="7" s="1"/>
  <c r="F178" i="7"/>
  <c r="I20" i="7"/>
  <c r="I178" i="7" s="1"/>
  <c r="M8" i="7"/>
  <c r="M166" i="7" s="1"/>
  <c r="P60" i="10"/>
  <c r="F166" i="7"/>
  <c r="B211" i="8"/>
  <c r="L75" i="10"/>
  <c r="H69" i="10"/>
  <c r="L67" i="10"/>
  <c r="H62" i="10"/>
  <c r="H204" i="11" s="1"/>
  <c r="L60" i="10"/>
  <c r="L8" i="7"/>
  <c r="L166" i="7" s="1"/>
  <c r="P83" i="10"/>
  <c r="H79" i="10"/>
  <c r="D31" i="7"/>
  <c r="B178" i="7"/>
  <c r="C129" i="10"/>
  <c r="G127" i="10"/>
  <c r="K131" i="9"/>
  <c r="C127" i="9"/>
  <c r="G125" i="9"/>
  <c r="C120" i="9"/>
  <c r="G118" i="9"/>
  <c r="C79" i="10"/>
  <c r="K75" i="10"/>
  <c r="G69" i="10"/>
  <c r="K67" i="10"/>
  <c r="G62" i="10"/>
  <c r="G204" i="11" s="1"/>
  <c r="K60" i="10"/>
  <c r="G20" i="7"/>
  <c r="G18" i="7" s="1"/>
  <c r="O83" i="10"/>
  <c r="O6" i="7"/>
  <c r="O164" i="7" s="1"/>
  <c r="N6" i="7"/>
  <c r="N5" i="7" s="1"/>
  <c r="L69" i="10"/>
  <c r="P18" i="7"/>
  <c r="E20" i="7"/>
  <c r="E178" i="7" s="1"/>
  <c r="I8" i="7"/>
  <c r="I166" i="7" s="1"/>
  <c r="P75" i="10"/>
  <c r="B166" i="7"/>
  <c r="P78" i="10"/>
  <c r="H75" i="10"/>
  <c r="H217" i="11" s="1"/>
  <c r="L73" i="10"/>
  <c r="L215" i="11" s="1"/>
  <c r="D69" i="10"/>
  <c r="H67" i="10"/>
  <c r="H209" i="11" s="1"/>
  <c r="L65" i="10"/>
  <c r="D62" i="10"/>
  <c r="D204" i="11" s="1"/>
  <c r="H60" i="10"/>
  <c r="L58" i="10"/>
  <c r="D20" i="7"/>
  <c r="D18" i="7" s="1"/>
  <c r="H8" i="7"/>
  <c r="H166" i="7" s="1"/>
  <c r="L83" i="10"/>
  <c r="F184" i="7"/>
  <c r="G31" i="11"/>
  <c r="G132" i="10"/>
  <c r="C127" i="10"/>
  <c r="G131" i="9"/>
  <c r="K128" i="9"/>
  <c r="C125" i="9"/>
  <c r="C118" i="9"/>
  <c r="G116" i="9"/>
  <c r="O78" i="10"/>
  <c r="O220" i="11" s="1"/>
  <c r="G75" i="10"/>
  <c r="G217" i="11" s="1"/>
  <c r="K73" i="10"/>
  <c r="C69" i="10"/>
  <c r="G67" i="10"/>
  <c r="G209" i="11" s="1"/>
  <c r="K65" i="10"/>
  <c r="C62" i="10"/>
  <c r="C204" i="11" s="1"/>
  <c r="G60" i="10"/>
  <c r="K58" i="10"/>
  <c r="K200" i="11" s="1"/>
  <c r="K83" i="10"/>
  <c r="Q185" i="7"/>
  <c r="M19" i="7"/>
  <c r="M177" i="7" s="1"/>
  <c r="C31" i="11"/>
  <c r="L62" i="10"/>
  <c r="L18" i="7"/>
  <c r="B14" i="19"/>
  <c r="J26" i="7"/>
  <c r="J25" i="7" s="1"/>
  <c r="J14" i="19"/>
  <c r="K14" i="19"/>
  <c r="E19" i="20"/>
  <c r="E35" i="20" s="1"/>
  <c r="H19" i="20"/>
  <c r="E51" i="7"/>
  <c r="P76" i="10"/>
  <c r="D75" i="10"/>
  <c r="H73" i="10"/>
  <c r="P68" i="10"/>
  <c r="D67" i="10"/>
  <c r="H65" i="10"/>
  <c r="L56" i="10"/>
  <c r="H83" i="10"/>
  <c r="G5" i="14"/>
  <c r="G130" i="10"/>
  <c r="K128" i="10"/>
  <c r="O126" i="10"/>
  <c r="G128" i="9"/>
  <c r="O124" i="9"/>
  <c r="G121" i="9"/>
  <c r="O117" i="9"/>
  <c r="O76" i="10"/>
  <c r="C75" i="10"/>
  <c r="G73" i="10"/>
  <c r="O68" i="10"/>
  <c r="C67" i="10"/>
  <c r="G65" i="10"/>
  <c r="K56" i="10"/>
  <c r="G83" i="10"/>
  <c r="F5" i="14"/>
  <c r="D27" i="20"/>
  <c r="C185" i="7"/>
  <c r="F83" i="10"/>
  <c r="E5" i="14"/>
  <c r="L76" i="10"/>
  <c r="P74" i="10"/>
  <c r="D73" i="10"/>
  <c r="D215" i="11" s="1"/>
  <c r="L61" i="10"/>
  <c r="P59" i="10"/>
  <c r="D58" i="10"/>
  <c r="H56" i="10"/>
  <c r="D83" i="10"/>
  <c r="C5" i="14"/>
  <c r="K133" i="10"/>
  <c r="C130" i="10"/>
  <c r="G128" i="10"/>
  <c r="K126" i="10"/>
  <c r="C128" i="9"/>
  <c r="K124" i="9"/>
  <c r="C121" i="9"/>
  <c r="K117" i="9"/>
  <c r="K76" i="10"/>
  <c r="O74" i="10"/>
  <c r="C73" i="10"/>
  <c r="K61" i="10"/>
  <c r="K203" i="11" s="1"/>
  <c r="O59" i="10"/>
  <c r="C58" i="10"/>
  <c r="G56" i="10"/>
  <c r="B5" i="14"/>
  <c r="Q14" i="21"/>
  <c r="Q15" i="21" s="1"/>
  <c r="F56" i="10"/>
  <c r="F198" i="11" s="1"/>
  <c r="B83" i="10"/>
  <c r="G25" i="7"/>
  <c r="F15" i="19"/>
  <c r="G14" i="21"/>
  <c r="G15" i="21" s="1"/>
  <c r="H76" i="10"/>
  <c r="L74" i="10"/>
  <c r="P72" i="10"/>
  <c r="H61" i="10"/>
  <c r="L59" i="10"/>
  <c r="M19" i="20"/>
  <c r="G133" i="10"/>
  <c r="O127" i="9"/>
  <c r="C126" i="9"/>
  <c r="O120" i="9"/>
  <c r="G117" i="9"/>
  <c r="G76" i="10"/>
  <c r="K74" i="10"/>
  <c r="O72" i="10"/>
  <c r="G61" i="10"/>
  <c r="K59" i="10"/>
  <c r="M14" i="21"/>
  <c r="M15" i="21" s="1"/>
  <c r="B172" i="8"/>
  <c r="B56" i="10"/>
  <c r="C15" i="19"/>
  <c r="N185" i="7"/>
  <c r="B15" i="19"/>
  <c r="I31" i="20"/>
  <c r="Q142" i="7"/>
  <c r="M142" i="7"/>
  <c r="I142" i="7"/>
  <c r="E142" i="7"/>
  <c r="L184" i="7"/>
  <c r="O178" i="7"/>
  <c r="O44" i="7"/>
  <c r="P184" i="7"/>
  <c r="H184" i="7"/>
  <c r="K25" i="7"/>
  <c r="K184" i="7"/>
  <c r="C25" i="7"/>
  <c r="C184" i="7"/>
  <c r="O165" i="7"/>
  <c r="P164" i="7"/>
  <c r="L164" i="7"/>
  <c r="H164" i="7"/>
  <c r="D164" i="7"/>
  <c r="G31" i="7"/>
  <c r="C31" i="7"/>
  <c r="N18" i="7"/>
  <c r="J18" i="7"/>
  <c r="B18" i="7"/>
  <c r="O51" i="7"/>
  <c r="K51" i="7"/>
  <c r="G51" i="7"/>
  <c r="C51" i="7"/>
  <c r="P44" i="7"/>
  <c r="P177" i="7"/>
  <c r="L44" i="7"/>
  <c r="L177" i="7"/>
  <c r="H44" i="7"/>
  <c r="H177" i="7"/>
  <c r="D44" i="7"/>
  <c r="D177" i="7"/>
  <c r="N25" i="7"/>
  <c r="N184" i="7"/>
  <c r="B25" i="7"/>
  <c r="B184" i="7"/>
  <c r="F18" i="7"/>
  <c r="G5" i="7"/>
  <c r="G190" i="7"/>
  <c r="C5" i="7"/>
  <c r="C190" i="7"/>
  <c r="G44" i="7"/>
  <c r="O18" i="7"/>
  <c r="O177" i="7"/>
  <c r="N51" i="7"/>
  <c r="J51" i="7"/>
  <c r="F51" i="7"/>
  <c r="B51" i="7"/>
  <c r="E25" i="7"/>
  <c r="J5" i="7"/>
  <c r="F5" i="7"/>
  <c r="B5" i="7"/>
  <c r="O31" i="11"/>
  <c r="K31" i="11"/>
  <c r="K177" i="7"/>
  <c r="G177" i="7"/>
  <c r="C177" i="7"/>
  <c r="F44" i="7"/>
  <c r="B44" i="7"/>
  <c r="Q31" i="7"/>
  <c r="M31" i="7"/>
  <c r="E31" i="7"/>
  <c r="L25" i="7"/>
  <c r="H25" i="7"/>
  <c r="Q5" i="7"/>
  <c r="E5" i="7"/>
  <c r="N79" i="10"/>
  <c r="J79" i="10"/>
  <c r="F79" i="10"/>
  <c r="B79" i="10"/>
  <c r="B192" i="8"/>
  <c r="N78" i="10"/>
  <c r="J78" i="10"/>
  <c r="F78" i="10"/>
  <c r="B78" i="10"/>
  <c r="B191" i="8"/>
  <c r="B163" i="8"/>
  <c r="B190" i="8"/>
  <c r="N76" i="10"/>
  <c r="J76" i="10"/>
  <c r="F76" i="10"/>
  <c r="B76" i="10"/>
  <c r="B189" i="8"/>
  <c r="N75" i="10"/>
  <c r="J75" i="10"/>
  <c r="J217" i="11" s="1"/>
  <c r="F75" i="10"/>
  <c r="B75" i="10"/>
  <c r="B24" i="8"/>
  <c r="B188" i="8"/>
  <c r="N74" i="10"/>
  <c r="N216" i="11" s="1"/>
  <c r="J74" i="10"/>
  <c r="J216" i="11" s="1"/>
  <c r="F74" i="10"/>
  <c r="B74" i="10"/>
  <c r="B216" i="11" s="1"/>
  <c r="B187" i="8"/>
  <c r="N73" i="10"/>
  <c r="J73" i="10"/>
  <c r="F73" i="10"/>
  <c r="B73" i="10"/>
  <c r="B186" i="8"/>
  <c r="N72" i="10"/>
  <c r="J72" i="10"/>
  <c r="F72" i="10"/>
  <c r="B72" i="10"/>
  <c r="B185" i="8"/>
  <c r="B157" i="8"/>
  <c r="B184" i="8"/>
  <c r="N69" i="10"/>
  <c r="J69" i="10"/>
  <c r="F69" i="10"/>
  <c r="B69" i="10"/>
  <c r="B18" i="8"/>
  <c r="B182" i="8"/>
  <c r="N68" i="10"/>
  <c r="J68" i="10"/>
  <c r="F68" i="10"/>
  <c r="B68" i="10"/>
  <c r="B181" i="8"/>
  <c r="N67" i="10"/>
  <c r="J67" i="10"/>
  <c r="J209" i="11" s="1"/>
  <c r="F67" i="10"/>
  <c r="B67" i="10"/>
  <c r="B16" i="8"/>
  <c r="B180" i="8"/>
  <c r="N66" i="10"/>
  <c r="J66" i="10"/>
  <c r="F66" i="10"/>
  <c r="B66" i="10"/>
  <c r="B179" i="8"/>
  <c r="N65" i="10"/>
  <c r="N207" i="11" s="1"/>
  <c r="J65" i="10"/>
  <c r="J207" i="11" s="1"/>
  <c r="F65" i="10"/>
  <c r="B65" i="10"/>
  <c r="B178" i="8"/>
  <c r="B150" i="8"/>
  <c r="B177" i="8"/>
  <c r="N63" i="10"/>
  <c r="J63" i="10"/>
  <c r="F63" i="10"/>
  <c r="B63" i="10"/>
  <c r="B176" i="8"/>
  <c r="N62" i="10"/>
  <c r="J62" i="10"/>
  <c r="J204" i="11" s="1"/>
  <c r="F62" i="10"/>
  <c r="B62" i="10"/>
  <c r="B204" i="11" s="1"/>
  <c r="B175" i="8"/>
  <c r="N61" i="10"/>
  <c r="N203" i="11" s="1"/>
  <c r="J61" i="10"/>
  <c r="F61" i="10"/>
  <c r="B61" i="10"/>
  <c r="B10" i="8"/>
  <c r="B174" i="8"/>
  <c r="N60" i="10"/>
  <c r="N202" i="11" s="1"/>
  <c r="J60" i="10"/>
  <c r="F60" i="10"/>
  <c r="F202" i="11" s="1"/>
  <c r="B60" i="10"/>
  <c r="B173" i="8"/>
  <c r="N59" i="10"/>
  <c r="N201" i="11" s="1"/>
  <c r="I123" i="9"/>
  <c r="E123" i="9"/>
  <c r="Q18" i="9"/>
  <c r="M18" i="9"/>
  <c r="I18" i="9"/>
  <c r="E18" i="9"/>
  <c r="N77" i="10"/>
  <c r="J77" i="10"/>
  <c r="F131" i="10"/>
  <c r="B40" i="10"/>
  <c r="B104" i="10" s="1"/>
  <c r="N71" i="10"/>
  <c r="F125" i="10"/>
  <c r="B34" i="10"/>
  <c r="B98" i="10" s="1"/>
  <c r="N64" i="10"/>
  <c r="F118" i="10"/>
  <c r="B27" i="10"/>
  <c r="B118" i="10" s="1"/>
  <c r="N57" i="10"/>
  <c r="J18" i="10"/>
  <c r="F57" i="10"/>
  <c r="B20" i="10"/>
  <c r="B57" i="10" s="1"/>
  <c r="J59" i="10"/>
  <c r="F59" i="10"/>
  <c r="B59" i="10"/>
  <c r="N58" i="10"/>
  <c r="J58" i="10"/>
  <c r="F58" i="10"/>
  <c r="B58" i="10"/>
  <c r="N56" i="10"/>
  <c r="J56" i="10"/>
  <c r="N104" i="10"/>
  <c r="J104" i="10"/>
  <c r="F104" i="10"/>
  <c r="N98" i="10"/>
  <c r="J98" i="10"/>
  <c r="F98" i="10"/>
  <c r="N91" i="10"/>
  <c r="J91" i="10"/>
  <c r="F91" i="10"/>
  <c r="N84" i="10"/>
  <c r="J84" i="10"/>
  <c r="F84" i="10"/>
  <c r="N83" i="10"/>
  <c r="J83" i="10"/>
  <c r="P18" i="9"/>
  <c r="L18" i="9"/>
  <c r="H18" i="9"/>
  <c r="D18" i="9"/>
  <c r="Q131" i="10"/>
  <c r="M77" i="10"/>
  <c r="M219" i="11" s="1"/>
  <c r="I77" i="10"/>
  <c r="E104" i="10"/>
  <c r="Q71" i="10"/>
  <c r="E98" i="10"/>
  <c r="Q118" i="10"/>
  <c r="M91" i="10"/>
  <c r="I91" i="10"/>
  <c r="E91" i="10"/>
  <c r="Q111" i="10"/>
  <c r="M84" i="10"/>
  <c r="I84" i="10"/>
  <c r="Q79" i="10"/>
  <c r="M79" i="10"/>
  <c r="I79" i="10"/>
  <c r="E79" i="10"/>
  <c r="Q78" i="10"/>
  <c r="M78" i="10"/>
  <c r="I78" i="10"/>
  <c r="E78" i="10"/>
  <c r="Q77" i="10"/>
  <c r="Q76" i="10"/>
  <c r="M76" i="10"/>
  <c r="I76" i="10"/>
  <c r="E76" i="10"/>
  <c r="Q75" i="10"/>
  <c r="M75" i="10"/>
  <c r="M217" i="11" s="1"/>
  <c r="I75" i="10"/>
  <c r="E75" i="10"/>
  <c r="E217" i="11" s="1"/>
  <c r="Q74" i="10"/>
  <c r="M74" i="10"/>
  <c r="I74" i="10"/>
  <c r="I216" i="11" s="1"/>
  <c r="E74" i="10"/>
  <c r="Q73" i="10"/>
  <c r="M73" i="10"/>
  <c r="I73" i="10"/>
  <c r="E73" i="10"/>
  <c r="E215" i="11" s="1"/>
  <c r="Q72" i="10"/>
  <c r="M72" i="10"/>
  <c r="M214" i="11" s="1"/>
  <c r="I72" i="10"/>
  <c r="E72" i="10"/>
  <c r="E214" i="11" s="1"/>
  <c r="M71" i="10"/>
  <c r="I71" i="10"/>
  <c r="Q69" i="10"/>
  <c r="M69" i="10"/>
  <c r="I69" i="10"/>
  <c r="E69" i="10"/>
  <c r="Q68" i="10"/>
  <c r="M68" i="10"/>
  <c r="M210" i="11" s="1"/>
  <c r="I68" i="10"/>
  <c r="E68" i="10"/>
  <c r="Q67" i="10"/>
  <c r="Q209" i="11" s="1"/>
  <c r="M67" i="10"/>
  <c r="I67" i="10"/>
  <c r="E67" i="10"/>
  <c r="Q66" i="10"/>
  <c r="M66" i="10"/>
  <c r="I66" i="10"/>
  <c r="E66" i="10"/>
  <c r="Q65" i="10"/>
  <c r="M65" i="10"/>
  <c r="I65" i="10"/>
  <c r="E65" i="10"/>
  <c r="Q63" i="10"/>
  <c r="M63" i="10"/>
  <c r="Q62" i="10"/>
  <c r="M62" i="10"/>
  <c r="M204" i="11" s="1"/>
  <c r="I62" i="10"/>
  <c r="E62" i="10"/>
  <c r="E204" i="11" s="1"/>
  <c r="Q61" i="10"/>
  <c r="M61" i="10"/>
  <c r="M203" i="11" s="1"/>
  <c r="I61" i="10"/>
  <c r="E61" i="10"/>
  <c r="E203" i="11" s="1"/>
  <c r="Q60" i="10"/>
  <c r="M60" i="10"/>
  <c r="I60" i="10"/>
  <c r="E60" i="10"/>
  <c r="E202" i="11" s="1"/>
  <c r="Q59" i="10"/>
  <c r="M59" i="10"/>
  <c r="I59" i="10"/>
  <c r="E59" i="10"/>
  <c r="E201" i="11" s="1"/>
  <c r="Q58" i="10"/>
  <c r="M58" i="10"/>
  <c r="I58" i="10"/>
  <c r="E58" i="10"/>
  <c r="E200" i="11" s="1"/>
  <c r="Q56" i="10"/>
  <c r="M56" i="10"/>
  <c r="I56" i="10"/>
  <c r="E56" i="10"/>
  <c r="E198" i="11" s="1"/>
  <c r="Q104" i="10"/>
  <c r="M104" i="10"/>
  <c r="I104" i="10"/>
  <c r="M98" i="10"/>
  <c r="Q83" i="10"/>
  <c r="M83" i="10"/>
  <c r="I83" i="10"/>
  <c r="E83" i="10"/>
  <c r="L123" i="9"/>
  <c r="H123" i="9"/>
  <c r="D123" i="9"/>
  <c r="O18" i="9"/>
  <c r="K18" i="9"/>
  <c r="G18" i="9"/>
  <c r="C18" i="9"/>
  <c r="P77" i="10"/>
  <c r="L77" i="10"/>
  <c r="H104" i="10"/>
  <c r="D104" i="10"/>
  <c r="P98" i="10"/>
  <c r="H98" i="10"/>
  <c r="D98" i="10"/>
  <c r="P91" i="10"/>
  <c r="L64" i="10"/>
  <c r="H64" i="10"/>
  <c r="D64" i="10"/>
  <c r="P84" i="10"/>
  <c r="L18" i="10"/>
  <c r="H57" i="10"/>
  <c r="D84" i="10"/>
  <c r="P71" i="10"/>
  <c r="P64" i="10"/>
  <c r="P104" i="10"/>
  <c r="L104" i="10"/>
  <c r="B42" i="9"/>
  <c r="N18" i="9"/>
  <c r="J18" i="9"/>
  <c r="F18" i="9"/>
  <c r="B18" i="9"/>
  <c r="O104" i="10"/>
  <c r="K77" i="10"/>
  <c r="G77" i="10"/>
  <c r="C131" i="10"/>
  <c r="K71" i="10"/>
  <c r="G71" i="10"/>
  <c r="C125" i="10"/>
  <c r="O64" i="10"/>
  <c r="K64" i="10"/>
  <c r="G64" i="10"/>
  <c r="C118" i="10"/>
  <c r="O18" i="10"/>
  <c r="K84" i="10"/>
  <c r="G57" i="10"/>
  <c r="C111" i="10"/>
  <c r="N15" i="14"/>
  <c r="J15" i="14"/>
  <c r="P11" i="14"/>
  <c r="L11" i="14"/>
  <c r="L9" i="14" s="1"/>
  <c r="H11" i="14"/>
  <c r="H9" i="14" s="1"/>
  <c r="D11" i="14"/>
  <c r="D9" i="14" s="1"/>
  <c r="O15" i="14"/>
  <c r="K15" i="14"/>
  <c r="G15" i="14"/>
  <c r="C15" i="14"/>
  <c r="Q11" i="14"/>
  <c r="Q9" i="14" s="1"/>
  <c r="M11" i="14"/>
  <c r="M9" i="14" s="1"/>
  <c r="I11" i="14"/>
  <c r="E11" i="14"/>
  <c r="Q15" i="14"/>
  <c r="M15" i="14"/>
  <c r="I15" i="14"/>
  <c r="E15" i="14"/>
  <c r="N11" i="14"/>
  <c r="J11" i="14"/>
  <c r="J9" i="14" s="1"/>
  <c r="F11" i="14"/>
  <c r="F9" i="14" s="1"/>
  <c r="B11" i="14"/>
  <c r="O27" i="20"/>
  <c r="O31" i="20"/>
  <c r="G31" i="20"/>
  <c r="C31" i="20"/>
  <c r="O19" i="20"/>
  <c r="O30" i="20"/>
  <c r="K19" i="20"/>
  <c r="K34" i="20" s="1"/>
  <c r="K30" i="20"/>
  <c r="G19" i="20"/>
  <c r="G34" i="20" s="1"/>
  <c r="G30" i="20"/>
  <c r="C19" i="20"/>
  <c r="C35" i="20" s="1"/>
  <c r="C30" i="20"/>
  <c r="O11" i="14"/>
  <c r="O9" i="14" s="1"/>
  <c r="K11" i="14"/>
  <c r="G11" i="14"/>
  <c r="C11" i="14"/>
  <c r="C9" i="14" s="1"/>
  <c r="E26" i="20"/>
  <c r="N27" i="20"/>
  <c r="J31" i="20"/>
  <c r="F31" i="20"/>
  <c r="B31" i="20"/>
  <c r="N19" i="20"/>
  <c r="J30" i="20"/>
  <c r="F30" i="20"/>
  <c r="B19" i="20"/>
  <c r="H27" i="20"/>
  <c r="P7" i="19"/>
  <c r="P22" i="19" s="1"/>
  <c r="L7" i="19"/>
  <c r="L21" i="19" s="1"/>
  <c r="H26" i="20"/>
  <c r="D7" i="19"/>
  <c r="D22" i="19" s="1"/>
  <c r="P3" i="19"/>
  <c r="P18" i="19" s="1"/>
  <c r="L3" i="19"/>
  <c r="L17" i="19" s="1"/>
  <c r="H3" i="19"/>
  <c r="H17" i="19" s="1"/>
  <c r="D3" i="19"/>
  <c r="D13" i="19" s="1"/>
  <c r="M31" i="20"/>
  <c r="E31" i="20"/>
  <c r="M30" i="20"/>
  <c r="E30" i="20"/>
  <c r="M27" i="20"/>
  <c r="Q19" i="20"/>
  <c r="E27" i="20"/>
  <c r="P19" i="20"/>
  <c r="L19" i="20"/>
  <c r="D19" i="20"/>
  <c r="N14" i="21"/>
  <c r="N15" i="21" s="1"/>
  <c r="J14" i="21"/>
  <c r="J15" i="21" s="1"/>
  <c r="F14" i="21"/>
  <c r="F15" i="21" s="1"/>
  <c r="B14" i="21"/>
  <c r="B15" i="21" s="1"/>
  <c r="N17" i="9"/>
  <c r="M17" i="9"/>
  <c r="G30" i="11"/>
  <c r="C30" i="11"/>
  <c r="N126" i="10"/>
  <c r="J126" i="10"/>
  <c r="F126" i="10"/>
  <c r="B126" i="10"/>
  <c r="N125" i="10"/>
  <c r="N123" i="10"/>
  <c r="J123" i="10"/>
  <c r="F123" i="10"/>
  <c r="B123" i="10"/>
  <c r="N122" i="10"/>
  <c r="J122" i="10"/>
  <c r="F122" i="10"/>
  <c r="B122" i="10"/>
  <c r="N121" i="10"/>
  <c r="J121" i="10"/>
  <c r="F121" i="10"/>
  <c r="B121" i="10"/>
  <c r="N120" i="10"/>
  <c r="J120" i="10"/>
  <c r="F120" i="10"/>
  <c r="B120" i="10"/>
  <c r="N119" i="10"/>
  <c r="J119" i="10"/>
  <c r="F119" i="10"/>
  <c r="B119" i="10"/>
  <c r="N117" i="10"/>
  <c r="J117" i="10"/>
  <c r="F117" i="10"/>
  <c r="B124" i="11"/>
  <c r="B117" i="10"/>
  <c r="N116" i="10"/>
  <c r="J116" i="10"/>
  <c r="F204" i="11"/>
  <c r="F116" i="10"/>
  <c r="B116" i="10"/>
  <c r="N115" i="10"/>
  <c r="J115" i="10"/>
  <c r="F115" i="10"/>
  <c r="B115" i="10"/>
  <c r="N114" i="10"/>
  <c r="J114" i="10"/>
  <c r="F114" i="10"/>
  <c r="B114" i="10"/>
  <c r="N113" i="10"/>
  <c r="J113" i="10"/>
  <c r="F113" i="10"/>
  <c r="B113" i="10"/>
  <c r="N112" i="10"/>
  <c r="J112" i="10"/>
  <c r="F112" i="10"/>
  <c r="B112" i="10"/>
  <c r="N110" i="10"/>
  <c r="J110" i="10"/>
  <c r="F110" i="10"/>
  <c r="B110" i="10"/>
  <c r="N19" i="11"/>
  <c r="J19" i="11"/>
  <c r="F19" i="11"/>
  <c r="B73" i="8"/>
  <c r="B19" i="11" s="1"/>
  <c r="B58" i="8"/>
  <c r="B46" i="8"/>
  <c r="B183" i="8" s="1"/>
  <c r="N31" i="8"/>
  <c r="N168" i="8" s="1"/>
  <c r="J31" i="8"/>
  <c r="J168" i="8" s="1"/>
  <c r="F31" i="8"/>
  <c r="F168" i="8" s="1"/>
  <c r="B31" i="8"/>
  <c r="B168" i="8" s="1"/>
  <c r="B25" i="8"/>
  <c r="B23" i="8"/>
  <c r="B22" i="8"/>
  <c r="B21" i="8"/>
  <c r="B19" i="8"/>
  <c r="B210" i="8" s="1"/>
  <c r="B17" i="8"/>
  <c r="B15" i="8"/>
  <c r="B14" i="8"/>
  <c r="B12" i="8"/>
  <c r="B11" i="8"/>
  <c r="B9" i="8"/>
  <c r="B8" i="8"/>
  <c r="B7" i="8"/>
  <c r="N4" i="8"/>
  <c r="J4" i="8"/>
  <c r="F4" i="8"/>
  <c r="B4" i="8"/>
  <c r="B195" i="8" s="1"/>
  <c r="O139" i="9"/>
  <c r="K139" i="9"/>
  <c r="G139" i="9"/>
  <c r="C139" i="9"/>
  <c r="O138" i="9"/>
  <c r="K138" i="9"/>
  <c r="G138" i="9"/>
  <c r="C138" i="9"/>
  <c r="O137" i="9"/>
  <c r="K137" i="9"/>
  <c r="G137" i="9"/>
  <c r="C137" i="9"/>
  <c r="O136" i="9"/>
  <c r="K136" i="9"/>
  <c r="G136" i="9"/>
  <c r="C136" i="9"/>
  <c r="O135" i="9"/>
  <c r="K135" i="9"/>
  <c r="G135" i="9"/>
  <c r="C135" i="9"/>
  <c r="O134" i="9"/>
  <c r="K134" i="9"/>
  <c r="G134" i="9"/>
  <c r="C134" i="9"/>
  <c r="O133" i="9"/>
  <c r="K133" i="9"/>
  <c r="G133" i="9"/>
  <c r="C133" i="9"/>
  <c r="O132" i="9"/>
  <c r="K132" i="9"/>
  <c r="G132" i="9"/>
  <c r="O110" i="9"/>
  <c r="K110" i="9"/>
  <c r="G110" i="9"/>
  <c r="C110" i="9"/>
  <c r="O104" i="9"/>
  <c r="K104" i="9"/>
  <c r="G104" i="9"/>
  <c r="C104" i="9"/>
  <c r="O97" i="9"/>
  <c r="K97" i="9"/>
  <c r="G97" i="9"/>
  <c r="C97" i="9"/>
  <c r="O90" i="9"/>
  <c r="K90" i="9"/>
  <c r="G90" i="9"/>
  <c r="C90" i="9"/>
  <c r="O89" i="9"/>
  <c r="K89" i="9"/>
  <c r="G89" i="9"/>
  <c r="C89" i="9"/>
  <c r="O140" i="11"/>
  <c r="K140" i="11"/>
  <c r="K139" i="11"/>
  <c r="K138" i="11"/>
  <c r="C137" i="11"/>
  <c r="G135" i="11"/>
  <c r="C135" i="11"/>
  <c r="G134" i="11"/>
  <c r="G133" i="11"/>
  <c r="C133" i="11"/>
  <c r="O130" i="11"/>
  <c r="C128" i="11"/>
  <c r="O127" i="11"/>
  <c r="G125" i="11"/>
  <c r="G123" i="11"/>
  <c r="C123" i="11"/>
  <c r="G122" i="11"/>
  <c r="G119" i="11"/>
  <c r="G118" i="11"/>
  <c r="G117" i="11"/>
  <c r="Q133" i="10"/>
  <c r="M133" i="10"/>
  <c r="I133" i="10"/>
  <c r="E133" i="10"/>
  <c r="Q132" i="10"/>
  <c r="M132" i="10"/>
  <c r="I132" i="10"/>
  <c r="E132" i="10"/>
  <c r="M131" i="10"/>
  <c r="Q130" i="10"/>
  <c r="M130" i="10"/>
  <c r="I130" i="10"/>
  <c r="E130" i="10"/>
  <c r="Q129" i="10"/>
  <c r="M129" i="10"/>
  <c r="I129" i="10"/>
  <c r="E129" i="10"/>
  <c r="Q128" i="10"/>
  <c r="M128" i="10"/>
  <c r="I128" i="10"/>
  <c r="E128" i="10"/>
  <c r="Q127" i="10"/>
  <c r="M127" i="10"/>
  <c r="I127" i="10"/>
  <c r="E127" i="10"/>
  <c r="Q126" i="10"/>
  <c r="M126" i="10"/>
  <c r="I126" i="10"/>
  <c r="E126" i="10"/>
  <c r="M125" i="10"/>
  <c r="Q123" i="10"/>
  <c r="M123" i="10"/>
  <c r="I123" i="10"/>
  <c r="E123" i="10"/>
  <c r="Q122" i="10"/>
  <c r="M122" i="10"/>
  <c r="I122" i="10"/>
  <c r="E122" i="10"/>
  <c r="Q121" i="10"/>
  <c r="M121" i="10"/>
  <c r="I121" i="10"/>
  <c r="E121" i="10"/>
  <c r="Q120" i="10"/>
  <c r="M120" i="10"/>
  <c r="I120" i="10"/>
  <c r="E120" i="10"/>
  <c r="Q119" i="10"/>
  <c r="M119" i="10"/>
  <c r="I119" i="10"/>
  <c r="E119" i="10"/>
  <c r="Q117" i="10"/>
  <c r="M117" i="10"/>
  <c r="I117" i="10"/>
  <c r="E124" i="11"/>
  <c r="E117" i="10"/>
  <c r="Q116" i="10"/>
  <c r="M116" i="10"/>
  <c r="I204" i="11"/>
  <c r="I116" i="10"/>
  <c r="E116" i="10"/>
  <c r="Q115" i="10"/>
  <c r="M115" i="10"/>
  <c r="I115" i="10"/>
  <c r="E115" i="10"/>
  <c r="Q114" i="10"/>
  <c r="M114" i="10"/>
  <c r="I114" i="10"/>
  <c r="E114" i="10"/>
  <c r="Q113" i="10"/>
  <c r="M113" i="10"/>
  <c r="I113" i="10"/>
  <c r="E113" i="10"/>
  <c r="Q112" i="10"/>
  <c r="M112" i="10"/>
  <c r="I112" i="10"/>
  <c r="E112" i="10"/>
  <c r="Q110" i="10"/>
  <c r="M110" i="10"/>
  <c r="I110" i="10"/>
  <c r="E110" i="10"/>
  <c r="Q19" i="11"/>
  <c r="M19" i="11"/>
  <c r="I19" i="11"/>
  <c r="E19" i="11"/>
  <c r="Q31" i="8"/>
  <c r="Q168" i="8" s="1"/>
  <c r="M31" i="8"/>
  <c r="M168" i="8" s="1"/>
  <c r="I31" i="8"/>
  <c r="I168" i="8" s="1"/>
  <c r="E31" i="8"/>
  <c r="E168" i="8" s="1"/>
  <c r="Q4" i="8"/>
  <c r="M4" i="8"/>
  <c r="I4" i="8"/>
  <c r="E4" i="8"/>
  <c r="N139" i="9"/>
  <c r="J139" i="9"/>
  <c r="F139" i="9"/>
  <c r="B139" i="9"/>
  <c r="N138" i="9"/>
  <c r="J138" i="9"/>
  <c r="F138" i="9"/>
  <c r="B138" i="9"/>
  <c r="N137" i="9"/>
  <c r="J137" i="9"/>
  <c r="F137" i="9"/>
  <c r="B137" i="9"/>
  <c r="N136" i="9"/>
  <c r="J136" i="9"/>
  <c r="F136" i="9"/>
  <c r="B136" i="9"/>
  <c r="N135" i="9"/>
  <c r="J135" i="9"/>
  <c r="F135" i="9"/>
  <c r="B135" i="9"/>
  <c r="N134" i="9"/>
  <c r="J134" i="9"/>
  <c r="F134" i="9"/>
  <c r="B134" i="9"/>
  <c r="N133" i="9"/>
  <c r="J133" i="9"/>
  <c r="F133" i="9"/>
  <c r="B133" i="9"/>
  <c r="N132" i="9"/>
  <c r="J132" i="9"/>
  <c r="F132" i="9"/>
  <c r="B132" i="9"/>
  <c r="N131" i="9"/>
  <c r="J131" i="9"/>
  <c r="F131" i="9"/>
  <c r="B131" i="9"/>
  <c r="N129" i="9"/>
  <c r="J129" i="9"/>
  <c r="F129" i="9"/>
  <c r="B129" i="9"/>
  <c r="N128" i="9"/>
  <c r="J128" i="9"/>
  <c r="F128" i="9"/>
  <c r="B128" i="9"/>
  <c r="N127" i="9"/>
  <c r="J127" i="9"/>
  <c r="F127" i="9"/>
  <c r="B127" i="9"/>
  <c r="N126" i="9"/>
  <c r="J126" i="9"/>
  <c r="F126" i="9"/>
  <c r="B126" i="9"/>
  <c r="N125" i="9"/>
  <c r="J125" i="9"/>
  <c r="F125" i="9"/>
  <c r="B125" i="9"/>
  <c r="N124" i="9"/>
  <c r="J124" i="9"/>
  <c r="F124" i="9"/>
  <c r="B124" i="9"/>
  <c r="N123" i="9"/>
  <c r="N122" i="9"/>
  <c r="J122" i="9"/>
  <c r="F122" i="9"/>
  <c r="B122" i="9"/>
  <c r="N121" i="9"/>
  <c r="J121" i="9"/>
  <c r="F121" i="9"/>
  <c r="B121" i="9"/>
  <c r="N120" i="9"/>
  <c r="J120" i="9"/>
  <c r="F120" i="9"/>
  <c r="B120" i="9"/>
  <c r="N119" i="9"/>
  <c r="J119" i="9"/>
  <c r="F119" i="9"/>
  <c r="B119" i="9"/>
  <c r="N118" i="9"/>
  <c r="J118" i="9"/>
  <c r="F118" i="9"/>
  <c r="B118" i="9"/>
  <c r="N117" i="9"/>
  <c r="J117" i="9"/>
  <c r="F117" i="9"/>
  <c r="B117" i="9"/>
  <c r="N116" i="9"/>
  <c r="J116" i="9"/>
  <c r="F116" i="9"/>
  <c r="B116" i="9"/>
  <c r="N110" i="9"/>
  <c r="J110" i="9"/>
  <c r="F110" i="9"/>
  <c r="B110" i="9"/>
  <c r="N104" i="9"/>
  <c r="J104" i="9"/>
  <c r="F104" i="9"/>
  <c r="B104" i="9"/>
  <c r="N97" i="9"/>
  <c r="J97" i="9"/>
  <c r="F97" i="9"/>
  <c r="B97" i="9"/>
  <c r="N90" i="9"/>
  <c r="J90" i="9"/>
  <c r="F90" i="9"/>
  <c r="B90" i="9"/>
  <c r="N89" i="9"/>
  <c r="J89" i="9"/>
  <c r="F89" i="9"/>
  <c r="B89" i="9"/>
  <c r="B85" i="9"/>
  <c r="B84" i="9"/>
  <c r="B139" i="11" s="1"/>
  <c r="N138" i="11"/>
  <c r="B83" i="9"/>
  <c r="B82" i="9"/>
  <c r="B137" i="11" s="1"/>
  <c r="B81" i="9"/>
  <c r="B80" i="9"/>
  <c r="B135" i="11" s="1"/>
  <c r="N134" i="11"/>
  <c r="B79" i="9"/>
  <c r="B134" i="11" s="1"/>
  <c r="B78" i="9"/>
  <c r="B133" i="11" s="1"/>
  <c r="J132" i="11"/>
  <c r="F132" i="11"/>
  <c r="B77" i="9"/>
  <c r="B132" i="11" s="1"/>
  <c r="J130" i="11"/>
  <c r="F130" i="11"/>
  <c r="B75" i="9"/>
  <c r="B130" i="11" s="1"/>
  <c r="F129" i="11"/>
  <c r="B74" i="9"/>
  <c r="B129" i="11" s="1"/>
  <c r="F128" i="11"/>
  <c r="B73" i="9"/>
  <c r="F127" i="11"/>
  <c r="B72" i="9"/>
  <c r="B71" i="9"/>
  <c r="B126" i="11" s="1"/>
  <c r="N125" i="11"/>
  <c r="F125" i="11"/>
  <c r="B70" i="9"/>
  <c r="B125" i="11" s="1"/>
  <c r="F123" i="11"/>
  <c r="B68" i="9"/>
  <c r="B123" i="11" s="1"/>
  <c r="F122" i="11"/>
  <c r="B67" i="9"/>
  <c r="F121" i="11"/>
  <c r="B66" i="9"/>
  <c r="J120" i="11"/>
  <c r="F120" i="11"/>
  <c r="B65" i="9"/>
  <c r="N119" i="11"/>
  <c r="J119" i="11"/>
  <c r="F119" i="11"/>
  <c r="B64" i="9"/>
  <c r="F118" i="11"/>
  <c r="B63" i="9"/>
  <c r="F117" i="11"/>
  <c r="B62" i="9"/>
  <c r="N133" i="10"/>
  <c r="F133" i="10"/>
  <c r="N132" i="10"/>
  <c r="F132" i="10"/>
  <c r="N130" i="10"/>
  <c r="F130" i="10"/>
  <c r="N129" i="10"/>
  <c r="F129" i="10"/>
  <c r="N128" i="10"/>
  <c r="F128" i="10"/>
  <c r="N127" i="10"/>
  <c r="F127" i="10"/>
  <c r="P133" i="10"/>
  <c r="L133" i="10"/>
  <c r="H133" i="10"/>
  <c r="D133" i="10"/>
  <c r="P132" i="10"/>
  <c r="L132" i="10"/>
  <c r="H132" i="10"/>
  <c r="D132" i="10"/>
  <c r="P131" i="10"/>
  <c r="P130" i="10"/>
  <c r="L130" i="10"/>
  <c r="H130" i="10"/>
  <c r="D130" i="10"/>
  <c r="P129" i="10"/>
  <c r="L129" i="10"/>
  <c r="H129" i="10"/>
  <c r="D129" i="10"/>
  <c r="P128" i="10"/>
  <c r="L128" i="10"/>
  <c r="H128" i="10"/>
  <c r="D128" i="10"/>
  <c r="P127" i="10"/>
  <c r="L127" i="10"/>
  <c r="H127" i="10"/>
  <c r="D127" i="10"/>
  <c r="P126" i="10"/>
  <c r="L126" i="10"/>
  <c r="H126" i="10"/>
  <c r="D214" i="11"/>
  <c r="D126" i="10"/>
  <c r="P123" i="10"/>
  <c r="L123" i="10"/>
  <c r="H123" i="10"/>
  <c r="D123" i="10"/>
  <c r="P122" i="10"/>
  <c r="L122" i="10"/>
  <c r="H122" i="10"/>
  <c r="D122" i="10"/>
  <c r="P121" i="10"/>
  <c r="L121" i="10"/>
  <c r="H121" i="10"/>
  <c r="D121" i="10"/>
  <c r="P120" i="10"/>
  <c r="L208" i="11"/>
  <c r="L120" i="10"/>
  <c r="H120" i="10"/>
  <c r="D120" i="10"/>
  <c r="P119" i="10"/>
  <c r="L119" i="10"/>
  <c r="H119" i="10"/>
  <c r="D119" i="10"/>
  <c r="P118" i="10"/>
  <c r="P117" i="10"/>
  <c r="L124" i="11"/>
  <c r="L117" i="10"/>
  <c r="H117" i="10"/>
  <c r="D124" i="11"/>
  <c r="D117" i="10"/>
  <c r="P116" i="10"/>
  <c r="L116" i="10"/>
  <c r="H116" i="10"/>
  <c r="D116" i="10"/>
  <c r="P115" i="10"/>
  <c r="L115" i="10"/>
  <c r="H115" i="10"/>
  <c r="D115" i="10"/>
  <c r="P114" i="10"/>
  <c r="L114" i="10"/>
  <c r="H114" i="10"/>
  <c r="D114" i="10"/>
  <c r="P113" i="10"/>
  <c r="L113" i="10"/>
  <c r="H113" i="10"/>
  <c r="D113" i="10"/>
  <c r="P112" i="10"/>
  <c r="L112" i="10"/>
  <c r="H112" i="10"/>
  <c r="D112" i="10"/>
  <c r="P110" i="10"/>
  <c r="L110" i="10"/>
  <c r="H110" i="10"/>
  <c r="D110" i="10"/>
  <c r="P19" i="11"/>
  <c r="L19" i="11"/>
  <c r="H19" i="11"/>
  <c r="D19" i="11"/>
  <c r="P31" i="8"/>
  <c r="P168" i="8" s="1"/>
  <c r="L31" i="8"/>
  <c r="L168" i="8" s="1"/>
  <c r="H31" i="8"/>
  <c r="H168" i="8" s="1"/>
  <c r="D31" i="8"/>
  <c r="D168" i="8" s="1"/>
  <c r="P4" i="8"/>
  <c r="L4" i="8"/>
  <c r="H4" i="8"/>
  <c r="D4" i="8"/>
  <c r="Q139" i="9"/>
  <c r="M139" i="9"/>
  <c r="I139" i="9"/>
  <c r="E139" i="9"/>
  <c r="Q138" i="9"/>
  <c r="M138" i="9"/>
  <c r="I138" i="9"/>
  <c r="E138" i="9"/>
  <c r="Q137" i="9"/>
  <c r="M137" i="9"/>
  <c r="I137" i="9"/>
  <c r="E137" i="9"/>
  <c r="Q136" i="9"/>
  <c r="M136" i="9"/>
  <c r="I136" i="9"/>
  <c r="E136" i="9"/>
  <c r="Q135" i="9"/>
  <c r="M135" i="9"/>
  <c r="I135" i="9"/>
  <c r="E135" i="9"/>
  <c r="Q134" i="9"/>
  <c r="M134" i="9"/>
  <c r="I134" i="9"/>
  <c r="E134" i="9"/>
  <c r="Q133" i="9"/>
  <c r="M133" i="9"/>
  <c r="I133" i="9"/>
  <c r="E133" i="9"/>
  <c r="Q132" i="9"/>
  <c r="M132" i="9"/>
  <c r="I132" i="9"/>
  <c r="E132" i="9"/>
  <c r="Q131" i="9"/>
  <c r="M131" i="9"/>
  <c r="I131" i="9"/>
  <c r="E131" i="9"/>
  <c r="Q129" i="9"/>
  <c r="M129" i="9"/>
  <c r="I129" i="9"/>
  <c r="E129" i="9"/>
  <c r="Q128" i="9"/>
  <c r="M128" i="9"/>
  <c r="I128" i="9"/>
  <c r="E128" i="9"/>
  <c r="Q127" i="9"/>
  <c r="M127" i="9"/>
  <c r="I127" i="9"/>
  <c r="E127" i="9"/>
  <c r="Q126" i="9"/>
  <c r="M126" i="9"/>
  <c r="I126" i="9"/>
  <c r="E126" i="9"/>
  <c r="Q125" i="9"/>
  <c r="M125" i="9"/>
  <c r="I125" i="9"/>
  <c r="E125" i="9"/>
  <c r="Q124" i="9"/>
  <c r="M124" i="9"/>
  <c r="I124" i="9"/>
  <c r="E124" i="9"/>
  <c r="Q123" i="9"/>
  <c r="M123" i="9"/>
  <c r="Q122" i="9"/>
  <c r="M122" i="9"/>
  <c r="I122" i="9"/>
  <c r="E122" i="9"/>
  <c r="Q121" i="9"/>
  <c r="M121" i="9"/>
  <c r="I121" i="9"/>
  <c r="E121" i="9"/>
  <c r="Q120" i="9"/>
  <c r="M120" i="9"/>
  <c r="I120" i="9"/>
  <c r="E120" i="9"/>
  <c r="Q119" i="9"/>
  <c r="M119" i="9"/>
  <c r="I119" i="9"/>
  <c r="E119" i="9"/>
  <c r="Q118" i="9"/>
  <c r="M118" i="9"/>
  <c r="I118" i="9"/>
  <c r="E118" i="9"/>
  <c r="Q117" i="9"/>
  <c r="M117" i="9"/>
  <c r="I117" i="9"/>
  <c r="E117" i="9"/>
  <c r="Q116" i="9"/>
  <c r="M116" i="9"/>
  <c r="I116" i="9"/>
  <c r="E116" i="9"/>
  <c r="Q110" i="9"/>
  <c r="M110" i="9"/>
  <c r="I110" i="9"/>
  <c r="E110" i="9"/>
  <c r="Q104" i="9"/>
  <c r="M104" i="9"/>
  <c r="I104" i="9"/>
  <c r="E104" i="9"/>
  <c r="Q97" i="9"/>
  <c r="M97" i="9"/>
  <c r="I97" i="9"/>
  <c r="E97" i="9"/>
  <c r="Q90" i="9"/>
  <c r="M90" i="9"/>
  <c r="I90" i="9"/>
  <c r="E90" i="9"/>
  <c r="Q89" i="9"/>
  <c r="M89" i="9"/>
  <c r="I89" i="9"/>
  <c r="E89" i="9"/>
  <c r="Q140" i="11"/>
  <c r="M138" i="11"/>
  <c r="Q137" i="11"/>
  <c r="Q136" i="11"/>
  <c r="Q135" i="11"/>
  <c r="M135" i="11"/>
  <c r="E134" i="11"/>
  <c r="Q133" i="11"/>
  <c r="Q129" i="11"/>
  <c r="Q126" i="11"/>
  <c r="M126" i="11"/>
  <c r="I123" i="11"/>
  <c r="E123" i="11"/>
  <c r="Q122" i="11"/>
  <c r="I122" i="11"/>
  <c r="Q121" i="11"/>
  <c r="M121" i="11"/>
  <c r="I121" i="11"/>
  <c r="M120" i="11"/>
  <c r="I120" i="11"/>
  <c r="M119" i="11"/>
  <c r="I118" i="11"/>
  <c r="K136" i="11"/>
  <c r="C126" i="10"/>
  <c r="O125" i="10"/>
  <c r="G125" i="10"/>
  <c r="O123" i="10"/>
  <c r="K123" i="10"/>
  <c r="G123" i="10"/>
  <c r="C123" i="10"/>
  <c r="O122" i="10"/>
  <c r="K122" i="10"/>
  <c r="G122" i="10"/>
  <c r="C122" i="10"/>
  <c r="O121" i="10"/>
  <c r="K121" i="10"/>
  <c r="G121" i="10"/>
  <c r="C121" i="10"/>
  <c r="C209" i="11"/>
  <c r="O120" i="10"/>
  <c r="K120" i="10"/>
  <c r="G120" i="10"/>
  <c r="C120" i="10"/>
  <c r="O119" i="10"/>
  <c r="K119" i="10"/>
  <c r="G119" i="10"/>
  <c r="C119" i="10"/>
  <c r="O118" i="10"/>
  <c r="O117" i="10"/>
  <c r="K117" i="10"/>
  <c r="G117" i="10"/>
  <c r="C124" i="11"/>
  <c r="C117" i="10"/>
  <c r="O116" i="10"/>
  <c r="K116" i="10"/>
  <c r="G116" i="10"/>
  <c r="C116" i="10"/>
  <c r="O115" i="10"/>
  <c r="K115" i="10"/>
  <c r="G115" i="10"/>
  <c r="C115" i="10"/>
  <c r="O114" i="10"/>
  <c r="K114" i="10"/>
  <c r="G114" i="10"/>
  <c r="C114" i="10"/>
  <c r="O113" i="10"/>
  <c r="K113" i="10"/>
  <c r="G113" i="10"/>
  <c r="C113" i="10"/>
  <c r="O112" i="10"/>
  <c r="K112" i="10"/>
  <c r="G112" i="10"/>
  <c r="C112" i="10"/>
  <c r="O110" i="10"/>
  <c r="K110" i="10"/>
  <c r="G110" i="10"/>
  <c r="C110" i="10"/>
  <c r="O19" i="11"/>
  <c r="K19" i="11"/>
  <c r="G19" i="11"/>
  <c r="C19" i="11"/>
  <c r="O31" i="8"/>
  <c r="O168" i="8" s="1"/>
  <c r="K31" i="8"/>
  <c r="K168" i="8" s="1"/>
  <c r="G31" i="8"/>
  <c r="G168" i="8" s="1"/>
  <c r="C31" i="8"/>
  <c r="C168" i="8" s="1"/>
  <c r="O4" i="8"/>
  <c r="K4" i="8"/>
  <c r="G4" i="8"/>
  <c r="C4" i="8"/>
  <c r="P139" i="9"/>
  <c r="L139" i="9"/>
  <c r="H139" i="9"/>
  <c r="D139" i="9"/>
  <c r="P138" i="9"/>
  <c r="L138" i="9"/>
  <c r="H138" i="9"/>
  <c r="D138" i="9"/>
  <c r="P137" i="9"/>
  <c r="L137" i="9"/>
  <c r="H137" i="9"/>
  <c r="D137" i="9"/>
  <c r="P136" i="9"/>
  <c r="L136" i="9"/>
  <c r="H136" i="9"/>
  <c r="D136" i="9"/>
  <c r="P135" i="9"/>
  <c r="L135" i="9"/>
  <c r="H135" i="9"/>
  <c r="D135" i="9"/>
  <c r="P134" i="9"/>
  <c r="L134" i="9"/>
  <c r="H134" i="9"/>
  <c r="D134" i="9"/>
  <c r="P133" i="9"/>
  <c r="L133" i="9"/>
  <c r="H133" i="9"/>
  <c r="D133" i="9"/>
  <c r="P132" i="9"/>
  <c r="L132" i="9"/>
  <c r="H132" i="9"/>
  <c r="D132" i="9"/>
  <c r="P131" i="9"/>
  <c r="L131" i="9"/>
  <c r="H131" i="9"/>
  <c r="D131" i="9"/>
  <c r="P129" i="9"/>
  <c r="L129" i="9"/>
  <c r="H129" i="9"/>
  <c r="D129" i="9"/>
  <c r="P128" i="9"/>
  <c r="L128" i="9"/>
  <c r="H128" i="9"/>
  <c r="D128" i="9"/>
  <c r="P127" i="9"/>
  <c r="L127" i="9"/>
  <c r="H127" i="9"/>
  <c r="D127" i="9"/>
  <c r="P126" i="9"/>
  <c r="L126" i="9"/>
  <c r="H126" i="9"/>
  <c r="D126" i="9"/>
  <c r="P125" i="9"/>
  <c r="L125" i="9"/>
  <c r="H125" i="9"/>
  <c r="D125" i="9"/>
  <c r="P124" i="9"/>
  <c r="L124" i="9"/>
  <c r="H124" i="9"/>
  <c r="D124" i="9"/>
  <c r="P123" i="9"/>
  <c r="P122" i="9"/>
  <c r="L122" i="9"/>
  <c r="H122" i="9"/>
  <c r="D122" i="9"/>
  <c r="P121" i="9"/>
  <c r="L121" i="9"/>
  <c r="H121" i="9"/>
  <c r="D121" i="9"/>
  <c r="P120" i="9"/>
  <c r="L120" i="9"/>
  <c r="H120" i="9"/>
  <c r="D120" i="9"/>
  <c r="P119" i="9"/>
  <c r="L119" i="9"/>
  <c r="H119" i="9"/>
  <c r="D119" i="9"/>
  <c r="P118" i="9"/>
  <c r="L118" i="9"/>
  <c r="H118" i="9"/>
  <c r="D118" i="9"/>
  <c r="P117" i="9"/>
  <c r="L117" i="9"/>
  <c r="H117" i="9"/>
  <c r="D117" i="9"/>
  <c r="P116" i="9"/>
  <c r="L116" i="9"/>
  <c r="H116" i="9"/>
  <c r="D116" i="9"/>
  <c r="P110" i="9"/>
  <c r="L110" i="9"/>
  <c r="H110" i="9"/>
  <c r="D110" i="9"/>
  <c r="P104" i="9"/>
  <c r="L104" i="9"/>
  <c r="H104" i="9"/>
  <c r="D104" i="9"/>
  <c r="P97" i="9"/>
  <c r="L97" i="9"/>
  <c r="H97" i="9"/>
  <c r="D97" i="9"/>
  <c r="P90" i="9"/>
  <c r="L90" i="9"/>
  <c r="H90" i="9"/>
  <c r="D90" i="9"/>
  <c r="P89" i="9"/>
  <c r="L89" i="9"/>
  <c r="H89" i="9"/>
  <c r="D89" i="9"/>
  <c r="L140" i="11"/>
  <c r="H140" i="11"/>
  <c r="P139" i="11"/>
  <c r="D138" i="11"/>
  <c r="H137" i="11"/>
  <c r="L136" i="11"/>
  <c r="H136" i="11"/>
  <c r="H135" i="11"/>
  <c r="H134" i="11"/>
  <c r="H133" i="11"/>
  <c r="L132" i="11"/>
  <c r="H132" i="11"/>
  <c r="H130" i="11"/>
  <c r="P129" i="11"/>
  <c r="D129" i="11"/>
  <c r="H128" i="11"/>
  <c r="L127" i="11"/>
  <c r="H127" i="11"/>
  <c r="H126" i="11"/>
  <c r="H125" i="11"/>
  <c r="P123" i="11"/>
  <c r="L123" i="11"/>
  <c r="H123" i="11"/>
  <c r="D123" i="11"/>
  <c r="P122" i="11"/>
  <c r="L122" i="11"/>
  <c r="P120" i="11"/>
  <c r="P119" i="11"/>
  <c r="L119" i="11"/>
  <c r="D118" i="11"/>
  <c r="P117" i="11"/>
  <c r="L117" i="11"/>
  <c r="J133" i="10"/>
  <c r="B133" i="10"/>
  <c r="J132" i="10"/>
  <c r="B132" i="10"/>
  <c r="J130" i="10"/>
  <c r="B130" i="10"/>
  <c r="J129" i="10"/>
  <c r="B129" i="10"/>
  <c r="J128" i="10"/>
  <c r="B128" i="10"/>
  <c r="J127" i="10"/>
  <c r="B127" i="10"/>
  <c r="B60" i="11"/>
  <c r="F15" i="14"/>
  <c r="B15" i="14"/>
  <c r="B9" i="14"/>
  <c r="D15" i="14"/>
  <c r="I9" i="14"/>
  <c r="E9" i="14"/>
  <c r="P19" i="19"/>
  <c r="I33" i="20"/>
  <c r="I34" i="20"/>
  <c r="I35" i="20"/>
  <c r="K27" i="20"/>
  <c r="G27" i="20"/>
  <c r="C27" i="20"/>
  <c r="O26" i="20"/>
  <c r="K26" i="20"/>
  <c r="G26" i="20"/>
  <c r="C26" i="20"/>
  <c r="O7" i="19"/>
  <c r="K7" i="19"/>
  <c r="G7" i="19"/>
  <c r="C7" i="19"/>
  <c r="O3" i="19"/>
  <c r="K3" i="19"/>
  <c r="G3" i="19"/>
  <c r="C3" i="19"/>
  <c r="L34" i="20"/>
  <c r="P31" i="20"/>
  <c r="L31" i="20"/>
  <c r="H31" i="20"/>
  <c r="D31" i="20"/>
  <c r="P30" i="20"/>
  <c r="L30" i="20"/>
  <c r="D30" i="20"/>
  <c r="F27" i="20"/>
  <c r="Q26" i="20"/>
  <c r="L26" i="20"/>
  <c r="F26" i="20"/>
  <c r="F19" i="20"/>
  <c r="N7" i="19"/>
  <c r="J7" i="19"/>
  <c r="F7" i="19"/>
  <c r="B7" i="19"/>
  <c r="N3" i="19"/>
  <c r="J3" i="19"/>
  <c r="F3" i="19"/>
  <c r="B3" i="19"/>
  <c r="J27" i="20"/>
  <c r="P26" i="20"/>
  <c r="J26" i="20"/>
  <c r="J19" i="20"/>
  <c r="J35" i="20" s="1"/>
  <c r="Q7" i="19"/>
  <c r="M7" i="19"/>
  <c r="I7" i="19"/>
  <c r="I25" i="20" s="1"/>
  <c r="E7" i="19"/>
  <c r="Q3" i="19"/>
  <c r="M3" i="19"/>
  <c r="I3" i="19"/>
  <c r="I29" i="20" s="1"/>
  <c r="E3" i="19"/>
  <c r="N31" i="20"/>
  <c r="N30" i="20"/>
  <c r="B30" i="20"/>
  <c r="I27" i="20"/>
  <c r="N26" i="20"/>
  <c r="I26" i="20"/>
  <c r="D26" i="20"/>
  <c r="P14" i="21"/>
  <c r="P15" i="21" s="1"/>
  <c r="L14" i="21"/>
  <c r="L15" i="21" s="1"/>
  <c r="H14" i="21"/>
  <c r="D14" i="21"/>
  <c r="H7" i="19"/>
  <c r="B27" i="20"/>
  <c r="B26" i="20"/>
  <c r="I200" i="11" l="1"/>
  <c r="I201" i="11"/>
  <c r="I202" i="11"/>
  <c r="Q208" i="11"/>
  <c r="I214" i="11"/>
  <c r="Q213" i="11"/>
  <c r="B199" i="11"/>
  <c r="J214" i="11"/>
  <c r="J220" i="11"/>
  <c r="K220" i="11"/>
  <c r="Q219" i="11"/>
  <c r="Q220" i="11"/>
  <c r="B215" i="11"/>
  <c r="B221" i="11"/>
  <c r="P220" i="11"/>
  <c r="H214" i="11"/>
  <c r="L138" i="11"/>
  <c r="J215" i="11"/>
  <c r="H198" i="11"/>
  <c r="P210" i="11"/>
  <c r="P219" i="11"/>
  <c r="Q198" i="11"/>
  <c r="Q200" i="11"/>
  <c r="Q201" i="11"/>
  <c r="Q203" i="11"/>
  <c r="Q215" i="11"/>
  <c r="P214" i="11"/>
  <c r="H138" i="11"/>
  <c r="N199" i="11"/>
  <c r="N204" i="11"/>
  <c r="J210" i="11"/>
  <c r="N198" i="11"/>
  <c r="O207" i="11"/>
  <c r="L207" i="11"/>
  <c r="P202" i="11"/>
  <c r="B203" i="11"/>
  <c r="J208" i="11"/>
  <c r="B131" i="10"/>
  <c r="K221" i="11"/>
  <c r="P13" i="19"/>
  <c r="K204" i="11"/>
  <c r="F215" i="11"/>
  <c r="Q207" i="11"/>
  <c r="Q210" i="11"/>
  <c r="P61" i="9"/>
  <c r="G198" i="11"/>
  <c r="L203" i="11"/>
  <c r="D209" i="11"/>
  <c r="O198" i="11"/>
  <c r="O203" i="11"/>
  <c r="O208" i="11"/>
  <c r="G216" i="11"/>
  <c r="G215" i="11"/>
  <c r="O202" i="11"/>
  <c r="K214" i="11"/>
  <c r="J198" i="11"/>
  <c r="J200" i="11"/>
  <c r="J201" i="11"/>
  <c r="N209" i="11"/>
  <c r="F220" i="11"/>
  <c r="O214" i="11"/>
  <c r="D217" i="11"/>
  <c r="L202" i="11"/>
  <c r="O204" i="11"/>
  <c r="B128" i="11"/>
  <c r="B138" i="11"/>
  <c r="K213" i="11"/>
  <c r="D206" i="11"/>
  <c r="E207" i="11"/>
  <c r="N200" i="11"/>
  <c r="M61" i="9"/>
  <c r="L176" i="7"/>
  <c r="C198" i="11"/>
  <c r="L214" i="11"/>
  <c r="C214" i="11"/>
  <c r="B136" i="11"/>
  <c r="B127" i="11"/>
  <c r="L206" i="11"/>
  <c r="E216" i="11"/>
  <c r="P176" i="7"/>
  <c r="L198" i="11"/>
  <c r="G203" i="11"/>
  <c r="H207" i="11"/>
  <c r="B220" i="11"/>
  <c r="M200" i="11"/>
  <c r="Q204" i="11"/>
  <c r="M209" i="11"/>
  <c r="Q214" i="11"/>
  <c r="Q217" i="11"/>
  <c r="B119" i="11"/>
  <c r="B140" i="11"/>
  <c r="G199" i="11"/>
  <c r="G206" i="11"/>
  <c r="G213" i="11"/>
  <c r="K219" i="11"/>
  <c r="B61" i="9"/>
  <c r="B76" i="9"/>
  <c r="P213" i="11"/>
  <c r="M207" i="11"/>
  <c r="M208" i="11"/>
  <c r="Q221" i="11"/>
  <c r="B84" i="10"/>
  <c r="B91" i="10"/>
  <c r="B33" i="10"/>
  <c r="B70" i="10" s="1"/>
  <c r="F208" i="11"/>
  <c r="F214" i="11"/>
  <c r="F217" i="11"/>
  <c r="E183" i="7"/>
  <c r="B198" i="11"/>
  <c r="H203" i="11"/>
  <c r="O210" i="11"/>
  <c r="G202" i="11"/>
  <c r="I5" i="7"/>
  <c r="N31" i="7"/>
  <c r="N163" i="7" s="1"/>
  <c r="G201" i="11"/>
  <c r="C221" i="11"/>
  <c r="O206" i="11"/>
  <c r="M201" i="11"/>
  <c r="M202" i="11"/>
  <c r="M216" i="11"/>
  <c r="I221" i="11"/>
  <c r="B201" i="11"/>
  <c r="F209" i="11"/>
  <c r="O216" i="11"/>
  <c r="P216" i="11"/>
  <c r="G207" i="11"/>
  <c r="H215" i="11"/>
  <c r="P209" i="11"/>
  <c r="P204" i="11"/>
  <c r="G200" i="11"/>
  <c r="G214" i="11"/>
  <c r="O221" i="11"/>
  <c r="G219" i="11"/>
  <c r="P206" i="11"/>
  <c r="H199" i="11"/>
  <c r="H206" i="11"/>
  <c r="Q202" i="11"/>
  <c r="M213" i="11"/>
  <c r="Q216" i="11"/>
  <c r="B202" i="11"/>
  <c r="F210" i="11"/>
  <c r="I18" i="7"/>
  <c r="I176" i="7" s="1"/>
  <c r="P201" i="11"/>
  <c r="P217" i="11"/>
  <c r="O200" i="11"/>
  <c r="G208" i="11"/>
  <c r="G210" i="11"/>
  <c r="O215" i="11"/>
  <c r="C220" i="11"/>
  <c r="J202" i="11"/>
  <c r="N215" i="11"/>
  <c r="B217" i="11"/>
  <c r="D200" i="11"/>
  <c r="L209" i="11"/>
  <c r="F200" i="11"/>
  <c r="H195" i="8"/>
  <c r="H141" i="8"/>
  <c r="N195" i="8"/>
  <c r="N141" i="8"/>
  <c r="L17" i="9"/>
  <c r="L150" i="9" s="1"/>
  <c r="L61" i="9"/>
  <c r="I17" i="9"/>
  <c r="I157" i="9" s="1"/>
  <c r="I61" i="9"/>
  <c r="K195" i="8"/>
  <c r="K141" i="8"/>
  <c r="B125" i="10"/>
  <c r="K206" i="11"/>
  <c r="F17" i="9"/>
  <c r="F143" i="9" s="1"/>
  <c r="F61" i="9"/>
  <c r="E221" i="11"/>
  <c r="J219" i="11"/>
  <c r="B209" i="11"/>
  <c r="C215" i="11"/>
  <c r="K198" i="11"/>
  <c r="K202" i="11"/>
  <c r="L217" i="11"/>
  <c r="C208" i="11"/>
  <c r="O141" i="8"/>
  <c r="O195" i="8"/>
  <c r="P141" i="8"/>
  <c r="P195" i="8"/>
  <c r="I195" i="8"/>
  <c r="I141" i="8"/>
  <c r="F195" i="8"/>
  <c r="F141" i="8"/>
  <c r="N142" i="9"/>
  <c r="J61" i="9"/>
  <c r="G17" i="9"/>
  <c r="G143" i="9" s="1"/>
  <c r="G61" i="9"/>
  <c r="M198" i="11"/>
  <c r="E208" i="11"/>
  <c r="E209" i="11"/>
  <c r="E210" i="11"/>
  <c r="I213" i="11"/>
  <c r="M215" i="11"/>
  <c r="I220" i="11"/>
  <c r="D61" i="9"/>
  <c r="B200" i="11"/>
  <c r="F199" i="11"/>
  <c r="N213" i="11"/>
  <c r="N219" i="11"/>
  <c r="Q17" i="9"/>
  <c r="Q145" i="9" s="1"/>
  <c r="Q61" i="9"/>
  <c r="F203" i="11"/>
  <c r="B207" i="11"/>
  <c r="N208" i="11"/>
  <c r="B210" i="11"/>
  <c r="N214" i="11"/>
  <c r="F216" i="11"/>
  <c r="N217" i="11"/>
  <c r="N220" i="11"/>
  <c r="J221" i="11"/>
  <c r="D25" i="7"/>
  <c r="J31" i="7"/>
  <c r="J163" i="7" s="1"/>
  <c r="K216" i="11"/>
  <c r="L216" i="11"/>
  <c r="C200" i="11"/>
  <c r="C217" i="11"/>
  <c r="M184" i="7"/>
  <c r="L204" i="11"/>
  <c r="K215" i="11"/>
  <c r="L200" i="11"/>
  <c r="H221" i="11"/>
  <c r="C201" i="11"/>
  <c r="Q176" i="7"/>
  <c r="G141" i="8"/>
  <c r="G195" i="8"/>
  <c r="Q195" i="8"/>
  <c r="Q141" i="8"/>
  <c r="O17" i="9"/>
  <c r="O141" i="9" s="1"/>
  <c r="O61" i="9"/>
  <c r="P138" i="11"/>
  <c r="L195" i="8"/>
  <c r="L141" i="8"/>
  <c r="E195" i="8"/>
  <c r="E141" i="8"/>
  <c r="M142" i="9"/>
  <c r="C17" i="9"/>
  <c r="C147" i="9" s="1"/>
  <c r="C61" i="9"/>
  <c r="I198" i="11"/>
  <c r="I203" i="11"/>
  <c r="I215" i="11"/>
  <c r="I217" i="11"/>
  <c r="E220" i="11"/>
  <c r="N210" i="11"/>
  <c r="F221" i="11"/>
  <c r="K217" i="11"/>
  <c r="C210" i="11"/>
  <c r="L219" i="11"/>
  <c r="C195" i="8"/>
  <c r="C141" i="8"/>
  <c r="D195" i="8"/>
  <c r="D141" i="8"/>
  <c r="B117" i="11"/>
  <c r="B118" i="11"/>
  <c r="B120" i="11"/>
  <c r="B121" i="11"/>
  <c r="B122" i="11"/>
  <c r="M195" i="8"/>
  <c r="M141" i="8"/>
  <c r="J195" i="8"/>
  <c r="J141" i="8"/>
  <c r="N61" i="9"/>
  <c r="K61" i="9"/>
  <c r="I207" i="11"/>
  <c r="I208" i="11"/>
  <c r="I209" i="11"/>
  <c r="I210" i="11"/>
  <c r="M220" i="11"/>
  <c r="M221" i="11"/>
  <c r="I219" i="11"/>
  <c r="H17" i="9"/>
  <c r="H141" i="9" s="1"/>
  <c r="H61" i="9"/>
  <c r="F201" i="11"/>
  <c r="N206" i="11"/>
  <c r="E17" i="9"/>
  <c r="E157" i="9" s="1"/>
  <c r="E61" i="9"/>
  <c r="J203" i="11"/>
  <c r="F207" i="11"/>
  <c r="B208" i="11"/>
  <c r="B214" i="11"/>
  <c r="N221" i="11"/>
  <c r="K183" i="7"/>
  <c r="K201" i="11"/>
  <c r="L201" i="11"/>
  <c r="O201" i="11"/>
  <c r="K207" i="11"/>
  <c r="H202" i="11"/>
  <c r="K209" i="11"/>
  <c r="O217" i="11"/>
  <c r="C202" i="11"/>
  <c r="C207" i="11"/>
  <c r="K208" i="11"/>
  <c r="K210" i="11"/>
  <c r="C216" i="11"/>
  <c r="G220" i="11"/>
  <c r="N178" i="7"/>
  <c r="G9" i="14"/>
  <c r="G8" i="14" s="1"/>
  <c r="G60" i="14" s="1"/>
  <c r="N131" i="10"/>
  <c r="D77" i="10"/>
  <c r="D219" i="11" s="1"/>
  <c r="D131" i="10"/>
  <c r="I131" i="10"/>
  <c r="N97" i="10"/>
  <c r="C70" i="10"/>
  <c r="I125" i="10"/>
  <c r="H97" i="10"/>
  <c r="D18" i="10"/>
  <c r="D17" i="10" s="1"/>
  <c r="I64" i="10"/>
  <c r="I206" i="11" s="1"/>
  <c r="G118" i="10"/>
  <c r="N118" i="10"/>
  <c r="L91" i="10"/>
  <c r="Q64" i="10"/>
  <c r="Q206" i="11" s="1"/>
  <c r="D118" i="10"/>
  <c r="H118" i="10"/>
  <c r="D91" i="10"/>
  <c r="M64" i="10"/>
  <c r="M206" i="11" s="1"/>
  <c r="C18" i="10"/>
  <c r="C82" i="10" s="1"/>
  <c r="N111" i="10"/>
  <c r="D57" i="10"/>
  <c r="D199" i="11" s="1"/>
  <c r="G111" i="10"/>
  <c r="P18" i="10"/>
  <c r="P55" i="10" s="1"/>
  <c r="P57" i="10"/>
  <c r="P199" i="11" s="1"/>
  <c r="P111" i="10"/>
  <c r="G18" i="10"/>
  <c r="G82" i="10" s="1"/>
  <c r="D111" i="10"/>
  <c r="B111" i="10"/>
  <c r="L84" i="10"/>
  <c r="I57" i="10"/>
  <c r="I199" i="11" s="1"/>
  <c r="I18" i="10"/>
  <c r="I55" i="10" s="1"/>
  <c r="L57" i="10"/>
  <c r="L199" i="11" s="1"/>
  <c r="M57" i="10"/>
  <c r="M199" i="11" s="1"/>
  <c r="K18" i="10"/>
  <c r="K55" i="10" s="1"/>
  <c r="Q163" i="7"/>
  <c r="I150" i="9"/>
  <c r="B17" i="9"/>
  <c r="B148" i="9" s="1"/>
  <c r="G150" i="9"/>
  <c r="F31" i="7"/>
  <c r="F163" i="7" s="1"/>
  <c r="D163" i="7"/>
  <c r="H176" i="7"/>
  <c r="G257" i="8"/>
  <c r="K257" i="8"/>
  <c r="H257" i="8"/>
  <c r="F257" i="8"/>
  <c r="L257" i="8"/>
  <c r="E257" i="8"/>
  <c r="J257" i="8"/>
  <c r="I257" i="8"/>
  <c r="C176" i="7"/>
  <c r="F176" i="7"/>
  <c r="H5" i="7"/>
  <c r="H163" i="7" s="1"/>
  <c r="I165" i="7"/>
  <c r="K163" i="7"/>
  <c r="E163" i="7"/>
  <c r="G183" i="7"/>
  <c r="L51" i="7"/>
  <c r="L183" i="7" s="1"/>
  <c r="D34" i="20"/>
  <c r="D35" i="20"/>
  <c r="C34" i="20"/>
  <c r="K25" i="20"/>
  <c r="N34" i="20"/>
  <c r="Q33" i="20"/>
  <c r="P29" i="20"/>
  <c r="P21" i="19"/>
  <c r="M34" i="20"/>
  <c r="L33" i="20"/>
  <c r="O25" i="20"/>
  <c r="F183" i="7"/>
  <c r="H131" i="10"/>
  <c r="Q125" i="10"/>
  <c r="H18" i="10"/>
  <c r="H82" i="10" s="1"/>
  <c r="H84" i="10"/>
  <c r="H91" i="10"/>
  <c r="Q98" i="10"/>
  <c r="K57" i="10"/>
  <c r="K199" i="11" s="1"/>
  <c r="I31" i="7"/>
  <c r="M18" i="7"/>
  <c r="M176" i="7" s="1"/>
  <c r="B31" i="7"/>
  <c r="B163" i="7" s="1"/>
  <c r="J178" i="7"/>
  <c r="K18" i="7"/>
  <c r="K176" i="7" s="1"/>
  <c r="Q177" i="7"/>
  <c r="H73" i="7"/>
  <c r="K91" i="10"/>
  <c r="B59" i="11"/>
  <c r="K111" i="10"/>
  <c r="K118" i="10"/>
  <c r="F111" i="10"/>
  <c r="H71" i="10"/>
  <c r="H213" i="11" s="1"/>
  <c r="Q91" i="10"/>
  <c r="M5" i="7"/>
  <c r="M163" i="7" s="1"/>
  <c r="L73" i="7"/>
  <c r="P17" i="9"/>
  <c r="P144" i="9" s="1"/>
  <c r="D178" i="7"/>
  <c r="Q97" i="10"/>
  <c r="K125" i="10"/>
  <c r="F70" i="10"/>
  <c r="H111" i="10"/>
  <c r="L71" i="10"/>
  <c r="L213" i="11" s="1"/>
  <c r="I98" i="10"/>
  <c r="Q57" i="10"/>
  <c r="Q199" i="11" s="1"/>
  <c r="N176" i="7"/>
  <c r="E18" i="7"/>
  <c r="E176" i="7" s="1"/>
  <c r="P5" i="7"/>
  <c r="P163" i="7" s="1"/>
  <c r="P73" i="7"/>
  <c r="D23" i="19"/>
  <c r="I185" i="7"/>
  <c r="D21" i="19"/>
  <c r="G25" i="20"/>
  <c r="J34" i="20"/>
  <c r="D29" i="20"/>
  <c r="I25" i="7"/>
  <c r="I183" i="7" s="1"/>
  <c r="H35" i="20"/>
  <c r="H33" i="20"/>
  <c r="Q35" i="20"/>
  <c r="P17" i="19"/>
  <c r="P23" i="19"/>
  <c r="O34" i="20"/>
  <c r="M35" i="20"/>
  <c r="H51" i="7"/>
  <c r="H183" i="7" s="1"/>
  <c r="P185" i="7"/>
  <c r="H34" i="20"/>
  <c r="L35" i="20"/>
  <c r="Q34" i="20"/>
  <c r="M33" i="20"/>
  <c r="B183" i="7"/>
  <c r="O183" i="7"/>
  <c r="P34" i="20"/>
  <c r="P35" i="20"/>
  <c r="D33" i="20"/>
  <c r="P33" i="20"/>
  <c r="L22" i="19"/>
  <c r="B34" i="20"/>
  <c r="D25" i="20"/>
  <c r="P25" i="20"/>
  <c r="B33" i="20"/>
  <c r="Q25" i="7"/>
  <c r="Q183" i="7" s="1"/>
  <c r="D51" i="7"/>
  <c r="D176" i="7"/>
  <c r="G178" i="7"/>
  <c r="G131" i="10"/>
  <c r="E33" i="20"/>
  <c r="J17" i="9"/>
  <c r="K98" i="10"/>
  <c r="K104" i="10"/>
  <c r="D71" i="10"/>
  <c r="D213" i="11" s="1"/>
  <c r="K17" i="9"/>
  <c r="J184" i="7"/>
  <c r="N190" i="7"/>
  <c r="N164" i="7"/>
  <c r="D125" i="10"/>
  <c r="H77" i="10"/>
  <c r="E34" i="20"/>
  <c r="B35" i="20"/>
  <c r="N33" i="20"/>
  <c r="M18" i="10"/>
  <c r="M55" i="10" s="1"/>
  <c r="H165" i="7"/>
  <c r="Q18" i="10"/>
  <c r="Q55" i="10" s="1"/>
  <c r="N35" i="20"/>
  <c r="D19" i="19"/>
  <c r="K9" i="14"/>
  <c r="H125" i="10"/>
  <c r="I118" i="10"/>
  <c r="L5" i="7"/>
  <c r="L163" i="7" s="1"/>
  <c r="N25" i="20"/>
  <c r="D18" i="19"/>
  <c r="M118" i="10"/>
  <c r="H29" i="20"/>
  <c r="D17" i="19"/>
  <c r="P125" i="10"/>
  <c r="B18" i="10"/>
  <c r="B55" i="10" s="1"/>
  <c r="Q29" i="20"/>
  <c r="H19" i="19"/>
  <c r="F18" i="10"/>
  <c r="F55" i="10" s="1"/>
  <c r="I111" i="10"/>
  <c r="H18" i="19"/>
  <c r="N18" i="10"/>
  <c r="N55" i="10" s="1"/>
  <c r="O190" i="7"/>
  <c r="M111" i="10"/>
  <c r="L98" i="10"/>
  <c r="O5" i="7"/>
  <c r="O163" i="7" s="1"/>
  <c r="L19" i="19"/>
  <c r="Q84" i="10"/>
  <c r="J183" i="7"/>
  <c r="H13" i="19"/>
  <c r="Q25" i="20"/>
  <c r="N63" i="7"/>
  <c r="N61" i="7" s="1"/>
  <c r="I73" i="7"/>
  <c r="I63" i="7"/>
  <c r="I61" i="7" s="1"/>
  <c r="P63" i="7"/>
  <c r="P61" i="7" s="1"/>
  <c r="O59" i="7"/>
  <c r="O71" i="7"/>
  <c r="L25" i="20"/>
  <c r="L13" i="19"/>
  <c r="L23" i="19"/>
  <c r="J131" i="10"/>
  <c r="O111" i="10"/>
  <c r="L111" i="10"/>
  <c r="E118" i="10"/>
  <c r="E125" i="10"/>
  <c r="E131" i="10"/>
  <c r="J111" i="10"/>
  <c r="D17" i="9"/>
  <c r="G63" i="7"/>
  <c r="G61" i="7" s="1"/>
  <c r="C33" i="20"/>
  <c r="O33" i="20"/>
  <c r="J63" i="7"/>
  <c r="J61" i="7" s="1"/>
  <c r="E73" i="7"/>
  <c r="E63" i="7"/>
  <c r="E61" i="7" s="1"/>
  <c r="C73" i="7"/>
  <c r="L63" i="7"/>
  <c r="L61" i="7" s="1"/>
  <c r="K59" i="7"/>
  <c r="K60" i="7"/>
  <c r="K192" i="7" s="1"/>
  <c r="K71" i="7"/>
  <c r="K72" i="7"/>
  <c r="K204" i="7" s="1"/>
  <c r="H59" i="7"/>
  <c r="H60" i="7"/>
  <c r="H192" i="7" s="1"/>
  <c r="H71" i="7"/>
  <c r="H72" i="7"/>
  <c r="H204" i="7" s="1"/>
  <c r="E64" i="10"/>
  <c r="E206" i="11" s="1"/>
  <c r="E71" i="10"/>
  <c r="E213" i="11" s="1"/>
  <c r="E77" i="10"/>
  <c r="E219" i="11" s="1"/>
  <c r="Q59" i="7"/>
  <c r="Q60" i="7"/>
  <c r="Q192" i="7" s="1"/>
  <c r="Q71" i="7"/>
  <c r="Q72" i="7"/>
  <c r="Q204" i="7" s="1"/>
  <c r="F59" i="7"/>
  <c r="F60" i="7"/>
  <c r="F192" i="7" s="1"/>
  <c r="F71" i="7"/>
  <c r="F72" i="7"/>
  <c r="F204" i="7" s="1"/>
  <c r="G84" i="10"/>
  <c r="G91" i="10"/>
  <c r="G98" i="10"/>
  <c r="G104" i="10"/>
  <c r="B176" i="7"/>
  <c r="G176" i="7"/>
  <c r="C183" i="7"/>
  <c r="K63" i="7"/>
  <c r="K61" i="7" s="1"/>
  <c r="L60" i="7"/>
  <c r="L192" i="7" s="1"/>
  <c r="E59" i="7"/>
  <c r="J60" i="7"/>
  <c r="J192" i="7" s="1"/>
  <c r="L18" i="19"/>
  <c r="P9" i="14"/>
  <c r="P8" i="14" s="1"/>
  <c r="P60" i="14" s="1"/>
  <c r="E111" i="10"/>
  <c r="O30" i="11"/>
  <c r="O63" i="7"/>
  <c r="O61" i="7" s="1"/>
  <c r="K33" i="20"/>
  <c r="K35" i="20"/>
  <c r="B63" i="7"/>
  <c r="B61" i="7" s="1"/>
  <c r="M73" i="7"/>
  <c r="M63" i="7"/>
  <c r="M61" i="7" s="1"/>
  <c r="K73" i="7"/>
  <c r="D63" i="7"/>
  <c r="D61" i="7" s="1"/>
  <c r="J73" i="7"/>
  <c r="C59" i="7"/>
  <c r="C60" i="7"/>
  <c r="C192" i="7" s="1"/>
  <c r="C71" i="7"/>
  <c r="C72" i="7"/>
  <c r="C204" i="7" s="1"/>
  <c r="P59" i="7"/>
  <c r="P60" i="7"/>
  <c r="P192" i="7" s="1"/>
  <c r="P71" i="7"/>
  <c r="P72" i="7"/>
  <c r="P204" i="7" s="1"/>
  <c r="E84" i="10"/>
  <c r="E57" i="10"/>
  <c r="E199" i="11" s="1"/>
  <c r="I59" i="7"/>
  <c r="I60" i="7"/>
  <c r="I192" i="7" s="1"/>
  <c r="I71" i="7"/>
  <c r="I72" i="7"/>
  <c r="I204" i="7" s="1"/>
  <c r="N59" i="7"/>
  <c r="N60" i="7"/>
  <c r="N192" i="7" s="1"/>
  <c r="N71" i="7"/>
  <c r="N72" i="7"/>
  <c r="N204" i="7" s="1"/>
  <c r="O84" i="10"/>
  <c r="O91" i="10"/>
  <c r="O98" i="10"/>
  <c r="O57" i="10"/>
  <c r="O199" i="11" s="1"/>
  <c r="O71" i="10"/>
  <c r="O213" i="11" s="1"/>
  <c r="F64" i="10"/>
  <c r="F206" i="11" s="1"/>
  <c r="F71" i="10"/>
  <c r="F213" i="11" s="1"/>
  <c r="F77" i="10"/>
  <c r="F219" i="11" s="1"/>
  <c r="K131" i="10"/>
  <c r="J176" i="7"/>
  <c r="N183" i="7"/>
  <c r="C163" i="7"/>
  <c r="O176" i="7"/>
  <c r="K30" i="11"/>
  <c r="G73" i="7"/>
  <c r="O60" i="7"/>
  <c r="O192" i="7" s="1"/>
  <c r="O72" i="7"/>
  <c r="O204" i="7" s="1"/>
  <c r="L59" i="7"/>
  <c r="L71" i="7"/>
  <c r="L72" i="7"/>
  <c r="L204" i="7" s="1"/>
  <c r="E60" i="7"/>
  <c r="E192" i="7" s="1"/>
  <c r="E71" i="7"/>
  <c r="E72" i="7"/>
  <c r="E204" i="7" s="1"/>
  <c r="J59" i="7"/>
  <c r="J71" i="7"/>
  <c r="J72" i="7"/>
  <c r="J204" i="7" s="1"/>
  <c r="J64" i="10"/>
  <c r="J206" i="11" s="1"/>
  <c r="J71" i="10"/>
  <c r="J213" i="11" s="1"/>
  <c r="M183" i="7"/>
  <c r="L29" i="20"/>
  <c r="N9" i="14"/>
  <c r="N8" i="14" s="1"/>
  <c r="N60" i="14" s="1"/>
  <c r="E18" i="10"/>
  <c r="E70" i="10"/>
  <c r="L118" i="10"/>
  <c r="L125" i="10"/>
  <c r="L131" i="10"/>
  <c r="J118" i="10"/>
  <c r="J125" i="10"/>
  <c r="C63" i="7"/>
  <c r="C61" i="7" s="1"/>
  <c r="G33" i="20"/>
  <c r="G35" i="20"/>
  <c r="O35" i="20"/>
  <c r="F63" i="7"/>
  <c r="F61" i="7" s="1"/>
  <c r="Q73" i="7"/>
  <c r="Q63" i="7"/>
  <c r="Q61" i="7" s="1"/>
  <c r="O73" i="7"/>
  <c r="H63" i="7"/>
  <c r="H61" i="7" s="1"/>
  <c r="N73" i="7"/>
  <c r="G59" i="7"/>
  <c r="G60" i="7"/>
  <c r="G192" i="7" s="1"/>
  <c r="G71" i="7"/>
  <c r="G72" i="7"/>
  <c r="G204" i="7" s="1"/>
  <c r="D59" i="7"/>
  <c r="D60" i="7"/>
  <c r="D192" i="7" s="1"/>
  <c r="D71" i="7"/>
  <c r="D72" i="7"/>
  <c r="D204" i="7" s="1"/>
  <c r="M59" i="7"/>
  <c r="M60" i="7"/>
  <c r="M192" i="7" s="1"/>
  <c r="M71" i="7"/>
  <c r="M72" i="7"/>
  <c r="M204" i="7" s="1"/>
  <c r="J57" i="10"/>
  <c r="J199" i="11" s="1"/>
  <c r="B59" i="7"/>
  <c r="B60" i="7"/>
  <c r="B192" i="7" s="1"/>
  <c r="B71" i="7"/>
  <c r="B72" i="7"/>
  <c r="B204" i="7" s="1"/>
  <c r="C84" i="10"/>
  <c r="C91" i="10"/>
  <c r="C98" i="10"/>
  <c r="C104" i="10"/>
  <c r="C57" i="10"/>
  <c r="C199" i="11" s="1"/>
  <c r="C64" i="10"/>
  <c r="C206" i="11" s="1"/>
  <c r="C71" i="10"/>
  <c r="C213" i="11" s="1"/>
  <c r="C77" i="10"/>
  <c r="C219" i="11" s="1"/>
  <c r="B64" i="10"/>
  <c r="B206" i="11" s="1"/>
  <c r="B71" i="10"/>
  <c r="B213" i="11" s="1"/>
  <c r="B77" i="10"/>
  <c r="B219" i="11" s="1"/>
  <c r="O77" i="10"/>
  <c r="O219" i="11" s="1"/>
  <c r="O131" i="10"/>
  <c r="G163" i="7"/>
  <c r="P183" i="7"/>
  <c r="M29" i="20"/>
  <c r="M13" i="19"/>
  <c r="M17" i="19"/>
  <c r="M18" i="19"/>
  <c r="M19" i="19"/>
  <c r="J13" i="19"/>
  <c r="J17" i="19"/>
  <c r="J18" i="19"/>
  <c r="J19" i="19"/>
  <c r="H15" i="21"/>
  <c r="Q13" i="19"/>
  <c r="Q17" i="19"/>
  <c r="Q18" i="19"/>
  <c r="Q19" i="19"/>
  <c r="Q21" i="19"/>
  <c r="Q22" i="19"/>
  <c r="Q23" i="19"/>
  <c r="N13" i="19"/>
  <c r="N17" i="19"/>
  <c r="N18" i="19"/>
  <c r="N19" i="19"/>
  <c r="N21" i="19"/>
  <c r="N22" i="19"/>
  <c r="N23" i="19"/>
  <c r="O29" i="20"/>
  <c r="O13" i="19"/>
  <c r="O17" i="19"/>
  <c r="O18" i="19"/>
  <c r="O19" i="19"/>
  <c r="O21" i="19"/>
  <c r="O22" i="19"/>
  <c r="O23" i="19"/>
  <c r="N29" i="20"/>
  <c r="L8" i="14"/>
  <c r="L60" i="14" s="1"/>
  <c r="Q8" i="14"/>
  <c r="Q60" i="14" s="1"/>
  <c r="F8" i="14"/>
  <c r="F60" i="14" s="1"/>
  <c r="O8" i="14"/>
  <c r="C88" i="9"/>
  <c r="C222" i="8"/>
  <c r="C223" i="8"/>
  <c r="C224" i="8"/>
  <c r="C231" i="8"/>
  <c r="C85" i="10"/>
  <c r="C91" i="9"/>
  <c r="C225" i="8"/>
  <c r="C86" i="10"/>
  <c r="C92" i="9"/>
  <c r="C226" i="8"/>
  <c r="C87" i="10"/>
  <c r="C93" i="9"/>
  <c r="C227" i="8"/>
  <c r="C88" i="10"/>
  <c r="C94" i="9"/>
  <c r="C228" i="8"/>
  <c r="C89" i="10"/>
  <c r="C95" i="9"/>
  <c r="C229" i="8"/>
  <c r="C90" i="10"/>
  <c r="C96" i="9"/>
  <c r="C230" i="8"/>
  <c r="C92" i="10"/>
  <c r="C98" i="9"/>
  <c r="C232" i="8"/>
  <c r="C93" i="10"/>
  <c r="C99" i="9"/>
  <c r="C233" i="8"/>
  <c r="C94" i="10"/>
  <c r="C100" i="9"/>
  <c r="C234" i="8"/>
  <c r="C95" i="10"/>
  <c r="C101" i="9"/>
  <c r="C235" i="8"/>
  <c r="C96" i="10"/>
  <c r="C102" i="9"/>
  <c r="C236" i="8"/>
  <c r="C103" i="9"/>
  <c r="C237" i="8"/>
  <c r="C238" i="8"/>
  <c r="C244" i="8"/>
  <c r="C99" i="10"/>
  <c r="C105" i="9"/>
  <c r="C239" i="8"/>
  <c r="C100" i="10"/>
  <c r="C106" i="9"/>
  <c r="C240" i="8"/>
  <c r="C101" i="10"/>
  <c r="C107" i="9"/>
  <c r="C241" i="8"/>
  <c r="C102" i="10"/>
  <c r="C108" i="9"/>
  <c r="C242" i="8"/>
  <c r="C103" i="10"/>
  <c r="C109" i="9"/>
  <c r="C243" i="8"/>
  <c r="C105" i="10"/>
  <c r="C111" i="9"/>
  <c r="C245" i="8"/>
  <c r="C106" i="10"/>
  <c r="C112" i="9"/>
  <c r="C246" i="8"/>
  <c r="C30" i="8"/>
  <c r="C167" i="8" s="1"/>
  <c r="C249" i="8"/>
  <c r="C250" i="8"/>
  <c r="C251" i="8"/>
  <c r="C252" i="8"/>
  <c r="C253" i="8"/>
  <c r="C254" i="8"/>
  <c r="C255" i="8"/>
  <c r="C256" i="8"/>
  <c r="C258" i="8"/>
  <c r="C259" i="8"/>
  <c r="C260" i="8"/>
  <c r="C261" i="8"/>
  <c r="C262" i="8"/>
  <c r="C263" i="8"/>
  <c r="C264" i="8"/>
  <c r="C265" i="8"/>
  <c r="C266" i="8"/>
  <c r="C267" i="8"/>
  <c r="C268" i="8"/>
  <c r="C269" i="8"/>
  <c r="C270" i="8"/>
  <c r="C271" i="8"/>
  <c r="C272" i="8"/>
  <c r="C273" i="8"/>
  <c r="C4" i="11"/>
  <c r="C3" i="11"/>
  <c r="Q31" i="11"/>
  <c r="Q30" i="11"/>
  <c r="P88" i="9"/>
  <c r="P222" i="8"/>
  <c r="P223" i="8"/>
  <c r="P224" i="8"/>
  <c r="P231" i="8"/>
  <c r="P85" i="10"/>
  <c r="P91" i="9"/>
  <c r="P225" i="8"/>
  <c r="P86" i="10"/>
  <c r="P92" i="9"/>
  <c r="P226" i="8"/>
  <c r="P87" i="10"/>
  <c r="P93" i="9"/>
  <c r="P227" i="8"/>
  <c r="P88" i="10"/>
  <c r="P94" i="9"/>
  <c r="P228" i="8"/>
  <c r="P89" i="10"/>
  <c r="P95" i="9"/>
  <c r="P229" i="8"/>
  <c r="P90" i="10"/>
  <c r="P96" i="9"/>
  <c r="P230" i="8"/>
  <c r="P92" i="10"/>
  <c r="P98" i="9"/>
  <c r="P232" i="8"/>
  <c r="P93" i="10"/>
  <c r="P99" i="9"/>
  <c r="P233" i="8"/>
  <c r="P94" i="10"/>
  <c r="P100" i="9"/>
  <c r="P234" i="8"/>
  <c r="P95" i="10"/>
  <c r="P101" i="9"/>
  <c r="P235" i="8"/>
  <c r="P96" i="10"/>
  <c r="P102" i="9"/>
  <c r="P236" i="8"/>
  <c r="P97" i="10"/>
  <c r="P103" i="9"/>
  <c r="P237" i="8"/>
  <c r="P238" i="8"/>
  <c r="P244" i="8"/>
  <c r="P99" i="10"/>
  <c r="P105" i="9"/>
  <c r="P239" i="8"/>
  <c r="P100" i="10"/>
  <c r="P106" i="9"/>
  <c r="P240" i="8"/>
  <c r="P101" i="10"/>
  <c r="P107" i="9"/>
  <c r="P241" i="8"/>
  <c r="P102" i="10"/>
  <c r="P108" i="9"/>
  <c r="P242" i="8"/>
  <c r="P103" i="10"/>
  <c r="P109" i="9"/>
  <c r="P243" i="8"/>
  <c r="P105" i="10"/>
  <c r="P111" i="9"/>
  <c r="P245" i="8"/>
  <c r="P106" i="10"/>
  <c r="P112" i="9"/>
  <c r="P246" i="8"/>
  <c r="P30" i="8"/>
  <c r="P167" i="8" s="1"/>
  <c r="P249" i="8"/>
  <c r="P250" i="8"/>
  <c r="P251" i="8"/>
  <c r="P252" i="8"/>
  <c r="P253" i="8"/>
  <c r="P254" i="8"/>
  <c r="P255" i="8"/>
  <c r="P256" i="8"/>
  <c r="P257" i="8"/>
  <c r="P258" i="8"/>
  <c r="P259" i="8"/>
  <c r="P260" i="8"/>
  <c r="P261" i="8"/>
  <c r="P262" i="8"/>
  <c r="P263" i="8"/>
  <c r="P70" i="10"/>
  <c r="P264" i="8"/>
  <c r="P265" i="8"/>
  <c r="P266" i="8"/>
  <c r="P267" i="8"/>
  <c r="P268" i="8"/>
  <c r="P269" i="8"/>
  <c r="P270" i="8"/>
  <c r="P271" i="8"/>
  <c r="P272" i="8"/>
  <c r="P273" i="8"/>
  <c r="P4" i="11"/>
  <c r="P3" i="11"/>
  <c r="E88" i="9"/>
  <c r="E222" i="8"/>
  <c r="E223" i="8"/>
  <c r="E224" i="8"/>
  <c r="E231" i="8"/>
  <c r="E85" i="10"/>
  <c r="E91" i="9"/>
  <c r="E225" i="8"/>
  <c r="E86" i="10"/>
  <c r="E92" i="9"/>
  <c r="E226" i="8"/>
  <c r="E87" i="10"/>
  <c r="E93" i="9"/>
  <c r="E227" i="8"/>
  <c r="E88" i="10"/>
  <c r="E94" i="9"/>
  <c r="E228" i="8"/>
  <c r="E89" i="10"/>
  <c r="E95" i="9"/>
  <c r="E229" i="8"/>
  <c r="E90" i="10"/>
  <c r="E96" i="9"/>
  <c r="E230" i="8"/>
  <c r="E92" i="10"/>
  <c r="E98" i="9"/>
  <c r="E232" i="8"/>
  <c r="E93" i="10"/>
  <c r="E99" i="9"/>
  <c r="E233" i="8"/>
  <c r="E94" i="10"/>
  <c r="E100" i="9"/>
  <c r="E234" i="8"/>
  <c r="E95" i="10"/>
  <c r="E101" i="9"/>
  <c r="E235" i="8"/>
  <c r="E96" i="10"/>
  <c r="E102" i="9"/>
  <c r="E236" i="8"/>
  <c r="E103" i="9"/>
  <c r="E237" i="8"/>
  <c r="E238" i="8"/>
  <c r="E244" i="8"/>
  <c r="E99" i="10"/>
  <c r="E105" i="9"/>
  <c r="E239" i="8"/>
  <c r="E100" i="10"/>
  <c r="E106" i="9"/>
  <c r="E240" i="8"/>
  <c r="E101" i="10"/>
  <c r="E107" i="9"/>
  <c r="E241" i="8"/>
  <c r="E102" i="10"/>
  <c r="E108" i="9"/>
  <c r="E242" i="8"/>
  <c r="E103" i="10"/>
  <c r="E109" i="9"/>
  <c r="E243" i="8"/>
  <c r="E105" i="10"/>
  <c r="E111" i="9"/>
  <c r="E245" i="8"/>
  <c r="E106" i="10"/>
  <c r="E112" i="9"/>
  <c r="E246" i="8"/>
  <c r="E30" i="8"/>
  <c r="E167" i="8" s="1"/>
  <c r="E249" i="8"/>
  <c r="E250" i="8"/>
  <c r="E251" i="8"/>
  <c r="E252" i="8"/>
  <c r="E253" i="8"/>
  <c r="E254" i="8"/>
  <c r="E255" i="8"/>
  <c r="E256" i="8"/>
  <c r="E258" i="8"/>
  <c r="E259" i="8"/>
  <c r="E260" i="8"/>
  <c r="E261" i="8"/>
  <c r="E262" i="8"/>
  <c r="E263" i="8"/>
  <c r="E264" i="8"/>
  <c r="E265" i="8"/>
  <c r="E266" i="8"/>
  <c r="E267" i="8"/>
  <c r="E268" i="8"/>
  <c r="E269" i="8"/>
  <c r="E270" i="8"/>
  <c r="E271" i="8"/>
  <c r="E272" i="8"/>
  <c r="E273" i="8"/>
  <c r="E4" i="11"/>
  <c r="E3" i="11"/>
  <c r="B141" i="8"/>
  <c r="B88" i="9"/>
  <c r="B222" i="8"/>
  <c r="B223" i="8"/>
  <c r="B224" i="8"/>
  <c r="B231" i="8"/>
  <c r="B85" i="10"/>
  <c r="B198" i="8"/>
  <c r="B91" i="9"/>
  <c r="B225" i="8"/>
  <c r="B86" i="10"/>
  <c r="B199" i="8"/>
  <c r="B92" i="9"/>
  <c r="B226" i="8"/>
  <c r="B87" i="10"/>
  <c r="B200" i="8"/>
  <c r="B93" i="9"/>
  <c r="B227" i="8"/>
  <c r="B88" i="10"/>
  <c r="B201" i="8"/>
  <c r="B94" i="9"/>
  <c r="B228" i="8"/>
  <c r="B89" i="10"/>
  <c r="B202" i="8"/>
  <c r="B95" i="9"/>
  <c r="B229" i="8"/>
  <c r="B90" i="10"/>
  <c r="B96" i="9"/>
  <c r="B203" i="8"/>
  <c r="B230" i="8"/>
  <c r="B92" i="10"/>
  <c r="B98" i="9"/>
  <c r="B205" i="8"/>
  <c r="B232" i="8"/>
  <c r="B93" i="10"/>
  <c r="B99" i="9"/>
  <c r="B206" i="8"/>
  <c r="B233" i="8"/>
  <c r="B94" i="10"/>
  <c r="B100" i="9"/>
  <c r="B207" i="8"/>
  <c r="B234" i="8"/>
  <c r="B95" i="10"/>
  <c r="B101" i="9"/>
  <c r="B208" i="8"/>
  <c r="B235" i="8"/>
  <c r="B96" i="10"/>
  <c r="B102" i="9"/>
  <c r="B209" i="8"/>
  <c r="B236" i="8"/>
  <c r="B156" i="8"/>
  <c r="B103" i="9"/>
  <c r="B237" i="8"/>
  <c r="B238" i="8"/>
  <c r="B244" i="8"/>
  <c r="B99" i="10"/>
  <c r="B105" i="9"/>
  <c r="B212" i="8"/>
  <c r="B239" i="8"/>
  <c r="B100" i="10"/>
  <c r="B106" i="9"/>
  <c r="B213" i="8"/>
  <c r="B240" i="8"/>
  <c r="B101" i="10"/>
  <c r="B107" i="9"/>
  <c r="B214" i="8"/>
  <c r="B241" i="8"/>
  <c r="B102" i="10"/>
  <c r="B108" i="9"/>
  <c r="B215" i="8"/>
  <c r="B242" i="8"/>
  <c r="B103" i="10"/>
  <c r="B109" i="9"/>
  <c r="B216" i="8"/>
  <c r="B243" i="8"/>
  <c r="B105" i="10"/>
  <c r="B111" i="9"/>
  <c r="B218" i="8"/>
  <c r="B245" i="8"/>
  <c r="B106" i="10"/>
  <c r="B112" i="9"/>
  <c r="B219" i="8"/>
  <c r="B246" i="8"/>
  <c r="B30" i="8"/>
  <c r="B167" i="8" s="1"/>
  <c r="B249" i="8"/>
  <c r="B250" i="8"/>
  <c r="B251" i="8"/>
  <c r="B252" i="8"/>
  <c r="B253" i="8"/>
  <c r="B254" i="8"/>
  <c r="B255" i="8"/>
  <c r="B256" i="8"/>
  <c r="B258" i="8"/>
  <c r="B259" i="8"/>
  <c r="B260" i="8"/>
  <c r="B261" i="8"/>
  <c r="B262" i="8"/>
  <c r="B263" i="8"/>
  <c r="B264" i="8"/>
  <c r="B265" i="8"/>
  <c r="B266" i="8"/>
  <c r="B267" i="8"/>
  <c r="B268" i="8"/>
  <c r="B269" i="8"/>
  <c r="B270" i="8"/>
  <c r="B271" i="8"/>
  <c r="B272" i="8"/>
  <c r="B273" i="8"/>
  <c r="B4" i="11"/>
  <c r="B57" i="8"/>
  <c r="B3" i="11" s="1"/>
  <c r="D31" i="11"/>
  <c r="D30" i="11"/>
  <c r="M157" i="9"/>
  <c r="E29" i="20"/>
  <c r="E13" i="19"/>
  <c r="E17" i="19"/>
  <c r="E18" i="19"/>
  <c r="E19" i="19"/>
  <c r="J29" i="20"/>
  <c r="J33" i="20"/>
  <c r="J25" i="20"/>
  <c r="B13" i="19"/>
  <c r="B17" i="19"/>
  <c r="B18" i="19"/>
  <c r="B19" i="19"/>
  <c r="B21" i="19"/>
  <c r="B22" i="19"/>
  <c r="B23" i="19"/>
  <c r="F29" i="20"/>
  <c r="F33" i="20"/>
  <c r="F25" i="20"/>
  <c r="C29" i="20"/>
  <c r="C13" i="19"/>
  <c r="C17" i="19"/>
  <c r="C18" i="19"/>
  <c r="C19" i="19"/>
  <c r="C21" i="19"/>
  <c r="C22" i="19"/>
  <c r="C23" i="19"/>
  <c r="B29" i="20"/>
  <c r="E8" i="14"/>
  <c r="E60" i="14" s="1"/>
  <c r="D73" i="7"/>
  <c r="J8" i="14"/>
  <c r="J60" i="14" s="1"/>
  <c r="C8" i="14"/>
  <c r="C60" i="14" s="1"/>
  <c r="B73" i="7"/>
  <c r="G88" i="9"/>
  <c r="G222" i="8"/>
  <c r="G223" i="8"/>
  <c r="G224" i="8"/>
  <c r="G231" i="8"/>
  <c r="G85" i="10"/>
  <c r="G91" i="9"/>
  <c r="G225" i="8"/>
  <c r="G86" i="10"/>
  <c r="G92" i="9"/>
  <c r="G226" i="8"/>
  <c r="G87" i="10"/>
  <c r="G93" i="9"/>
  <c r="G227" i="8"/>
  <c r="G88" i="10"/>
  <c r="G94" i="9"/>
  <c r="G228" i="8"/>
  <c r="G89" i="10"/>
  <c r="G95" i="9"/>
  <c r="G229" i="8"/>
  <c r="G90" i="10"/>
  <c r="G96" i="9"/>
  <c r="G230" i="8"/>
  <c r="G92" i="10"/>
  <c r="G98" i="9"/>
  <c r="G232" i="8"/>
  <c r="G93" i="10"/>
  <c r="G99" i="9"/>
  <c r="G233" i="8"/>
  <c r="G94" i="10"/>
  <c r="G100" i="9"/>
  <c r="G234" i="8"/>
  <c r="G95" i="10"/>
  <c r="G101" i="9"/>
  <c r="G235" i="8"/>
  <c r="G96" i="10"/>
  <c r="G102" i="9"/>
  <c r="G236" i="8"/>
  <c r="G97" i="10"/>
  <c r="G103" i="9"/>
  <c r="G237" i="8"/>
  <c r="G238" i="8"/>
  <c r="G244" i="8"/>
  <c r="G99" i="10"/>
  <c r="G105" i="9"/>
  <c r="G239" i="8"/>
  <c r="G100" i="10"/>
  <c r="G106" i="9"/>
  <c r="G240" i="8"/>
  <c r="G101" i="10"/>
  <c r="G107" i="9"/>
  <c r="G241" i="8"/>
  <c r="G102" i="10"/>
  <c r="G108" i="9"/>
  <c r="G242" i="8"/>
  <c r="G103" i="10"/>
  <c r="G109" i="9"/>
  <c r="G243" i="8"/>
  <c r="G105" i="10"/>
  <c r="G111" i="9"/>
  <c r="G245" i="8"/>
  <c r="G106" i="10"/>
  <c r="G112" i="9"/>
  <c r="G246" i="8"/>
  <c r="G30" i="8"/>
  <c r="G167" i="8" s="1"/>
  <c r="G249" i="8"/>
  <c r="G250" i="8"/>
  <c r="G251" i="8"/>
  <c r="G252" i="8"/>
  <c r="G253" i="8"/>
  <c r="G254" i="8"/>
  <c r="G255" i="8"/>
  <c r="G256" i="8"/>
  <c r="G258" i="8"/>
  <c r="G259" i="8"/>
  <c r="G260" i="8"/>
  <c r="G261" i="8"/>
  <c r="G262" i="8"/>
  <c r="G263" i="8"/>
  <c r="G70" i="10"/>
  <c r="G264" i="8"/>
  <c r="G265" i="8"/>
  <c r="G266" i="8"/>
  <c r="G267" i="8"/>
  <c r="G268" i="8"/>
  <c r="G269" i="8"/>
  <c r="G270" i="8"/>
  <c r="G271" i="8"/>
  <c r="G272" i="8"/>
  <c r="G273" i="8"/>
  <c r="G4" i="11"/>
  <c r="G3" i="11"/>
  <c r="E31" i="11"/>
  <c r="E30" i="11"/>
  <c r="D82" i="10"/>
  <c r="D88" i="9"/>
  <c r="D222" i="8"/>
  <c r="D223" i="8"/>
  <c r="D224" i="8"/>
  <c r="D231" i="8"/>
  <c r="D85" i="10"/>
  <c r="D91" i="9"/>
  <c r="D225" i="8"/>
  <c r="D86" i="10"/>
  <c r="D92" i="9"/>
  <c r="D226" i="8"/>
  <c r="D87" i="10"/>
  <c r="D93" i="9"/>
  <c r="D227" i="8"/>
  <c r="D88" i="10"/>
  <c r="D94" i="9"/>
  <c r="D228" i="8"/>
  <c r="D89" i="10"/>
  <c r="D95" i="9"/>
  <c r="D229" i="8"/>
  <c r="D90" i="10"/>
  <c r="D96" i="9"/>
  <c r="D230" i="8"/>
  <c r="D92" i="10"/>
  <c r="D98" i="9"/>
  <c r="D232" i="8"/>
  <c r="D93" i="10"/>
  <c r="D99" i="9"/>
  <c r="D233" i="8"/>
  <c r="D94" i="10"/>
  <c r="D100" i="9"/>
  <c r="D234" i="8"/>
  <c r="D95" i="10"/>
  <c r="D101" i="9"/>
  <c r="D235" i="8"/>
  <c r="D96" i="10"/>
  <c r="D102" i="9"/>
  <c r="D236" i="8"/>
  <c r="D103" i="9"/>
  <c r="D237" i="8"/>
  <c r="D238" i="8"/>
  <c r="D244" i="8"/>
  <c r="D99" i="10"/>
  <c r="D105" i="9"/>
  <c r="D239" i="8"/>
  <c r="D100" i="10"/>
  <c r="D106" i="9"/>
  <c r="D240" i="8"/>
  <c r="D101" i="10"/>
  <c r="D107" i="9"/>
  <c r="D241" i="8"/>
  <c r="D102" i="10"/>
  <c r="D108" i="9"/>
  <c r="D242" i="8"/>
  <c r="D103" i="10"/>
  <c r="D109" i="9"/>
  <c r="D243" i="8"/>
  <c r="D105" i="10"/>
  <c r="D111" i="9"/>
  <c r="D245" i="8"/>
  <c r="D106" i="10"/>
  <c r="D112" i="9"/>
  <c r="D246" i="8"/>
  <c r="D55" i="10"/>
  <c r="D30" i="8"/>
  <c r="D167" i="8" s="1"/>
  <c r="D249" i="8"/>
  <c r="D250" i="8"/>
  <c r="D251" i="8"/>
  <c r="D252" i="8"/>
  <c r="D253" i="8"/>
  <c r="D254" i="8"/>
  <c r="D255" i="8"/>
  <c r="D256" i="8"/>
  <c r="D258" i="8"/>
  <c r="D259" i="8"/>
  <c r="D260" i="8"/>
  <c r="D261" i="8"/>
  <c r="D262" i="8"/>
  <c r="D263" i="8"/>
  <c r="D264" i="8"/>
  <c r="D265" i="8"/>
  <c r="D266" i="8"/>
  <c r="D267" i="8"/>
  <c r="D268" i="8"/>
  <c r="D269" i="8"/>
  <c r="D270" i="8"/>
  <c r="D271" i="8"/>
  <c r="D272" i="8"/>
  <c r="D273" i="8"/>
  <c r="D4" i="11"/>
  <c r="D3" i="11"/>
  <c r="F31" i="11"/>
  <c r="F30" i="11"/>
  <c r="I88" i="9"/>
  <c r="I222" i="8"/>
  <c r="I223" i="8"/>
  <c r="I224" i="8"/>
  <c r="I231" i="8"/>
  <c r="I85" i="10"/>
  <c r="I91" i="9"/>
  <c r="I225" i="8"/>
  <c r="I86" i="10"/>
  <c r="I92" i="9"/>
  <c r="I226" i="8"/>
  <c r="I87" i="10"/>
  <c r="I93" i="9"/>
  <c r="I227" i="8"/>
  <c r="I88" i="10"/>
  <c r="I94" i="9"/>
  <c r="I228" i="8"/>
  <c r="I89" i="10"/>
  <c r="I95" i="9"/>
  <c r="I229" i="8"/>
  <c r="I90" i="10"/>
  <c r="I96" i="9"/>
  <c r="I230" i="8"/>
  <c r="I92" i="10"/>
  <c r="I98" i="9"/>
  <c r="I232" i="8"/>
  <c r="I93" i="10"/>
  <c r="I99" i="9"/>
  <c r="I233" i="8"/>
  <c r="I94" i="10"/>
  <c r="I100" i="9"/>
  <c r="I234" i="8"/>
  <c r="I95" i="10"/>
  <c r="I101" i="9"/>
  <c r="I235" i="8"/>
  <c r="I96" i="10"/>
  <c r="I102" i="9"/>
  <c r="I236" i="8"/>
  <c r="I97" i="10"/>
  <c r="I103" i="9"/>
  <c r="I237" i="8"/>
  <c r="I238" i="8"/>
  <c r="I244" i="8"/>
  <c r="I99" i="10"/>
  <c r="I105" i="9"/>
  <c r="I239" i="8"/>
  <c r="I100" i="10"/>
  <c r="I106" i="9"/>
  <c r="I240" i="8"/>
  <c r="I101" i="10"/>
  <c r="I107" i="9"/>
  <c r="I241" i="8"/>
  <c r="I102" i="10"/>
  <c r="I108" i="9"/>
  <c r="I242" i="8"/>
  <c r="I103" i="10"/>
  <c r="I109" i="9"/>
  <c r="I243" i="8"/>
  <c r="I105" i="10"/>
  <c r="I111" i="9"/>
  <c r="I245" i="8"/>
  <c r="I106" i="10"/>
  <c r="I112" i="9"/>
  <c r="I246" i="8"/>
  <c r="I30" i="8"/>
  <c r="I167" i="8" s="1"/>
  <c r="I249" i="8"/>
  <c r="I250" i="8"/>
  <c r="I251" i="8"/>
  <c r="I252" i="8"/>
  <c r="I253" i="8"/>
  <c r="I254" i="8"/>
  <c r="I255" i="8"/>
  <c r="I256" i="8"/>
  <c r="I258" i="8"/>
  <c r="I259" i="8"/>
  <c r="I260" i="8"/>
  <c r="I261" i="8"/>
  <c r="I262" i="8"/>
  <c r="I263" i="8"/>
  <c r="I70" i="10"/>
  <c r="I264" i="8"/>
  <c r="I265" i="8"/>
  <c r="I266" i="8"/>
  <c r="I267" i="8"/>
  <c r="I268" i="8"/>
  <c r="I269" i="8"/>
  <c r="I270" i="8"/>
  <c r="I271" i="8"/>
  <c r="I272" i="8"/>
  <c r="I273" i="8"/>
  <c r="I4" i="11"/>
  <c r="I3" i="11"/>
  <c r="F88" i="9"/>
  <c r="F222" i="8"/>
  <c r="F223" i="8"/>
  <c r="F224" i="8"/>
  <c r="F231" i="8"/>
  <c r="F85" i="10"/>
  <c r="F91" i="9"/>
  <c r="F225" i="8"/>
  <c r="F86" i="10"/>
  <c r="F92" i="9"/>
  <c r="F226" i="8"/>
  <c r="F87" i="10"/>
  <c r="F93" i="9"/>
  <c r="F227" i="8"/>
  <c r="F88" i="10"/>
  <c r="F94" i="9"/>
  <c r="F228" i="8"/>
  <c r="F89" i="10"/>
  <c r="F95" i="9"/>
  <c r="F229" i="8"/>
  <c r="F90" i="10"/>
  <c r="F96" i="9"/>
  <c r="F230" i="8"/>
  <c r="F92" i="10"/>
  <c r="F98" i="9"/>
  <c r="F232" i="8"/>
  <c r="F93" i="10"/>
  <c r="F99" i="9"/>
  <c r="F233" i="8"/>
  <c r="F94" i="10"/>
  <c r="F100" i="9"/>
  <c r="F234" i="8"/>
  <c r="F95" i="10"/>
  <c r="F101" i="9"/>
  <c r="F235" i="8"/>
  <c r="F96" i="10"/>
  <c r="F102" i="9"/>
  <c r="F236" i="8"/>
  <c r="F103" i="9"/>
  <c r="F237" i="8"/>
  <c r="F238" i="8"/>
  <c r="F244" i="8"/>
  <c r="F99" i="10"/>
  <c r="F105" i="9"/>
  <c r="F239" i="8"/>
  <c r="F100" i="10"/>
  <c r="F106" i="9"/>
  <c r="F240" i="8"/>
  <c r="F101" i="10"/>
  <c r="F107" i="9"/>
  <c r="F241" i="8"/>
  <c r="F102" i="10"/>
  <c r="F108" i="9"/>
  <c r="F242" i="8"/>
  <c r="F103" i="10"/>
  <c r="F109" i="9"/>
  <c r="F243" i="8"/>
  <c r="F105" i="10"/>
  <c r="F111" i="9"/>
  <c r="F245" i="8"/>
  <c r="F106" i="10"/>
  <c r="F112" i="9"/>
  <c r="F246" i="8"/>
  <c r="F30" i="8"/>
  <c r="F167" i="8" s="1"/>
  <c r="F249" i="8"/>
  <c r="F250" i="8"/>
  <c r="F251" i="8"/>
  <c r="F252" i="8"/>
  <c r="F253" i="8"/>
  <c r="F254" i="8"/>
  <c r="F255" i="8"/>
  <c r="F256" i="8"/>
  <c r="F258" i="8"/>
  <c r="F259" i="8"/>
  <c r="F260" i="8"/>
  <c r="F261" i="8"/>
  <c r="F262" i="8"/>
  <c r="F263" i="8"/>
  <c r="F264" i="8"/>
  <c r="F265" i="8"/>
  <c r="F266" i="8"/>
  <c r="F267" i="8"/>
  <c r="F268" i="8"/>
  <c r="F269" i="8"/>
  <c r="F270" i="8"/>
  <c r="F271" i="8"/>
  <c r="F272" i="8"/>
  <c r="F273" i="8"/>
  <c r="F4" i="11"/>
  <c r="F3" i="11"/>
  <c r="H31" i="11"/>
  <c r="H30" i="11"/>
  <c r="D143" i="9"/>
  <c r="I141" i="9"/>
  <c r="I143" i="9"/>
  <c r="I144" i="9"/>
  <c r="I145" i="9"/>
  <c r="I146" i="9"/>
  <c r="I147" i="9"/>
  <c r="I148" i="9"/>
  <c r="I149" i="9"/>
  <c r="I151" i="9"/>
  <c r="I152" i="9"/>
  <c r="I153" i="9"/>
  <c r="I154" i="9"/>
  <c r="I155" i="9"/>
  <c r="I156" i="9"/>
  <c r="I158" i="9"/>
  <c r="I159" i="9"/>
  <c r="I160" i="9"/>
  <c r="I161" i="9"/>
  <c r="I162" i="9"/>
  <c r="I163" i="9"/>
  <c r="I164" i="9"/>
  <c r="I165" i="9"/>
  <c r="I166" i="9"/>
  <c r="Q143" i="9"/>
  <c r="F149" i="9"/>
  <c r="N141" i="9"/>
  <c r="N143" i="9"/>
  <c r="N144" i="9"/>
  <c r="N145" i="9"/>
  <c r="N146" i="9"/>
  <c r="N147" i="9"/>
  <c r="N148" i="9"/>
  <c r="N149" i="9"/>
  <c r="N150" i="9"/>
  <c r="N151" i="9"/>
  <c r="N152" i="9"/>
  <c r="N153" i="9"/>
  <c r="N154" i="9"/>
  <c r="N155" i="9"/>
  <c r="N156" i="9"/>
  <c r="N158" i="9"/>
  <c r="N159" i="9"/>
  <c r="N160" i="9"/>
  <c r="N161" i="9"/>
  <c r="N162" i="9"/>
  <c r="N163" i="9"/>
  <c r="N164" i="9"/>
  <c r="N165" i="9"/>
  <c r="N166" i="9"/>
  <c r="N157" i="9"/>
  <c r="G145" i="9"/>
  <c r="G149" i="9"/>
  <c r="G152" i="9"/>
  <c r="G154" i="9"/>
  <c r="G156" i="9"/>
  <c r="G159" i="9"/>
  <c r="G161" i="9"/>
  <c r="G162" i="9"/>
  <c r="G163" i="9"/>
  <c r="O152" i="9"/>
  <c r="E21" i="19"/>
  <c r="E22" i="19"/>
  <c r="E23" i="19"/>
  <c r="E25" i="20"/>
  <c r="H21" i="19"/>
  <c r="H22" i="19"/>
  <c r="H23" i="19"/>
  <c r="C25" i="20"/>
  <c r="F34" i="20"/>
  <c r="F35" i="20"/>
  <c r="I13" i="19"/>
  <c r="I17" i="19"/>
  <c r="I18" i="19"/>
  <c r="I19" i="19"/>
  <c r="I21" i="19"/>
  <c r="I22" i="19"/>
  <c r="I23" i="19"/>
  <c r="F13" i="19"/>
  <c r="F17" i="19"/>
  <c r="F18" i="19"/>
  <c r="F19" i="19"/>
  <c r="F21" i="19"/>
  <c r="F22" i="19"/>
  <c r="F23" i="19"/>
  <c r="G29" i="20"/>
  <c r="G13" i="19"/>
  <c r="G17" i="19"/>
  <c r="G18" i="19"/>
  <c r="G19" i="19"/>
  <c r="G21" i="19"/>
  <c r="G22" i="19"/>
  <c r="G23" i="19"/>
  <c r="H25" i="20"/>
  <c r="B25" i="20"/>
  <c r="D8" i="14"/>
  <c r="D60" i="14" s="1"/>
  <c r="I8" i="14"/>
  <c r="I60" i="14" s="1"/>
  <c r="F73" i="7"/>
  <c r="K88" i="9"/>
  <c r="K222" i="8"/>
  <c r="K223" i="8"/>
  <c r="K224" i="8"/>
  <c r="K231" i="8"/>
  <c r="K85" i="10"/>
  <c r="K91" i="9"/>
  <c r="K225" i="8"/>
  <c r="K86" i="10"/>
  <c r="K92" i="9"/>
  <c r="K226" i="8"/>
  <c r="K87" i="10"/>
  <c r="K93" i="9"/>
  <c r="K227" i="8"/>
  <c r="K88" i="10"/>
  <c r="K94" i="9"/>
  <c r="K228" i="8"/>
  <c r="K89" i="10"/>
  <c r="K95" i="9"/>
  <c r="K229" i="8"/>
  <c r="K90" i="10"/>
  <c r="K96" i="9"/>
  <c r="K230" i="8"/>
  <c r="K92" i="10"/>
  <c r="K98" i="9"/>
  <c r="K232" i="8"/>
  <c r="K93" i="10"/>
  <c r="K99" i="9"/>
  <c r="K233" i="8"/>
  <c r="K94" i="10"/>
  <c r="K100" i="9"/>
  <c r="K234" i="8"/>
  <c r="K95" i="10"/>
  <c r="K101" i="9"/>
  <c r="K235" i="8"/>
  <c r="K96" i="10"/>
  <c r="K102" i="9"/>
  <c r="K236" i="8"/>
  <c r="K97" i="10"/>
  <c r="K103" i="9"/>
  <c r="K237" i="8"/>
  <c r="K238" i="8"/>
  <c r="K244" i="8"/>
  <c r="K99" i="10"/>
  <c r="K105" i="9"/>
  <c r="K239" i="8"/>
  <c r="K100" i="10"/>
  <c r="K106" i="9"/>
  <c r="K240" i="8"/>
  <c r="K101" i="10"/>
  <c r="K107" i="9"/>
  <c r="K241" i="8"/>
  <c r="K102" i="10"/>
  <c r="K108" i="9"/>
  <c r="K242" i="8"/>
  <c r="K103" i="10"/>
  <c r="K109" i="9"/>
  <c r="K243" i="8"/>
  <c r="K105" i="10"/>
  <c r="K111" i="9"/>
  <c r="K245" i="8"/>
  <c r="K106" i="10"/>
  <c r="K112" i="9"/>
  <c r="K246" i="8"/>
  <c r="K30" i="8"/>
  <c r="K167" i="8" s="1"/>
  <c r="K249" i="8"/>
  <c r="K250" i="8"/>
  <c r="K251" i="8"/>
  <c r="K252" i="8"/>
  <c r="K253" i="8"/>
  <c r="K254" i="8"/>
  <c r="K255" i="8"/>
  <c r="K256" i="8"/>
  <c r="K258" i="8"/>
  <c r="K259" i="8"/>
  <c r="K260" i="8"/>
  <c r="K261" i="8"/>
  <c r="K262" i="8"/>
  <c r="K263" i="8"/>
  <c r="K70" i="10"/>
  <c r="K264" i="8"/>
  <c r="K265" i="8"/>
  <c r="K266" i="8"/>
  <c r="K267" i="8"/>
  <c r="K268" i="8"/>
  <c r="K269" i="8"/>
  <c r="K270" i="8"/>
  <c r="K271" i="8"/>
  <c r="K272" i="8"/>
  <c r="K273" i="8"/>
  <c r="K4" i="11"/>
  <c r="K3" i="11"/>
  <c r="I31" i="11"/>
  <c r="I30" i="11"/>
  <c r="H88" i="9"/>
  <c r="H222" i="8"/>
  <c r="H223" i="8"/>
  <c r="H224" i="8"/>
  <c r="H231" i="8"/>
  <c r="H85" i="10"/>
  <c r="H91" i="9"/>
  <c r="H225" i="8"/>
  <c r="H86" i="10"/>
  <c r="H92" i="9"/>
  <c r="H226" i="8"/>
  <c r="H87" i="10"/>
  <c r="H93" i="9"/>
  <c r="H227" i="8"/>
  <c r="H88" i="10"/>
  <c r="H94" i="9"/>
  <c r="H228" i="8"/>
  <c r="H89" i="10"/>
  <c r="H95" i="9"/>
  <c r="H229" i="8"/>
  <c r="H90" i="10"/>
  <c r="H96" i="9"/>
  <c r="H230" i="8"/>
  <c r="H92" i="10"/>
  <c r="H98" i="9"/>
  <c r="H232" i="8"/>
  <c r="H93" i="10"/>
  <c r="H99" i="9"/>
  <c r="H233" i="8"/>
  <c r="H94" i="10"/>
  <c r="H100" i="9"/>
  <c r="H234" i="8"/>
  <c r="H95" i="10"/>
  <c r="H101" i="9"/>
  <c r="H235" i="8"/>
  <c r="H96" i="10"/>
  <c r="H102" i="9"/>
  <c r="H236" i="8"/>
  <c r="H103" i="9"/>
  <c r="H237" i="8"/>
  <c r="H238" i="8"/>
  <c r="H244" i="8"/>
  <c r="H99" i="10"/>
  <c r="H105" i="9"/>
  <c r="H239" i="8"/>
  <c r="H100" i="10"/>
  <c r="H106" i="9"/>
  <c r="H240" i="8"/>
  <c r="H101" i="10"/>
  <c r="H107" i="9"/>
  <c r="H241" i="8"/>
  <c r="H102" i="10"/>
  <c r="H108" i="9"/>
  <c r="H242" i="8"/>
  <c r="H103" i="10"/>
  <c r="H109" i="9"/>
  <c r="H243" i="8"/>
  <c r="H105" i="10"/>
  <c r="H111" i="9"/>
  <c r="H245" i="8"/>
  <c r="H106" i="10"/>
  <c r="H112" i="9"/>
  <c r="H246" i="8"/>
  <c r="H30" i="8"/>
  <c r="H167" i="8" s="1"/>
  <c r="H249" i="8"/>
  <c r="H250" i="8"/>
  <c r="H251" i="8"/>
  <c r="H252" i="8"/>
  <c r="H253" i="8"/>
  <c r="H254" i="8"/>
  <c r="H255" i="8"/>
  <c r="H256" i="8"/>
  <c r="H258" i="8"/>
  <c r="H259" i="8"/>
  <c r="H260" i="8"/>
  <c r="H261" i="8"/>
  <c r="H262" i="8"/>
  <c r="H263" i="8"/>
  <c r="H264" i="8"/>
  <c r="H265" i="8"/>
  <c r="H266" i="8"/>
  <c r="H267" i="8"/>
  <c r="H268" i="8"/>
  <c r="H269" i="8"/>
  <c r="H270" i="8"/>
  <c r="H271" i="8"/>
  <c r="H272" i="8"/>
  <c r="H273" i="8"/>
  <c r="H4" i="11"/>
  <c r="H3" i="11"/>
  <c r="J31" i="11"/>
  <c r="J30" i="11"/>
  <c r="M88" i="9"/>
  <c r="M222" i="8"/>
  <c r="M223" i="8"/>
  <c r="M224" i="8"/>
  <c r="M231" i="8"/>
  <c r="M85" i="10"/>
  <c r="M91" i="9"/>
  <c r="M225" i="8"/>
  <c r="M86" i="10"/>
  <c r="M92" i="9"/>
  <c r="M226" i="8"/>
  <c r="M87" i="10"/>
  <c r="M93" i="9"/>
  <c r="M227" i="8"/>
  <c r="M88" i="10"/>
  <c r="M94" i="9"/>
  <c r="M228" i="8"/>
  <c r="M89" i="10"/>
  <c r="M95" i="9"/>
  <c r="M229" i="8"/>
  <c r="M90" i="10"/>
  <c r="M96" i="9"/>
  <c r="M230" i="8"/>
  <c r="M92" i="10"/>
  <c r="M98" i="9"/>
  <c r="M232" i="8"/>
  <c r="M93" i="10"/>
  <c r="M99" i="9"/>
  <c r="M233" i="8"/>
  <c r="M94" i="10"/>
  <c r="M100" i="9"/>
  <c r="M234" i="8"/>
  <c r="M95" i="10"/>
  <c r="M101" i="9"/>
  <c r="M235" i="8"/>
  <c r="M96" i="10"/>
  <c r="M102" i="9"/>
  <c r="M236" i="8"/>
  <c r="M97" i="10"/>
  <c r="M103" i="9"/>
  <c r="M237" i="8"/>
  <c r="M238" i="8"/>
  <c r="M244" i="8"/>
  <c r="M99" i="10"/>
  <c r="M105" i="9"/>
  <c r="M239" i="8"/>
  <c r="M100" i="10"/>
  <c r="M106" i="9"/>
  <c r="M240" i="8"/>
  <c r="M101" i="10"/>
  <c r="M107" i="9"/>
  <c r="M241" i="8"/>
  <c r="M102" i="10"/>
  <c r="M108" i="9"/>
  <c r="M242" i="8"/>
  <c r="M103" i="10"/>
  <c r="M109" i="9"/>
  <c r="M243" i="8"/>
  <c r="M105" i="10"/>
  <c r="M111" i="9"/>
  <c r="M245" i="8"/>
  <c r="M106" i="10"/>
  <c r="M112" i="9"/>
  <c r="M246" i="8"/>
  <c r="M30" i="8"/>
  <c r="M167" i="8" s="1"/>
  <c r="M249" i="8"/>
  <c r="M250" i="8"/>
  <c r="M251" i="8"/>
  <c r="M252" i="8"/>
  <c r="M253" i="8"/>
  <c r="M254" i="8"/>
  <c r="M255" i="8"/>
  <c r="M256" i="8"/>
  <c r="M257" i="8"/>
  <c r="M258" i="8"/>
  <c r="M259" i="8"/>
  <c r="M260" i="8"/>
  <c r="M261" i="8"/>
  <c r="M262" i="8"/>
  <c r="M263" i="8"/>
  <c r="M70" i="10"/>
  <c r="M264" i="8"/>
  <c r="M265" i="8"/>
  <c r="M266" i="8"/>
  <c r="M267" i="8"/>
  <c r="M268" i="8"/>
  <c r="M269" i="8"/>
  <c r="M270" i="8"/>
  <c r="M271" i="8"/>
  <c r="M272" i="8"/>
  <c r="M273" i="8"/>
  <c r="M4" i="11"/>
  <c r="M3" i="11"/>
  <c r="L17" i="10"/>
  <c r="L151" i="10" s="1"/>
  <c r="J82" i="10"/>
  <c r="J88" i="9"/>
  <c r="J222" i="8"/>
  <c r="J223" i="8"/>
  <c r="J224" i="8"/>
  <c r="J231" i="8"/>
  <c r="J85" i="10"/>
  <c r="J91" i="9"/>
  <c r="J225" i="8"/>
  <c r="J86" i="10"/>
  <c r="J92" i="9"/>
  <c r="J226" i="8"/>
  <c r="J87" i="10"/>
  <c r="J93" i="9"/>
  <c r="J227" i="8"/>
  <c r="J88" i="10"/>
  <c r="J94" i="9"/>
  <c r="J228" i="8"/>
  <c r="J89" i="10"/>
  <c r="J95" i="9"/>
  <c r="J229" i="8"/>
  <c r="J90" i="10"/>
  <c r="J96" i="9"/>
  <c r="J230" i="8"/>
  <c r="J92" i="10"/>
  <c r="J98" i="9"/>
  <c r="J232" i="8"/>
  <c r="J93" i="10"/>
  <c r="J99" i="9"/>
  <c r="J233" i="8"/>
  <c r="J94" i="10"/>
  <c r="J100" i="9"/>
  <c r="J234" i="8"/>
  <c r="J95" i="10"/>
  <c r="J101" i="9"/>
  <c r="J235" i="8"/>
  <c r="J96" i="10"/>
  <c r="J102" i="9"/>
  <c r="J236" i="8"/>
  <c r="J97" i="10"/>
  <c r="J103" i="9"/>
  <c r="J237" i="8"/>
  <c r="J238" i="8"/>
  <c r="J244" i="8"/>
  <c r="J99" i="10"/>
  <c r="J105" i="9"/>
  <c r="J239" i="8"/>
  <c r="J100" i="10"/>
  <c r="J106" i="9"/>
  <c r="J240" i="8"/>
  <c r="J101" i="10"/>
  <c r="J107" i="9"/>
  <c r="J241" i="8"/>
  <c r="J102" i="10"/>
  <c r="J108" i="9"/>
  <c r="J242" i="8"/>
  <c r="J103" i="10"/>
  <c r="J109" i="9"/>
  <c r="J243" i="8"/>
  <c r="J105" i="10"/>
  <c r="J111" i="9"/>
  <c r="J245" i="8"/>
  <c r="J106" i="10"/>
  <c r="J112" i="9"/>
  <c r="J246" i="8"/>
  <c r="J55" i="10"/>
  <c r="J30" i="8"/>
  <c r="J167" i="8" s="1"/>
  <c r="J249" i="8"/>
  <c r="J250" i="8"/>
  <c r="J251" i="8"/>
  <c r="J252" i="8"/>
  <c r="J253" i="8"/>
  <c r="J254" i="8"/>
  <c r="J255" i="8"/>
  <c r="J256" i="8"/>
  <c r="J258" i="8"/>
  <c r="J259" i="8"/>
  <c r="J260" i="8"/>
  <c r="J261" i="8"/>
  <c r="J262" i="8"/>
  <c r="J263" i="8"/>
  <c r="J70" i="10"/>
  <c r="J264" i="8"/>
  <c r="J265" i="8"/>
  <c r="J266" i="8"/>
  <c r="J267" i="8"/>
  <c r="J268" i="8"/>
  <c r="J269" i="8"/>
  <c r="J270" i="8"/>
  <c r="J271" i="8"/>
  <c r="J272" i="8"/>
  <c r="J273" i="8"/>
  <c r="J4" i="11"/>
  <c r="J3" i="11"/>
  <c r="L31" i="11"/>
  <c r="L30" i="11"/>
  <c r="D15" i="21"/>
  <c r="M25" i="20"/>
  <c r="M21" i="19"/>
  <c r="M22" i="19"/>
  <c r="M23" i="19"/>
  <c r="J21" i="19"/>
  <c r="J22" i="19"/>
  <c r="J23" i="19"/>
  <c r="K29" i="20"/>
  <c r="K13" i="19"/>
  <c r="K17" i="19"/>
  <c r="K18" i="19"/>
  <c r="K19" i="19"/>
  <c r="K21" i="19"/>
  <c r="K22" i="19"/>
  <c r="K23" i="19"/>
  <c r="H8" i="14"/>
  <c r="H60" i="14" s="1"/>
  <c r="M8" i="14"/>
  <c r="M60" i="14" s="1"/>
  <c r="B8" i="14"/>
  <c r="O82" i="10"/>
  <c r="O88" i="9"/>
  <c r="O222" i="8"/>
  <c r="O223" i="8"/>
  <c r="O224" i="8"/>
  <c r="O231" i="8"/>
  <c r="O85" i="10"/>
  <c r="O91" i="9"/>
  <c r="O225" i="8"/>
  <c r="O86" i="10"/>
  <c r="O92" i="9"/>
  <c r="O226" i="8"/>
  <c r="O87" i="10"/>
  <c r="O93" i="9"/>
  <c r="O227" i="8"/>
  <c r="O88" i="10"/>
  <c r="O94" i="9"/>
  <c r="O228" i="8"/>
  <c r="O89" i="10"/>
  <c r="O95" i="9"/>
  <c r="O229" i="8"/>
  <c r="O90" i="10"/>
  <c r="O96" i="9"/>
  <c r="O230" i="8"/>
  <c r="O92" i="10"/>
  <c r="O98" i="9"/>
  <c r="O232" i="8"/>
  <c r="O93" i="10"/>
  <c r="O99" i="9"/>
  <c r="O233" i="8"/>
  <c r="O94" i="10"/>
  <c r="O100" i="9"/>
  <c r="O234" i="8"/>
  <c r="O95" i="10"/>
  <c r="O101" i="9"/>
  <c r="O235" i="8"/>
  <c r="O96" i="10"/>
  <c r="O102" i="9"/>
  <c r="O236" i="8"/>
  <c r="O97" i="10"/>
  <c r="O103" i="9"/>
  <c r="O237" i="8"/>
  <c r="O238" i="8"/>
  <c r="O244" i="8"/>
  <c r="O99" i="10"/>
  <c r="O105" i="9"/>
  <c r="O239" i="8"/>
  <c r="O100" i="10"/>
  <c r="O106" i="9"/>
  <c r="O240" i="8"/>
  <c r="O101" i="10"/>
  <c r="O107" i="9"/>
  <c r="O241" i="8"/>
  <c r="O102" i="10"/>
  <c r="O108" i="9"/>
  <c r="O242" i="8"/>
  <c r="O103" i="10"/>
  <c r="O109" i="9"/>
  <c r="O243" i="8"/>
  <c r="O105" i="10"/>
  <c r="O111" i="9"/>
  <c r="O245" i="8"/>
  <c r="O106" i="10"/>
  <c r="O112" i="9"/>
  <c r="O246" i="8"/>
  <c r="O55" i="10"/>
  <c r="O30" i="8"/>
  <c r="O167" i="8" s="1"/>
  <c r="O249" i="8"/>
  <c r="O250" i="8"/>
  <c r="O251" i="8"/>
  <c r="O252" i="8"/>
  <c r="O253" i="8"/>
  <c r="O254" i="8"/>
  <c r="O255" i="8"/>
  <c r="O256" i="8"/>
  <c r="O257" i="8"/>
  <c r="O258" i="8"/>
  <c r="O259" i="8"/>
  <c r="O260" i="8"/>
  <c r="O261" i="8"/>
  <c r="O262" i="8"/>
  <c r="O263" i="8"/>
  <c r="O70" i="10"/>
  <c r="O264" i="8"/>
  <c r="O265" i="8"/>
  <c r="O266" i="8"/>
  <c r="O267" i="8"/>
  <c r="O268" i="8"/>
  <c r="O269" i="8"/>
  <c r="O270" i="8"/>
  <c r="O271" i="8"/>
  <c r="O272" i="8"/>
  <c r="O273" i="8"/>
  <c r="O4" i="11"/>
  <c r="O3" i="11"/>
  <c r="M31" i="11"/>
  <c r="M30" i="11"/>
  <c r="J17" i="10"/>
  <c r="J136" i="10" s="1"/>
  <c r="L82" i="10"/>
  <c r="L88" i="9"/>
  <c r="L222" i="8"/>
  <c r="L223" i="8"/>
  <c r="L224" i="8"/>
  <c r="L231" i="8"/>
  <c r="L85" i="10"/>
  <c r="L91" i="9"/>
  <c r="L225" i="8"/>
  <c r="L86" i="10"/>
  <c r="L92" i="9"/>
  <c r="L226" i="8"/>
  <c r="L87" i="10"/>
  <c r="L93" i="9"/>
  <c r="L227" i="8"/>
  <c r="L88" i="10"/>
  <c r="L94" i="9"/>
  <c r="L228" i="8"/>
  <c r="L89" i="10"/>
  <c r="L95" i="9"/>
  <c r="L229" i="8"/>
  <c r="L90" i="10"/>
  <c r="L96" i="9"/>
  <c r="L230" i="8"/>
  <c r="L92" i="10"/>
  <c r="L98" i="9"/>
  <c r="L232" i="8"/>
  <c r="L93" i="10"/>
  <c r="L99" i="9"/>
  <c r="L233" i="8"/>
  <c r="L94" i="10"/>
  <c r="L100" i="9"/>
  <c r="L234" i="8"/>
  <c r="L95" i="10"/>
  <c r="L101" i="9"/>
  <c r="L235" i="8"/>
  <c r="L96" i="10"/>
  <c r="L102" i="9"/>
  <c r="L236" i="8"/>
  <c r="L97" i="10"/>
  <c r="L103" i="9"/>
  <c r="L237" i="8"/>
  <c r="L238" i="8"/>
  <c r="L244" i="8"/>
  <c r="L99" i="10"/>
  <c r="L105" i="9"/>
  <c r="L239" i="8"/>
  <c r="L100" i="10"/>
  <c r="L106" i="9"/>
  <c r="L240" i="8"/>
  <c r="L101" i="10"/>
  <c r="L107" i="9"/>
  <c r="L241" i="8"/>
  <c r="L102" i="10"/>
  <c r="L108" i="9"/>
  <c r="L242" i="8"/>
  <c r="L103" i="10"/>
  <c r="L109" i="9"/>
  <c r="L243" i="8"/>
  <c r="L105" i="10"/>
  <c r="L111" i="9"/>
  <c r="L245" i="8"/>
  <c r="L106" i="10"/>
  <c r="L112" i="9"/>
  <c r="L246" i="8"/>
  <c r="L55" i="10"/>
  <c r="L30" i="8"/>
  <c r="L167" i="8" s="1"/>
  <c r="L249" i="8"/>
  <c r="L250" i="8"/>
  <c r="L251" i="8"/>
  <c r="L252" i="8"/>
  <c r="L253" i="8"/>
  <c r="L254" i="8"/>
  <c r="L255" i="8"/>
  <c r="L256" i="8"/>
  <c r="L258" i="8"/>
  <c r="L259" i="8"/>
  <c r="L260" i="8"/>
  <c r="L261" i="8"/>
  <c r="L262" i="8"/>
  <c r="L263" i="8"/>
  <c r="L70" i="10"/>
  <c r="L264" i="8"/>
  <c r="L265" i="8"/>
  <c r="L266" i="8"/>
  <c r="L267" i="8"/>
  <c r="L268" i="8"/>
  <c r="L269" i="8"/>
  <c r="L270" i="8"/>
  <c r="L271" i="8"/>
  <c r="L272" i="8"/>
  <c r="L273" i="8"/>
  <c r="L4" i="11"/>
  <c r="L3" i="11"/>
  <c r="N31" i="11"/>
  <c r="N30" i="11"/>
  <c r="O17" i="10"/>
  <c r="O136" i="10" s="1"/>
  <c r="Q88" i="9"/>
  <c r="Q222" i="8"/>
  <c r="Q223" i="8"/>
  <c r="Q224" i="8"/>
  <c r="Q231" i="8"/>
  <c r="Q85" i="10"/>
  <c r="Q91" i="9"/>
  <c r="Q225" i="8"/>
  <c r="Q86" i="10"/>
  <c r="Q92" i="9"/>
  <c r="Q226" i="8"/>
  <c r="Q87" i="10"/>
  <c r="Q93" i="9"/>
  <c r="Q227" i="8"/>
  <c r="Q88" i="10"/>
  <c r="Q94" i="9"/>
  <c r="Q228" i="8"/>
  <c r="Q89" i="10"/>
  <c r="Q95" i="9"/>
  <c r="Q229" i="8"/>
  <c r="Q90" i="10"/>
  <c r="Q96" i="9"/>
  <c r="Q230" i="8"/>
  <c r="Q92" i="10"/>
  <c r="Q98" i="9"/>
  <c r="Q232" i="8"/>
  <c r="Q93" i="10"/>
  <c r="Q99" i="9"/>
  <c r="Q233" i="8"/>
  <c r="Q94" i="10"/>
  <c r="Q100" i="9"/>
  <c r="Q234" i="8"/>
  <c r="Q95" i="10"/>
  <c r="Q101" i="9"/>
  <c r="Q235" i="8"/>
  <c r="Q96" i="10"/>
  <c r="Q102" i="9"/>
  <c r="Q236" i="8"/>
  <c r="Q103" i="9"/>
  <c r="Q237" i="8"/>
  <c r="Q238" i="8"/>
  <c r="Q244" i="8"/>
  <c r="Q99" i="10"/>
  <c r="Q105" i="9"/>
  <c r="Q239" i="8"/>
  <c r="Q100" i="10"/>
  <c r="Q106" i="9"/>
  <c r="Q240" i="8"/>
  <c r="Q101" i="10"/>
  <c r="Q107" i="9"/>
  <c r="Q241" i="8"/>
  <c r="Q102" i="10"/>
  <c r="Q108" i="9"/>
  <c r="Q242" i="8"/>
  <c r="Q103" i="10"/>
  <c r="Q109" i="9"/>
  <c r="Q243" i="8"/>
  <c r="Q105" i="10"/>
  <c r="Q111" i="9"/>
  <c r="Q245" i="8"/>
  <c r="Q106" i="10"/>
  <c r="Q112" i="9"/>
  <c r="Q246" i="8"/>
  <c r="Q30" i="8"/>
  <c r="Q167" i="8" s="1"/>
  <c r="Q249" i="8"/>
  <c r="Q250" i="8"/>
  <c r="Q251" i="8"/>
  <c r="Q252" i="8"/>
  <c r="Q253" i="8"/>
  <c r="Q254" i="8"/>
  <c r="Q255" i="8"/>
  <c r="Q256" i="8"/>
  <c r="Q257" i="8"/>
  <c r="Q258" i="8"/>
  <c r="Q259" i="8"/>
  <c r="Q260" i="8"/>
  <c r="Q261" i="8"/>
  <c r="Q262" i="8"/>
  <c r="Q263" i="8"/>
  <c r="Q264" i="8"/>
  <c r="Q265" i="8"/>
  <c r="Q266" i="8"/>
  <c r="Q267" i="8"/>
  <c r="Q268" i="8"/>
  <c r="Q269" i="8"/>
  <c r="Q270" i="8"/>
  <c r="Q271" i="8"/>
  <c r="Q272" i="8"/>
  <c r="Q273" i="8"/>
  <c r="Q4" i="11"/>
  <c r="Q3" i="11"/>
  <c r="N88" i="9"/>
  <c r="N222" i="8"/>
  <c r="N223" i="8"/>
  <c r="N224" i="8"/>
  <c r="N231" i="8"/>
  <c r="N85" i="10"/>
  <c r="N91" i="9"/>
  <c r="N225" i="8"/>
  <c r="N86" i="10"/>
  <c r="N92" i="9"/>
  <c r="N226" i="8"/>
  <c r="N87" i="10"/>
  <c r="N93" i="9"/>
  <c r="N227" i="8"/>
  <c r="N88" i="10"/>
  <c r="N94" i="9"/>
  <c r="N228" i="8"/>
  <c r="N89" i="10"/>
  <c r="N95" i="9"/>
  <c r="N229" i="8"/>
  <c r="N90" i="10"/>
  <c r="N96" i="9"/>
  <c r="N230" i="8"/>
  <c r="N92" i="10"/>
  <c r="N98" i="9"/>
  <c r="N232" i="8"/>
  <c r="N93" i="10"/>
  <c r="N99" i="9"/>
  <c r="N233" i="8"/>
  <c r="N94" i="10"/>
  <c r="N100" i="9"/>
  <c r="N234" i="8"/>
  <c r="N95" i="10"/>
  <c r="N101" i="9"/>
  <c r="N235" i="8"/>
  <c r="N96" i="10"/>
  <c r="N102" i="9"/>
  <c r="N236" i="8"/>
  <c r="N103" i="9"/>
  <c r="N237" i="8"/>
  <c r="N238" i="8"/>
  <c r="N244" i="8"/>
  <c r="N99" i="10"/>
  <c r="N105" i="9"/>
  <c r="N239" i="8"/>
  <c r="N100" i="10"/>
  <c r="N106" i="9"/>
  <c r="N240" i="8"/>
  <c r="N101" i="10"/>
  <c r="N107" i="9"/>
  <c r="N241" i="8"/>
  <c r="N102" i="10"/>
  <c r="N108" i="9"/>
  <c r="N242" i="8"/>
  <c r="N103" i="10"/>
  <c r="N109" i="9"/>
  <c r="N243" i="8"/>
  <c r="N105" i="10"/>
  <c r="N111" i="9"/>
  <c r="N245" i="8"/>
  <c r="N106" i="10"/>
  <c r="N112" i="9"/>
  <c r="N246" i="8"/>
  <c r="N30" i="8"/>
  <c r="N167" i="8" s="1"/>
  <c r="N249" i="8"/>
  <c r="N250" i="8"/>
  <c r="N251" i="8"/>
  <c r="N252" i="8"/>
  <c r="N253" i="8"/>
  <c r="N254" i="8"/>
  <c r="N255" i="8"/>
  <c r="N256" i="8"/>
  <c r="N257" i="8"/>
  <c r="N258" i="8"/>
  <c r="N259" i="8"/>
  <c r="N260" i="8"/>
  <c r="N261" i="8"/>
  <c r="N262" i="8"/>
  <c r="N263" i="8"/>
  <c r="N264" i="8"/>
  <c r="N265" i="8"/>
  <c r="N266" i="8"/>
  <c r="N267" i="8"/>
  <c r="N268" i="8"/>
  <c r="N269" i="8"/>
  <c r="N270" i="8"/>
  <c r="N271" i="8"/>
  <c r="N272" i="8"/>
  <c r="N273" i="8"/>
  <c r="N4" i="11"/>
  <c r="N3" i="11"/>
  <c r="P31" i="11"/>
  <c r="P30" i="11"/>
  <c r="H149" i="9"/>
  <c r="E149" i="9"/>
  <c r="M141" i="9"/>
  <c r="M143" i="9"/>
  <c r="M144" i="9"/>
  <c r="M145" i="9"/>
  <c r="M146" i="9"/>
  <c r="M147" i="9"/>
  <c r="M148" i="9"/>
  <c r="M149" i="9"/>
  <c r="M150" i="9"/>
  <c r="M151" i="9"/>
  <c r="M152" i="9"/>
  <c r="M153" i="9"/>
  <c r="M154" i="9"/>
  <c r="M155" i="9"/>
  <c r="M156" i="9"/>
  <c r="M158" i="9"/>
  <c r="M159" i="9"/>
  <c r="M160" i="9"/>
  <c r="M161" i="9"/>
  <c r="M162" i="9"/>
  <c r="M163" i="9"/>
  <c r="M164" i="9"/>
  <c r="M165" i="9"/>
  <c r="M166" i="9"/>
  <c r="B147" i="9"/>
  <c r="B149" i="9"/>
  <c r="B162" i="9"/>
  <c r="C149" i="9"/>
  <c r="C163" i="9"/>
  <c r="G164" i="9" l="1"/>
  <c r="G160" i="9"/>
  <c r="G155" i="9"/>
  <c r="G151" i="9"/>
  <c r="G146" i="9"/>
  <c r="G141" i="9"/>
  <c r="L148" i="9"/>
  <c r="G142" i="9"/>
  <c r="G157" i="9"/>
  <c r="G166" i="9"/>
  <c r="G158" i="9"/>
  <c r="G153" i="9"/>
  <c r="G148" i="9"/>
  <c r="G144" i="9"/>
  <c r="L166" i="9"/>
  <c r="H159" i="9"/>
  <c r="E159" i="9"/>
  <c r="G165" i="9"/>
  <c r="G147" i="9"/>
  <c r="F164" i="9"/>
  <c r="L158" i="9"/>
  <c r="H219" i="11"/>
  <c r="F160" i="9"/>
  <c r="F155" i="9"/>
  <c r="F151" i="9"/>
  <c r="C145" i="9"/>
  <c r="F146" i="9"/>
  <c r="F141" i="9"/>
  <c r="B153" i="9"/>
  <c r="Q147" i="9"/>
  <c r="I163" i="7"/>
  <c r="Q157" i="9"/>
  <c r="Q164" i="9"/>
  <c r="Q160" i="9"/>
  <c r="Q155" i="9"/>
  <c r="Q151" i="9"/>
  <c r="B152" i="9"/>
  <c r="H164" i="9"/>
  <c r="B142" i="9"/>
  <c r="O165" i="9"/>
  <c r="O148" i="9"/>
  <c r="F163" i="9"/>
  <c r="F159" i="9"/>
  <c r="F154" i="9"/>
  <c r="F145" i="9"/>
  <c r="L165" i="9"/>
  <c r="L156" i="9"/>
  <c r="L147" i="9"/>
  <c r="F142" i="9"/>
  <c r="F150" i="9"/>
  <c r="C159" i="9"/>
  <c r="B144" i="9"/>
  <c r="E158" i="9"/>
  <c r="H155" i="9"/>
  <c r="B166" i="9"/>
  <c r="B143" i="9"/>
  <c r="E163" i="9"/>
  <c r="H154" i="9"/>
  <c r="O161" i="9"/>
  <c r="O144" i="9"/>
  <c r="F166" i="9"/>
  <c r="F162" i="9"/>
  <c r="F158" i="9"/>
  <c r="F153" i="9"/>
  <c r="F148" i="9"/>
  <c r="F144" i="9"/>
  <c r="L162" i="9"/>
  <c r="L153" i="9"/>
  <c r="L144" i="9"/>
  <c r="D183" i="7"/>
  <c r="H150" i="9"/>
  <c r="B161" i="9"/>
  <c r="E166" i="9"/>
  <c r="E148" i="9"/>
  <c r="H146" i="9"/>
  <c r="C154" i="9"/>
  <c r="B158" i="9"/>
  <c r="E154" i="9"/>
  <c r="E145" i="9"/>
  <c r="H163" i="9"/>
  <c r="H145" i="9"/>
  <c r="E142" i="9"/>
  <c r="B165" i="9"/>
  <c r="B156" i="9"/>
  <c r="E162" i="9"/>
  <c r="E153" i="9"/>
  <c r="E144" i="9"/>
  <c r="H160" i="9"/>
  <c r="H151" i="9"/>
  <c r="O156" i="9"/>
  <c r="F165" i="9"/>
  <c r="F161" i="9"/>
  <c r="F156" i="9"/>
  <c r="F152" i="9"/>
  <c r="F147" i="9"/>
  <c r="L161" i="9"/>
  <c r="L152" i="9"/>
  <c r="L143" i="9"/>
  <c r="C162" i="9"/>
  <c r="C153" i="9"/>
  <c r="C161" i="9"/>
  <c r="C156" i="9"/>
  <c r="C152" i="9"/>
  <c r="C143" i="9"/>
  <c r="C142" i="9"/>
  <c r="C164" i="9"/>
  <c r="C160" i="9"/>
  <c r="C155" i="9"/>
  <c r="C151" i="9"/>
  <c r="C146" i="9"/>
  <c r="C141" i="9"/>
  <c r="O166" i="9"/>
  <c r="O162" i="9"/>
  <c r="O158" i="9"/>
  <c r="O153" i="9"/>
  <c r="O149" i="9"/>
  <c r="O145" i="9"/>
  <c r="E60" i="9"/>
  <c r="C166" i="9"/>
  <c r="C148" i="9"/>
  <c r="O157" i="9"/>
  <c r="O164" i="9"/>
  <c r="O160" i="9"/>
  <c r="O155" i="9"/>
  <c r="O151" i="9"/>
  <c r="O147" i="9"/>
  <c r="O143" i="9"/>
  <c r="B97" i="10"/>
  <c r="L60" i="9"/>
  <c r="C158" i="9"/>
  <c r="C144" i="9"/>
  <c r="C165" i="9"/>
  <c r="O163" i="9"/>
  <c r="O159" i="9"/>
  <c r="O154" i="9"/>
  <c r="O150" i="9"/>
  <c r="O146" i="9"/>
  <c r="K146" i="9"/>
  <c r="K60" i="9"/>
  <c r="Q163" i="9"/>
  <c r="Q154" i="9"/>
  <c r="Q146" i="9"/>
  <c r="B157" i="9"/>
  <c r="B60" i="9"/>
  <c r="H60" i="9"/>
  <c r="B164" i="9"/>
  <c r="B160" i="9"/>
  <c r="B155" i="9"/>
  <c r="B151" i="9"/>
  <c r="B146" i="9"/>
  <c r="B141" i="9"/>
  <c r="E165" i="9"/>
  <c r="E161" i="9"/>
  <c r="E156" i="9"/>
  <c r="E152" i="9"/>
  <c r="E147" i="9"/>
  <c r="E143" i="9"/>
  <c r="H166" i="9"/>
  <c r="H162" i="9"/>
  <c r="H158" i="9"/>
  <c r="H153" i="9"/>
  <c r="H148" i="9"/>
  <c r="H144" i="9"/>
  <c r="L157" i="9"/>
  <c r="F66" i="14"/>
  <c r="Q166" i="9"/>
  <c r="Q162" i="9"/>
  <c r="Q158" i="9"/>
  <c r="Q153" i="9"/>
  <c r="Q149" i="9"/>
  <c r="H157" i="9"/>
  <c r="L164" i="9"/>
  <c r="L160" i="9"/>
  <c r="L155" i="9"/>
  <c r="L151" i="9"/>
  <c r="L146" i="9"/>
  <c r="L141" i="9"/>
  <c r="D157" i="9"/>
  <c r="D60" i="9"/>
  <c r="L142" i="9"/>
  <c r="H142" i="9"/>
  <c r="C157" i="9"/>
  <c r="C60" i="9"/>
  <c r="G60" i="9"/>
  <c r="N60" i="9"/>
  <c r="Q142" i="9"/>
  <c r="Q60" i="9"/>
  <c r="Q159" i="9"/>
  <c r="Q150" i="9"/>
  <c r="Q141" i="9"/>
  <c r="B163" i="9"/>
  <c r="B159" i="9"/>
  <c r="B154" i="9"/>
  <c r="B145" i="9"/>
  <c r="E164" i="9"/>
  <c r="E160" i="9"/>
  <c r="E155" i="9"/>
  <c r="E151" i="9"/>
  <c r="E146" i="9"/>
  <c r="E141" i="9"/>
  <c r="H165" i="9"/>
  <c r="H161" i="9"/>
  <c r="H156" i="9"/>
  <c r="H152" i="9"/>
  <c r="H147" i="9"/>
  <c r="H143" i="9"/>
  <c r="Q165" i="9"/>
  <c r="Q161" i="9"/>
  <c r="Q156" i="9"/>
  <c r="Q152" i="9"/>
  <c r="Q148" i="9"/>
  <c r="Q144" i="9"/>
  <c r="L163" i="9"/>
  <c r="L159" i="9"/>
  <c r="L154" i="9"/>
  <c r="L149" i="9"/>
  <c r="L145" i="9"/>
  <c r="J155" i="9"/>
  <c r="J60" i="9"/>
  <c r="P142" i="9"/>
  <c r="P60" i="9"/>
  <c r="E150" i="9"/>
  <c r="M60" i="9"/>
  <c r="O142" i="9"/>
  <c r="O60" i="9"/>
  <c r="F157" i="9"/>
  <c r="F60" i="9"/>
  <c r="I142" i="9"/>
  <c r="I60" i="9"/>
  <c r="K8" i="14"/>
  <c r="K60" i="14" s="1"/>
  <c r="G55" i="10"/>
  <c r="G17" i="10"/>
  <c r="G136" i="10" s="1"/>
  <c r="K82" i="10"/>
  <c r="C97" i="10"/>
  <c r="N70" i="10"/>
  <c r="F97" i="10"/>
  <c r="D70" i="10"/>
  <c r="D97" i="10"/>
  <c r="H70" i="10"/>
  <c r="E97" i="10"/>
  <c r="E17" i="10"/>
  <c r="E136" i="10" s="1"/>
  <c r="E82" i="10"/>
  <c r="P17" i="10"/>
  <c r="P136" i="10" s="1"/>
  <c r="C17" i="10"/>
  <c r="C136" i="10" s="1"/>
  <c r="C55" i="10"/>
  <c r="I82" i="10"/>
  <c r="I17" i="10"/>
  <c r="I136" i="10" s="1"/>
  <c r="B82" i="10"/>
  <c r="P82" i="10"/>
  <c r="E55" i="10"/>
  <c r="M17" i="10"/>
  <c r="M136" i="10" s="1"/>
  <c r="K17" i="10"/>
  <c r="K138" i="10" s="1"/>
  <c r="Q82" i="10"/>
  <c r="F82" i="10"/>
  <c r="L136" i="10"/>
  <c r="M82" i="10"/>
  <c r="F17" i="10"/>
  <c r="F142" i="10" s="1"/>
  <c r="N17" i="10"/>
  <c r="N136" i="10" s="1"/>
  <c r="N82" i="10"/>
  <c r="J149" i="9"/>
  <c r="K159" i="9"/>
  <c r="P161" i="9"/>
  <c r="D161" i="9"/>
  <c r="J146" i="9"/>
  <c r="P158" i="9"/>
  <c r="K149" i="9"/>
  <c r="J159" i="9"/>
  <c r="P152" i="9"/>
  <c r="D152" i="9"/>
  <c r="K155" i="9"/>
  <c r="J164" i="9"/>
  <c r="D155" i="9"/>
  <c r="K164" i="9"/>
  <c r="P166" i="9"/>
  <c r="P149" i="9"/>
  <c r="D164" i="9"/>
  <c r="D146" i="9"/>
  <c r="K142" i="9"/>
  <c r="K150" i="9"/>
  <c r="J142" i="9"/>
  <c r="J150" i="9"/>
  <c r="K163" i="9"/>
  <c r="K154" i="9"/>
  <c r="K145" i="9"/>
  <c r="J163" i="9"/>
  <c r="J154" i="9"/>
  <c r="J145" i="9"/>
  <c r="P165" i="9"/>
  <c r="P156" i="9"/>
  <c r="P148" i="9"/>
  <c r="D160" i="9"/>
  <c r="D151" i="9"/>
  <c r="D141" i="9"/>
  <c r="K160" i="9"/>
  <c r="K151" i="9"/>
  <c r="K141" i="9"/>
  <c r="J160" i="9"/>
  <c r="J151" i="9"/>
  <c r="J141" i="9"/>
  <c r="P162" i="9"/>
  <c r="P153" i="9"/>
  <c r="P145" i="9"/>
  <c r="D165" i="9"/>
  <c r="D156" i="9"/>
  <c r="D147" i="9"/>
  <c r="K166" i="9"/>
  <c r="K162" i="9"/>
  <c r="K158" i="9"/>
  <c r="K153" i="9"/>
  <c r="K148" i="9"/>
  <c r="K144" i="9"/>
  <c r="J166" i="9"/>
  <c r="J162" i="9"/>
  <c r="J158" i="9"/>
  <c r="J153" i="9"/>
  <c r="J148" i="9"/>
  <c r="J144" i="9"/>
  <c r="P157" i="9"/>
  <c r="P164" i="9"/>
  <c r="P160" i="9"/>
  <c r="P155" i="9"/>
  <c r="P151" i="9"/>
  <c r="P147" i="9"/>
  <c r="P143" i="9"/>
  <c r="Q70" i="10"/>
  <c r="J151" i="10"/>
  <c r="Q17" i="10"/>
  <c r="Q136" i="10" s="1"/>
  <c r="H55" i="10"/>
  <c r="D163" i="9"/>
  <c r="D159" i="9"/>
  <c r="D154" i="9"/>
  <c r="D149" i="9"/>
  <c r="D145" i="9"/>
  <c r="H17" i="10"/>
  <c r="H151" i="10" s="1"/>
  <c r="B17" i="10"/>
  <c r="B136" i="10" s="1"/>
  <c r="K157" i="9"/>
  <c r="K165" i="9"/>
  <c r="K161" i="9"/>
  <c r="K156" i="9"/>
  <c r="K152" i="9"/>
  <c r="K147" i="9"/>
  <c r="K143" i="9"/>
  <c r="J165" i="9"/>
  <c r="J161" i="9"/>
  <c r="J156" i="9"/>
  <c r="J152" i="9"/>
  <c r="J147" i="9"/>
  <c r="J143" i="9"/>
  <c r="P163" i="9"/>
  <c r="P159" i="9"/>
  <c r="P154" i="9"/>
  <c r="P150" i="9"/>
  <c r="P146" i="9"/>
  <c r="P141" i="9"/>
  <c r="O54" i="10"/>
  <c r="D166" i="9"/>
  <c r="D162" i="9"/>
  <c r="D158" i="9"/>
  <c r="D153" i="9"/>
  <c r="D148" i="9"/>
  <c r="D144" i="9"/>
  <c r="J157" i="9"/>
  <c r="O151" i="10"/>
  <c r="L54" i="10"/>
  <c r="D54" i="10"/>
  <c r="B70" i="7"/>
  <c r="B202" i="7" s="1"/>
  <c r="B203" i="7"/>
  <c r="B57" i="7"/>
  <c r="B191" i="7"/>
  <c r="J57" i="7"/>
  <c r="J191" i="7"/>
  <c r="L70" i="7"/>
  <c r="L203" i="7"/>
  <c r="I191" i="7"/>
  <c r="I57" i="7"/>
  <c r="E191" i="7"/>
  <c r="E57" i="7"/>
  <c r="E70" i="7"/>
  <c r="E203" i="7"/>
  <c r="C191" i="7"/>
  <c r="C57" i="7"/>
  <c r="F191" i="7"/>
  <c r="F57" i="7"/>
  <c r="O70" i="7"/>
  <c r="O203" i="7"/>
  <c r="M70" i="7"/>
  <c r="M203" i="7"/>
  <c r="M191" i="7"/>
  <c r="M57" i="7"/>
  <c r="G70" i="7"/>
  <c r="G203" i="7"/>
  <c r="G191" i="7"/>
  <c r="G57" i="7"/>
  <c r="J70" i="7"/>
  <c r="J203" i="7"/>
  <c r="L191" i="7"/>
  <c r="L57" i="7"/>
  <c r="N70" i="7"/>
  <c r="N203" i="7"/>
  <c r="N57" i="7"/>
  <c r="N191" i="7"/>
  <c r="Q70" i="7"/>
  <c r="Q203" i="7"/>
  <c r="Q191" i="7"/>
  <c r="Q57" i="7"/>
  <c r="C70" i="7"/>
  <c r="C203" i="7"/>
  <c r="F70" i="7"/>
  <c r="F202" i="7" s="1"/>
  <c r="F203" i="7"/>
  <c r="D70" i="7"/>
  <c r="D202" i="7" s="1"/>
  <c r="D203" i="7"/>
  <c r="D191" i="7"/>
  <c r="D57" i="7"/>
  <c r="I70" i="7"/>
  <c r="I203" i="7"/>
  <c r="P70" i="7"/>
  <c r="P203" i="7"/>
  <c r="P191" i="7"/>
  <c r="P57" i="7"/>
  <c r="H70" i="7"/>
  <c r="H203" i="7"/>
  <c r="H191" i="7"/>
  <c r="H57" i="7"/>
  <c r="K70" i="7"/>
  <c r="K203" i="7"/>
  <c r="K191" i="7"/>
  <c r="K57" i="7"/>
  <c r="O191" i="7"/>
  <c r="O57" i="7"/>
  <c r="D142" i="9"/>
  <c r="B59" i="14"/>
  <c r="B62" i="14"/>
  <c r="B63" i="14"/>
  <c r="B67" i="14"/>
  <c r="N59" i="14"/>
  <c r="N62" i="14"/>
  <c r="N63" i="14"/>
  <c r="N67" i="14"/>
  <c r="N66" i="14"/>
  <c r="D66" i="14"/>
  <c r="P59" i="14"/>
  <c r="P62" i="14"/>
  <c r="P63" i="14"/>
  <c r="P66" i="14"/>
  <c r="P67" i="14"/>
  <c r="D135" i="10"/>
  <c r="D137" i="10"/>
  <c r="D139" i="10"/>
  <c r="D140" i="10"/>
  <c r="D141" i="10"/>
  <c r="D142" i="10"/>
  <c r="D143" i="10"/>
  <c r="D145" i="10"/>
  <c r="D146" i="10"/>
  <c r="D147" i="10"/>
  <c r="D148" i="10"/>
  <c r="D149" i="10"/>
  <c r="D152" i="10"/>
  <c r="D153" i="10"/>
  <c r="D154" i="10"/>
  <c r="D155" i="10"/>
  <c r="D156" i="10"/>
  <c r="D158" i="10"/>
  <c r="D159" i="10"/>
  <c r="D160" i="10"/>
  <c r="D138" i="10"/>
  <c r="O59" i="14"/>
  <c r="O62" i="14"/>
  <c r="O63" i="14"/>
  <c r="O66" i="14"/>
  <c r="O67" i="14"/>
  <c r="O141" i="10"/>
  <c r="O142" i="10"/>
  <c r="O143" i="10"/>
  <c r="O145" i="10"/>
  <c r="O146" i="10"/>
  <c r="O147" i="10"/>
  <c r="O148" i="10"/>
  <c r="O149" i="10"/>
  <c r="O152" i="10"/>
  <c r="O153" i="10"/>
  <c r="O154" i="10"/>
  <c r="O155" i="10"/>
  <c r="O156" i="10"/>
  <c r="O158" i="10"/>
  <c r="O159" i="10"/>
  <c r="O160" i="10"/>
  <c r="O135" i="10"/>
  <c r="O137" i="10"/>
  <c r="O138" i="10"/>
  <c r="O139" i="10"/>
  <c r="O140" i="10"/>
  <c r="J135" i="10"/>
  <c r="J137" i="10"/>
  <c r="J138" i="10"/>
  <c r="J139" i="10"/>
  <c r="J140" i="10"/>
  <c r="J141" i="10"/>
  <c r="J142" i="10"/>
  <c r="J143" i="10"/>
  <c r="J145" i="10"/>
  <c r="J146" i="10"/>
  <c r="J147" i="10"/>
  <c r="J148" i="10"/>
  <c r="J149" i="10"/>
  <c r="J152" i="10"/>
  <c r="J153" i="10"/>
  <c r="J154" i="10"/>
  <c r="J155" i="10"/>
  <c r="J156" i="10"/>
  <c r="J158" i="10"/>
  <c r="J159" i="10"/>
  <c r="J160" i="10"/>
  <c r="M59" i="14"/>
  <c r="M62" i="14"/>
  <c r="M63" i="14"/>
  <c r="M66" i="14"/>
  <c r="M67" i="14"/>
  <c r="L135" i="10"/>
  <c r="L137" i="10"/>
  <c r="L139" i="10"/>
  <c r="L140" i="10"/>
  <c r="L141" i="10"/>
  <c r="L142" i="10"/>
  <c r="L143" i="10"/>
  <c r="L145" i="10"/>
  <c r="L146" i="10"/>
  <c r="L147" i="10"/>
  <c r="L148" i="10"/>
  <c r="L149" i="10"/>
  <c r="L152" i="10"/>
  <c r="L153" i="10"/>
  <c r="L154" i="10"/>
  <c r="L155" i="10"/>
  <c r="L156" i="10"/>
  <c r="L158" i="10"/>
  <c r="L159" i="10"/>
  <c r="L160" i="10"/>
  <c r="L138" i="10"/>
  <c r="C59" i="14"/>
  <c r="C62" i="14"/>
  <c r="C63" i="14"/>
  <c r="C66" i="14"/>
  <c r="C67" i="14"/>
  <c r="F59" i="14"/>
  <c r="F62" i="14"/>
  <c r="F63" i="14"/>
  <c r="F67" i="14"/>
  <c r="G59" i="14"/>
  <c r="G62" i="14"/>
  <c r="G63" i="14"/>
  <c r="G66" i="14"/>
  <c r="G67" i="14"/>
  <c r="I59" i="14"/>
  <c r="I62" i="14"/>
  <c r="I63" i="14"/>
  <c r="I66" i="14"/>
  <c r="I67" i="14"/>
  <c r="I143" i="10"/>
  <c r="J59" i="14"/>
  <c r="J62" i="14"/>
  <c r="J63" i="14"/>
  <c r="J67" i="14"/>
  <c r="J66" i="14"/>
  <c r="E59" i="14"/>
  <c r="E62" i="14"/>
  <c r="E63" i="14"/>
  <c r="E66" i="14"/>
  <c r="E67" i="14"/>
  <c r="D151" i="10"/>
  <c r="C143" i="10"/>
  <c r="E143" i="10"/>
  <c r="E146" i="10"/>
  <c r="E156" i="10"/>
  <c r="Q59" i="14"/>
  <c r="Q62" i="14"/>
  <c r="Q63" i="14"/>
  <c r="Q66" i="14"/>
  <c r="Q67" i="14"/>
  <c r="B60" i="14"/>
  <c r="H59" i="14"/>
  <c r="H62" i="14"/>
  <c r="H63" i="14"/>
  <c r="H66" i="14"/>
  <c r="H67" i="14"/>
  <c r="J54" i="10"/>
  <c r="D59" i="14"/>
  <c r="D62" i="14"/>
  <c r="D63" i="14"/>
  <c r="D67" i="14"/>
  <c r="G143" i="10"/>
  <c r="B66" i="14"/>
  <c r="D136" i="10"/>
  <c r="O60" i="14"/>
  <c r="L59" i="14"/>
  <c r="L62" i="14"/>
  <c r="L63" i="14"/>
  <c r="L66" i="14"/>
  <c r="L67" i="14"/>
  <c r="E137" i="10" l="1"/>
  <c r="P54" i="10"/>
  <c r="I151" i="10"/>
  <c r="I54" i="10"/>
  <c r="C151" i="10"/>
  <c r="G141" i="10"/>
  <c r="K62" i="14"/>
  <c r="G158" i="10"/>
  <c r="G147" i="10"/>
  <c r="K66" i="14"/>
  <c r="G155" i="10"/>
  <c r="G54" i="10"/>
  <c r="G145" i="10"/>
  <c r="G139" i="10"/>
  <c r="G137" i="10"/>
  <c r="G153" i="10"/>
  <c r="G160" i="10"/>
  <c r="G149" i="10"/>
  <c r="G142" i="10"/>
  <c r="P145" i="10"/>
  <c r="I153" i="10"/>
  <c r="G138" i="10"/>
  <c r="G159" i="10"/>
  <c r="G154" i="10"/>
  <c r="G148" i="10"/>
  <c r="K67" i="14"/>
  <c r="K59" i="14"/>
  <c r="G151" i="10"/>
  <c r="G140" i="10"/>
  <c r="G135" i="10"/>
  <c r="G156" i="10"/>
  <c r="G152" i="10"/>
  <c r="G146" i="10"/>
  <c r="K63" i="14"/>
  <c r="K137" i="10"/>
  <c r="E153" i="10"/>
  <c r="E135" i="10"/>
  <c r="E152" i="10"/>
  <c r="E142" i="10"/>
  <c r="N54" i="10"/>
  <c r="E138" i="10"/>
  <c r="E158" i="10"/>
  <c r="E147" i="10"/>
  <c r="E141" i="10"/>
  <c r="C141" i="10"/>
  <c r="E54" i="10"/>
  <c r="P140" i="10"/>
  <c r="I142" i="10"/>
  <c r="P155" i="10"/>
  <c r="M148" i="10"/>
  <c r="F146" i="10"/>
  <c r="P160" i="10"/>
  <c r="M159" i="10"/>
  <c r="I138" i="10"/>
  <c r="P149" i="10"/>
  <c r="M139" i="10"/>
  <c r="E160" i="10"/>
  <c r="E155" i="10"/>
  <c r="E149" i="10"/>
  <c r="E145" i="10"/>
  <c r="E140" i="10"/>
  <c r="F151" i="10"/>
  <c r="E159" i="10"/>
  <c r="E154" i="10"/>
  <c r="E148" i="10"/>
  <c r="E139" i="10"/>
  <c r="F135" i="10"/>
  <c r="E151" i="10"/>
  <c r="I148" i="10"/>
  <c r="P159" i="10"/>
  <c r="P148" i="10"/>
  <c r="P139" i="10"/>
  <c r="M158" i="10"/>
  <c r="M147" i="10"/>
  <c r="I158" i="10"/>
  <c r="I147" i="10"/>
  <c r="I137" i="10"/>
  <c r="P138" i="10"/>
  <c r="P158" i="10"/>
  <c r="P153" i="10"/>
  <c r="P147" i="10"/>
  <c r="P142" i="10"/>
  <c r="P137" i="10"/>
  <c r="M154" i="10"/>
  <c r="M143" i="10"/>
  <c r="I159" i="10"/>
  <c r="I139" i="10"/>
  <c r="P154" i="10"/>
  <c r="P143" i="10"/>
  <c r="M137" i="10"/>
  <c r="I154" i="10"/>
  <c r="P156" i="10"/>
  <c r="P152" i="10"/>
  <c r="P146" i="10"/>
  <c r="P141" i="10"/>
  <c r="P135" i="10"/>
  <c r="M138" i="10"/>
  <c r="M153" i="10"/>
  <c r="M142" i="10"/>
  <c r="C156" i="10"/>
  <c r="C140" i="10"/>
  <c r="C149" i="10"/>
  <c r="C146" i="10"/>
  <c r="H152" i="10"/>
  <c r="C160" i="10"/>
  <c r="C155" i="10"/>
  <c r="C145" i="10"/>
  <c r="C137" i="10"/>
  <c r="C152" i="10"/>
  <c r="C135" i="10"/>
  <c r="N140" i="10"/>
  <c r="C54" i="10"/>
  <c r="C159" i="10"/>
  <c r="C154" i="10"/>
  <c r="C148" i="10"/>
  <c r="C139" i="10"/>
  <c r="H138" i="10"/>
  <c r="H137" i="10"/>
  <c r="K156" i="10"/>
  <c r="H147" i="10"/>
  <c r="C158" i="10"/>
  <c r="C153" i="10"/>
  <c r="C147" i="10"/>
  <c r="C142" i="10"/>
  <c r="C138" i="10"/>
  <c r="K146" i="10"/>
  <c r="F156" i="10"/>
  <c r="F145" i="10"/>
  <c r="H158" i="10"/>
  <c r="H142" i="10"/>
  <c r="F141" i="10"/>
  <c r="F155" i="10"/>
  <c r="P151" i="10"/>
  <c r="H153" i="10"/>
  <c r="H141" i="10"/>
  <c r="F140" i="10"/>
  <c r="F152" i="10"/>
  <c r="K136" i="10"/>
  <c r="K155" i="10"/>
  <c r="K135" i="10"/>
  <c r="I160" i="10"/>
  <c r="I155" i="10"/>
  <c r="I149" i="10"/>
  <c r="I145" i="10"/>
  <c r="I140" i="10"/>
  <c r="M160" i="10"/>
  <c r="M155" i="10"/>
  <c r="M149" i="10"/>
  <c r="M145" i="10"/>
  <c r="M140" i="10"/>
  <c r="K160" i="10"/>
  <c r="K149" i="10"/>
  <c r="K140" i="10"/>
  <c r="M151" i="10"/>
  <c r="K145" i="10"/>
  <c r="I156" i="10"/>
  <c r="I152" i="10"/>
  <c r="I146" i="10"/>
  <c r="I141" i="10"/>
  <c r="I135" i="10"/>
  <c r="M156" i="10"/>
  <c r="M152" i="10"/>
  <c r="M146" i="10"/>
  <c r="M141" i="10"/>
  <c r="M135" i="10"/>
  <c r="K152" i="10"/>
  <c r="K141" i="10"/>
  <c r="K54" i="10"/>
  <c r="K151" i="10"/>
  <c r="N145" i="10"/>
  <c r="K159" i="10"/>
  <c r="K154" i="10"/>
  <c r="K148" i="10"/>
  <c r="K143" i="10"/>
  <c r="K139" i="10"/>
  <c r="N149" i="10"/>
  <c r="K158" i="10"/>
  <c r="K153" i="10"/>
  <c r="K147" i="10"/>
  <c r="K142" i="10"/>
  <c r="M54" i="10"/>
  <c r="N160" i="10"/>
  <c r="H136" i="10"/>
  <c r="H54" i="10"/>
  <c r="N155" i="10"/>
  <c r="N139" i="10"/>
  <c r="N159" i="10"/>
  <c r="N154" i="10"/>
  <c r="N148" i="10"/>
  <c r="N143" i="10"/>
  <c r="N151" i="10"/>
  <c r="N138" i="10"/>
  <c r="N137" i="10"/>
  <c r="N158" i="10"/>
  <c r="N153" i="10"/>
  <c r="N147" i="10"/>
  <c r="N142" i="10"/>
  <c r="B141" i="10"/>
  <c r="F54" i="10"/>
  <c r="Q154" i="10"/>
  <c r="N135" i="10"/>
  <c r="N156" i="10"/>
  <c r="N152" i="10"/>
  <c r="N146" i="10"/>
  <c r="N141" i="10"/>
  <c r="H156" i="10"/>
  <c r="H146" i="10"/>
  <c r="H135" i="10"/>
  <c r="F160" i="10"/>
  <c r="F149" i="10"/>
  <c r="B156" i="10"/>
  <c r="Q148" i="10"/>
  <c r="B152" i="10"/>
  <c r="F136" i="10"/>
  <c r="Q143" i="10"/>
  <c r="H160" i="10"/>
  <c r="H155" i="10"/>
  <c r="H149" i="10"/>
  <c r="H145" i="10"/>
  <c r="H140" i="10"/>
  <c r="F138" i="10"/>
  <c r="F139" i="10"/>
  <c r="F159" i="10"/>
  <c r="F154" i="10"/>
  <c r="F148" i="10"/>
  <c r="F143" i="10"/>
  <c r="B137" i="10"/>
  <c r="B146" i="10"/>
  <c r="B54" i="10"/>
  <c r="Q159" i="10"/>
  <c r="Q139" i="10"/>
  <c r="H159" i="10"/>
  <c r="H154" i="10"/>
  <c r="H148" i="10"/>
  <c r="H143" i="10"/>
  <c r="H139" i="10"/>
  <c r="F137" i="10"/>
  <c r="F158" i="10"/>
  <c r="F153" i="10"/>
  <c r="F147" i="10"/>
  <c r="Q151" i="10"/>
  <c r="B155" i="10"/>
  <c r="B140" i="10"/>
  <c r="B135" i="10"/>
  <c r="Q138" i="10"/>
  <c r="Q158" i="10"/>
  <c r="Q153" i="10"/>
  <c r="Q147" i="10"/>
  <c r="Q142" i="10"/>
  <c r="Q137" i="10"/>
  <c r="B151" i="10"/>
  <c r="B159" i="10"/>
  <c r="B143" i="10"/>
  <c r="Q156" i="10"/>
  <c r="Q152" i="10"/>
  <c r="Q146" i="10"/>
  <c r="Q141" i="10"/>
  <c r="Q135" i="10"/>
  <c r="Q54" i="10"/>
  <c r="B160" i="10"/>
  <c r="B149" i="10"/>
  <c r="B145" i="10"/>
  <c r="B154" i="10"/>
  <c r="B148" i="10"/>
  <c r="B139" i="10"/>
  <c r="B158" i="10"/>
  <c r="B153" i="10"/>
  <c r="B147" i="10"/>
  <c r="B142" i="10"/>
  <c r="B138" i="10"/>
  <c r="Q160" i="10"/>
  <c r="Q155" i="10"/>
  <c r="Q149" i="10"/>
  <c r="Q145" i="10"/>
  <c r="Q140" i="10"/>
  <c r="O189" i="7"/>
  <c r="P202" i="7"/>
  <c r="I202" i="7"/>
  <c r="Q202" i="7"/>
  <c r="N189" i="7"/>
  <c r="O202" i="7"/>
  <c r="F189" i="7"/>
  <c r="J189" i="7"/>
  <c r="M202" i="7"/>
  <c r="K189" i="7"/>
  <c r="H189" i="7"/>
  <c r="N202" i="7"/>
  <c r="J202" i="7"/>
  <c r="G189" i="7"/>
  <c r="M189" i="7"/>
  <c r="C189" i="7"/>
  <c r="I189" i="7"/>
  <c r="L202" i="7"/>
  <c r="K202" i="7"/>
  <c r="H202" i="7"/>
  <c r="P189" i="7"/>
  <c r="D189" i="7"/>
  <c r="C202" i="7"/>
  <c r="Q189" i="7"/>
  <c r="G202" i="7"/>
  <c r="L189" i="7"/>
  <c r="E202" i="7"/>
  <c r="E189" i="7"/>
  <c r="B189" i="7"/>
  <c r="J78" i="7" l="1"/>
  <c r="J18" i="21"/>
  <c r="J7" i="21"/>
  <c r="J26" i="21" s="1"/>
  <c r="J22" i="21"/>
  <c r="M78" i="7"/>
  <c r="M7" i="21"/>
  <c r="M27" i="21" s="1"/>
  <c r="M18" i="21"/>
  <c r="M22" i="21"/>
  <c r="G79" i="7"/>
  <c r="G19" i="21"/>
  <c r="G23" i="21"/>
  <c r="I79" i="7"/>
  <c r="I19" i="21"/>
  <c r="I23" i="21"/>
  <c r="N78" i="7"/>
  <c r="N18" i="21"/>
  <c r="N22" i="21"/>
  <c r="N7" i="21"/>
  <c r="N27" i="21" s="1"/>
  <c r="B79" i="7"/>
  <c r="B23" i="21"/>
  <c r="B19" i="21"/>
  <c r="P79" i="7"/>
  <c r="P19" i="21"/>
  <c r="P23" i="21"/>
  <c r="Q78" i="7"/>
  <c r="Q18" i="21"/>
  <c r="Q7" i="21"/>
  <c r="Q26" i="21" s="1"/>
  <c r="Q22" i="21"/>
  <c r="O78" i="7"/>
  <c r="O18" i="21"/>
  <c r="O22" i="21"/>
  <c r="O7" i="21"/>
  <c r="O26" i="21" s="1"/>
  <c r="O79" i="7"/>
  <c r="O19" i="21"/>
  <c r="O23" i="21"/>
  <c r="L79" i="7"/>
  <c r="L19" i="21"/>
  <c r="L23" i="21"/>
  <c r="K79" i="7"/>
  <c r="K23" i="21"/>
  <c r="K19" i="21"/>
  <c r="D79" i="7"/>
  <c r="D19" i="21"/>
  <c r="D23" i="21"/>
  <c r="M79" i="7"/>
  <c r="M19" i="21"/>
  <c r="M23" i="21"/>
  <c r="C79" i="7"/>
  <c r="C23" i="21"/>
  <c r="C19" i="21"/>
  <c r="C7" i="21"/>
  <c r="C27" i="21" s="1"/>
  <c r="C78" i="7"/>
  <c r="C22" i="21"/>
  <c r="C18" i="21"/>
  <c r="N79" i="7"/>
  <c r="N19" i="21"/>
  <c r="N23" i="21"/>
  <c r="F79" i="7"/>
  <c r="F23" i="21"/>
  <c r="F19" i="21"/>
  <c r="D78" i="7"/>
  <c r="D22" i="21"/>
  <c r="D7" i="21"/>
  <c r="D27" i="21" s="1"/>
  <c r="D18" i="21"/>
  <c r="J79" i="7"/>
  <c r="J19" i="21"/>
  <c r="J23" i="21"/>
  <c r="K7" i="21"/>
  <c r="K26" i="21" s="1"/>
  <c r="K78" i="7"/>
  <c r="K22" i="21"/>
  <c r="K18" i="21"/>
  <c r="H79" i="7"/>
  <c r="H19" i="21"/>
  <c r="H23" i="21"/>
  <c r="E79" i="7"/>
  <c r="E19" i="21"/>
  <c r="E23" i="21"/>
  <c r="E78" i="7"/>
  <c r="E7" i="21"/>
  <c r="E27" i="21" s="1"/>
  <c r="E18" i="21"/>
  <c r="E22" i="21"/>
  <c r="F78" i="7"/>
  <c r="F18" i="21"/>
  <c r="F22" i="21"/>
  <c r="F7" i="21"/>
  <c r="F26" i="21" s="1"/>
  <c r="I78" i="7"/>
  <c r="I18" i="21"/>
  <c r="I22" i="21"/>
  <c r="I7" i="21"/>
  <c r="I26" i="21" s="1"/>
  <c r="Q79" i="7"/>
  <c r="Q23" i="21"/>
  <c r="Q19" i="21"/>
  <c r="L78" i="7"/>
  <c r="L7" i="21"/>
  <c r="L26" i="21" s="1"/>
  <c r="L18" i="21"/>
  <c r="L22" i="21"/>
  <c r="D26" i="21" l="1"/>
  <c r="C26" i="21"/>
  <c r="I27" i="21"/>
  <c r="Q27" i="21"/>
  <c r="E26" i="21"/>
  <c r="M26" i="21"/>
  <c r="L210" i="7"/>
  <c r="L77" i="7"/>
  <c r="M77" i="7"/>
  <c r="M210" i="7"/>
  <c r="Q211" i="7"/>
  <c r="F17" i="21"/>
  <c r="F21" i="21"/>
  <c r="F25" i="21"/>
  <c r="E17" i="21"/>
  <c r="E25" i="21"/>
  <c r="E21" i="21"/>
  <c r="B78" i="7"/>
  <c r="B7" i="21"/>
  <c r="B26" i="21" s="1"/>
  <c r="B18" i="21"/>
  <c r="B22" i="21"/>
  <c r="H211" i="7"/>
  <c r="K25" i="21"/>
  <c r="K17" i="21"/>
  <c r="K21" i="21"/>
  <c r="D17" i="21"/>
  <c r="D25" i="21"/>
  <c r="D21" i="21"/>
  <c r="F27" i="21"/>
  <c r="F211" i="7"/>
  <c r="C211" i="7"/>
  <c r="K27" i="21"/>
  <c r="O27" i="21"/>
  <c r="P211" i="7"/>
  <c r="B211" i="7"/>
  <c r="P78" i="7"/>
  <c r="P7" i="21"/>
  <c r="P18" i="21"/>
  <c r="P22" i="21"/>
  <c r="K211" i="7"/>
  <c r="L27" i="21"/>
  <c r="L25" i="21"/>
  <c r="L21" i="21"/>
  <c r="L17" i="21"/>
  <c r="I25" i="21"/>
  <c r="I21" i="21"/>
  <c r="I17" i="21"/>
  <c r="H78" i="7"/>
  <c r="H7" i="21"/>
  <c r="H22" i="21"/>
  <c r="H18" i="21"/>
  <c r="J27" i="21"/>
  <c r="J211" i="7"/>
  <c r="N211" i="7"/>
  <c r="M211" i="7"/>
  <c r="D211" i="7"/>
  <c r="Q21" i="21"/>
  <c r="Q25" i="21"/>
  <c r="Q17" i="21"/>
  <c r="N77" i="7"/>
  <c r="N210" i="7"/>
  <c r="J77" i="7"/>
  <c r="J210" i="7"/>
  <c r="F77" i="7"/>
  <c r="F210" i="7"/>
  <c r="D210" i="7"/>
  <c r="D77" i="7"/>
  <c r="C25" i="21"/>
  <c r="C21" i="21"/>
  <c r="C17" i="21"/>
  <c r="L211" i="7"/>
  <c r="O211" i="7"/>
  <c r="Q210" i="7"/>
  <c r="Q77" i="7"/>
  <c r="I211" i="7"/>
  <c r="J25" i="21"/>
  <c r="J21" i="21"/>
  <c r="J17" i="21"/>
  <c r="I77" i="7"/>
  <c r="I210" i="7"/>
  <c r="E210" i="7"/>
  <c r="E77" i="7"/>
  <c r="E211" i="7"/>
  <c r="G78" i="7"/>
  <c r="G18" i="21"/>
  <c r="G22" i="21"/>
  <c r="G7" i="21"/>
  <c r="K210" i="7"/>
  <c r="K77" i="7"/>
  <c r="C210" i="7"/>
  <c r="C77" i="7"/>
  <c r="O25" i="21"/>
  <c r="O21" i="21"/>
  <c r="O17" i="21"/>
  <c r="O210" i="7"/>
  <c r="O77" i="7"/>
  <c r="N26" i="21"/>
  <c r="N17" i="21"/>
  <c r="N21" i="21"/>
  <c r="N25" i="21"/>
  <c r="G211" i="7"/>
  <c r="M25" i="21"/>
  <c r="M21" i="21"/>
  <c r="M17" i="21"/>
  <c r="G25" i="21" l="1"/>
  <c r="G17" i="21"/>
  <c r="G21" i="21"/>
  <c r="G27" i="21"/>
  <c r="P27" i="21"/>
  <c r="P21" i="21"/>
  <c r="P25" i="21"/>
  <c r="P17" i="21"/>
  <c r="M209" i="7"/>
  <c r="G26" i="21"/>
  <c r="G210" i="7"/>
  <c r="G77" i="7"/>
  <c r="E209" i="7"/>
  <c r="I209" i="7"/>
  <c r="F209" i="7"/>
  <c r="H210" i="7"/>
  <c r="H77" i="7"/>
  <c r="O209" i="7"/>
  <c r="K209" i="7"/>
  <c r="J209" i="7"/>
  <c r="P210" i="7"/>
  <c r="P77" i="7"/>
  <c r="B77" i="7"/>
  <c r="B210" i="7"/>
  <c r="L209" i="7"/>
  <c r="C209" i="7"/>
  <c r="Q209" i="7"/>
  <c r="D209" i="7"/>
  <c r="H25" i="21"/>
  <c r="H21" i="21"/>
  <c r="H17" i="21"/>
  <c r="H27" i="21"/>
  <c r="B25" i="21"/>
  <c r="B21" i="21"/>
  <c r="B17" i="21"/>
  <c r="B27" i="21"/>
  <c r="N209" i="7"/>
  <c r="H26" i="21"/>
  <c r="P26" i="21"/>
  <c r="P209" i="7" l="1"/>
  <c r="B209" i="7"/>
  <c r="H209" i="7"/>
  <c r="G209" i="7"/>
  <c r="J41" i="14" l="1"/>
  <c r="P41" i="14"/>
  <c r="F45" i="14"/>
  <c r="C41" i="14"/>
  <c r="M41" i="14"/>
  <c r="C45" i="14"/>
  <c r="P45" i="14"/>
  <c r="L41" i="14"/>
  <c r="I41" i="14"/>
  <c r="O45" i="14"/>
  <c r="N45" i="14"/>
  <c r="M45" i="14"/>
  <c r="L45" i="14"/>
  <c r="K41" i="14"/>
  <c r="Q41" i="14"/>
  <c r="G45" i="14"/>
  <c r="E45" i="14"/>
  <c r="D45" i="14"/>
  <c r="F41" i="14"/>
  <c r="H41" i="14"/>
  <c r="Q45" i="14"/>
  <c r="O41" i="14"/>
  <c r="N41" i="14"/>
  <c r="D41" i="14"/>
  <c r="E41" i="14"/>
  <c r="K45" i="14"/>
  <c r="J45" i="14"/>
  <c r="I45" i="14"/>
  <c r="H45" i="14"/>
  <c r="G41" i="14"/>
  <c r="B45" i="14" l="1"/>
  <c r="B41" i="14"/>
  <c r="N64" i="12" l="1"/>
  <c r="N86" i="12" s="1"/>
  <c r="Q64" i="12"/>
  <c r="Q86" i="12" s="1"/>
  <c r="K64" i="12"/>
  <c r="K86" i="12" s="1"/>
  <c r="L64" i="12"/>
  <c r="L86" i="12" s="1"/>
  <c r="J64" i="12"/>
  <c r="J86" i="12" s="1"/>
  <c r="M64" i="12"/>
  <c r="M86" i="12" s="1"/>
  <c r="G64" i="12"/>
  <c r="G86" i="12" s="1"/>
  <c r="D64" i="12"/>
  <c r="D86" i="12" s="1"/>
  <c r="C64" i="12"/>
  <c r="C86" i="12" s="1"/>
  <c r="B64" i="12"/>
  <c r="B86" i="12" s="1"/>
  <c r="I64" i="12"/>
  <c r="I86" i="12" s="1"/>
  <c r="F64" i="12"/>
  <c r="F86" i="12" s="1"/>
  <c r="H64" i="12"/>
  <c r="H86" i="12" s="1"/>
  <c r="E64" i="12"/>
  <c r="E86" i="12" s="1"/>
  <c r="P64" i="12"/>
  <c r="P86" i="12" s="1"/>
  <c r="O64" i="12"/>
  <c r="O86" i="12" s="1"/>
  <c r="K30" i="14"/>
  <c r="G30" i="14"/>
  <c r="H30" i="14"/>
  <c r="O30" i="14"/>
  <c r="C30" i="14"/>
  <c r="I30" i="14"/>
  <c r="Q30" i="14"/>
  <c r="N30" i="14"/>
  <c r="L30" i="14"/>
  <c r="J30" i="14"/>
  <c r="M30" i="14"/>
  <c r="D30" i="14"/>
  <c r="B30" i="14"/>
  <c r="F30" i="14"/>
  <c r="P30" i="14"/>
  <c r="E30" i="14"/>
  <c r="C42" i="14" l="1"/>
  <c r="C6" i="12"/>
  <c r="C40" i="14" l="1"/>
  <c r="C11" i="7"/>
  <c r="C65" i="12" l="1"/>
  <c r="C87" i="12" s="1"/>
  <c r="C195" i="7"/>
  <c r="C31" i="14"/>
  <c r="C17" i="12"/>
  <c r="C63" i="12" l="1"/>
  <c r="C29" i="14"/>
  <c r="E66" i="12" l="1"/>
  <c r="E88" i="12" s="1"/>
  <c r="Q66" i="12"/>
  <c r="Q88" i="12" s="1"/>
  <c r="J66" i="12"/>
  <c r="J88" i="12" s="1"/>
  <c r="H66" i="12"/>
  <c r="H88" i="12" s="1"/>
  <c r="L66" i="12"/>
  <c r="L88" i="12" s="1"/>
  <c r="B66" i="12"/>
  <c r="B88" i="12" s="1"/>
  <c r="P66" i="12"/>
  <c r="P88" i="12" s="1"/>
  <c r="P10" i="7"/>
  <c r="P39" i="14"/>
  <c r="M12" i="7"/>
  <c r="M43" i="14"/>
  <c r="G39" i="14"/>
  <c r="G10" i="7"/>
  <c r="J12" i="7"/>
  <c r="J43" i="14"/>
  <c r="D10" i="7"/>
  <c r="D39" i="14"/>
  <c r="C12" i="7"/>
  <c r="C43" i="14"/>
  <c r="E10" i="7"/>
  <c r="E39" i="14"/>
  <c r="N10" i="7"/>
  <c r="N39" i="14"/>
  <c r="Q43" i="14"/>
  <c r="Q12" i="7"/>
  <c r="H12" i="7"/>
  <c r="H43" i="14"/>
  <c r="M10" i="7"/>
  <c r="M39" i="14"/>
  <c r="J10" i="7"/>
  <c r="J39" i="14"/>
  <c r="K10" i="7"/>
  <c r="K39" i="14"/>
  <c r="N12" i="7"/>
  <c r="N43" i="14"/>
  <c r="H10" i="7"/>
  <c r="H39" i="14"/>
  <c r="G12" i="7"/>
  <c r="G43" i="14"/>
  <c r="B10" i="7"/>
  <c r="B39" i="14"/>
  <c r="E12" i="7"/>
  <c r="E43" i="14"/>
  <c r="I39" i="14"/>
  <c r="I10" i="7"/>
  <c r="L12" i="7"/>
  <c r="L43" i="14"/>
  <c r="C39" i="14"/>
  <c r="C10" i="7"/>
  <c r="C4" i="12"/>
  <c r="F12" i="7"/>
  <c r="F43" i="14"/>
  <c r="O12" i="7"/>
  <c r="O43" i="14"/>
  <c r="D12" i="7"/>
  <c r="D43" i="14"/>
  <c r="O39" i="14"/>
  <c r="O10" i="7"/>
  <c r="B12" i="7"/>
  <c r="B43" i="14"/>
  <c r="L39" i="14"/>
  <c r="L10" i="7"/>
  <c r="K12" i="7"/>
  <c r="K43" i="14"/>
  <c r="F10" i="7"/>
  <c r="F39" i="14"/>
  <c r="I12" i="7"/>
  <c r="I43" i="14"/>
  <c r="Q10" i="7"/>
  <c r="Q39" i="14"/>
  <c r="P12" i="7"/>
  <c r="P43" i="14"/>
  <c r="N66" i="12"/>
  <c r="N88" i="12" s="1"/>
  <c r="C117" i="12" l="1"/>
  <c r="M66" i="12"/>
  <c r="M88" i="12" s="1"/>
  <c r="G66" i="12"/>
  <c r="G88" i="12" s="1"/>
  <c r="K66" i="12"/>
  <c r="K88" i="12" s="1"/>
  <c r="F66" i="12"/>
  <c r="F88" i="12" s="1"/>
  <c r="I66" i="12"/>
  <c r="I88" i="12" s="1"/>
  <c r="O66" i="12"/>
  <c r="O88" i="12" s="1"/>
  <c r="D66" i="12"/>
  <c r="D88" i="12" s="1"/>
  <c r="C66" i="12"/>
  <c r="C88" i="12" s="1"/>
  <c r="M38" i="7"/>
  <c r="M46" i="13"/>
  <c r="M35" i="13"/>
  <c r="M32" i="14"/>
  <c r="I42" i="14"/>
  <c r="I6" i="12"/>
  <c r="F196" i="7"/>
  <c r="L196" i="7"/>
  <c r="C38" i="7"/>
  <c r="C46" i="13"/>
  <c r="C35" i="13"/>
  <c r="Q38" i="7"/>
  <c r="Q46" i="13"/>
  <c r="Q35" i="13"/>
  <c r="K32" i="14"/>
  <c r="N42" i="14"/>
  <c r="N6" i="12"/>
  <c r="D6" i="12"/>
  <c r="D42" i="14"/>
  <c r="I32" i="14"/>
  <c r="F42" i="14"/>
  <c r="F6" i="12"/>
  <c r="L6" i="12"/>
  <c r="L42" i="14"/>
  <c r="Q32" i="14"/>
  <c r="G42" i="14"/>
  <c r="G6" i="12"/>
  <c r="E32" i="14"/>
  <c r="D32" i="14"/>
  <c r="P196" i="7"/>
  <c r="Q194" i="7"/>
  <c r="O194" i="7"/>
  <c r="C194" i="7"/>
  <c r="C9" i="7"/>
  <c r="I194" i="7"/>
  <c r="H196" i="7"/>
  <c r="P194" i="7"/>
  <c r="E38" i="7"/>
  <c r="E46" i="13"/>
  <c r="E35" i="13"/>
  <c r="B38" i="7"/>
  <c r="B35" i="13"/>
  <c r="B46" i="13"/>
  <c r="N32" i="14"/>
  <c r="H32" i="14"/>
  <c r="K196" i="7"/>
  <c r="D196" i="7"/>
  <c r="G194" i="7"/>
  <c r="N38" i="7"/>
  <c r="N46" i="13"/>
  <c r="N35" i="13"/>
  <c r="L38" i="7"/>
  <c r="L46" i="13"/>
  <c r="L35" i="13"/>
  <c r="G32" i="14"/>
  <c r="Q42" i="14"/>
  <c r="Q6" i="12"/>
  <c r="F32" i="14"/>
  <c r="K42" i="14"/>
  <c r="K6" i="12"/>
  <c r="P42" i="14"/>
  <c r="P6" i="12"/>
  <c r="O42" i="14"/>
  <c r="O6" i="12"/>
  <c r="P36" i="7"/>
  <c r="P42" i="13"/>
  <c r="I196" i="7"/>
  <c r="B196" i="7"/>
  <c r="N196" i="7"/>
  <c r="J194" i="7"/>
  <c r="E194" i="7"/>
  <c r="C196" i="7"/>
  <c r="D194" i="7"/>
  <c r="M196" i="7"/>
  <c r="H38" i="7"/>
  <c r="H46" i="13"/>
  <c r="H35" i="13"/>
  <c r="K38" i="7"/>
  <c r="K46" i="13"/>
  <c r="K35" i="13"/>
  <c r="C32" i="14"/>
  <c r="L32" i="14"/>
  <c r="P32" i="14"/>
  <c r="F194" i="7"/>
  <c r="Q196" i="7"/>
  <c r="O38" i="7"/>
  <c r="O46" i="13"/>
  <c r="O35" i="13"/>
  <c r="J38" i="7"/>
  <c r="J35" i="13"/>
  <c r="J46" i="13"/>
  <c r="F38" i="7"/>
  <c r="F35" i="13"/>
  <c r="F46" i="13"/>
  <c r="P38" i="7"/>
  <c r="P46" i="13"/>
  <c r="P35" i="13"/>
  <c r="G38" i="7"/>
  <c r="G46" i="13"/>
  <c r="G35" i="13"/>
  <c r="D38" i="7"/>
  <c r="D46" i="13"/>
  <c r="D35" i="13"/>
  <c r="I38" i="7"/>
  <c r="I46" i="13"/>
  <c r="I35" i="13"/>
  <c r="O32" i="14"/>
  <c r="M42" i="14"/>
  <c r="M6" i="12"/>
  <c r="E42" i="14"/>
  <c r="E6" i="12"/>
  <c r="H42" i="14"/>
  <c r="H6" i="12"/>
  <c r="B32" i="14"/>
  <c r="J32" i="14"/>
  <c r="J42" i="14"/>
  <c r="J6" i="12"/>
  <c r="L194" i="7"/>
  <c r="O196" i="7"/>
  <c r="C116" i="12"/>
  <c r="C38" i="14"/>
  <c r="C119" i="12"/>
  <c r="C120" i="12"/>
  <c r="C118" i="12"/>
  <c r="E196" i="7"/>
  <c r="B194" i="7"/>
  <c r="G196" i="7"/>
  <c r="H194" i="7"/>
  <c r="K194" i="7"/>
  <c r="M194" i="7"/>
  <c r="N194" i="7"/>
  <c r="C121" i="12"/>
  <c r="J196" i="7"/>
  <c r="G62" i="12" l="1"/>
  <c r="G84" i="12" s="1"/>
  <c r="I62" i="12"/>
  <c r="I84" i="12" s="1"/>
  <c r="L62" i="12"/>
  <c r="L84" i="12" s="1"/>
  <c r="J62" i="12"/>
  <c r="J84" i="12" s="1"/>
  <c r="P62" i="12"/>
  <c r="P84" i="12" s="1"/>
  <c r="D62" i="12"/>
  <c r="D84" i="12" s="1"/>
  <c r="N62" i="12"/>
  <c r="N84" i="12" s="1"/>
  <c r="Q62" i="12"/>
  <c r="Q84" i="12" s="1"/>
  <c r="K62" i="12"/>
  <c r="K84" i="12" s="1"/>
  <c r="H62" i="12"/>
  <c r="H84" i="12" s="1"/>
  <c r="M62" i="12"/>
  <c r="M84" i="12" s="1"/>
  <c r="P28" i="14"/>
  <c r="F62" i="12"/>
  <c r="F84" i="12" s="1"/>
  <c r="P31" i="13"/>
  <c r="C62" i="12"/>
  <c r="C84" i="12" s="1"/>
  <c r="B62" i="12"/>
  <c r="B84" i="12" s="1"/>
  <c r="E62" i="12"/>
  <c r="E84" i="12" s="1"/>
  <c r="O62" i="12"/>
  <c r="O84" i="12" s="1"/>
  <c r="E28" i="14"/>
  <c r="I28" i="14"/>
  <c r="H11" i="7"/>
  <c r="H40" i="14"/>
  <c r="H4" i="12"/>
  <c r="Q28" i="14"/>
  <c r="Q36" i="7"/>
  <c r="Q42" i="13"/>
  <c r="Q31" i="13"/>
  <c r="J4" i="12"/>
  <c r="J40" i="14"/>
  <c r="J11" i="7"/>
  <c r="E40" i="14"/>
  <c r="E11" i="7"/>
  <c r="E4" i="12"/>
  <c r="D170" i="7"/>
  <c r="H170" i="7"/>
  <c r="O4" i="12"/>
  <c r="O40" i="14"/>
  <c r="O11" i="7"/>
  <c r="N170" i="7"/>
  <c r="C193" i="7"/>
  <c r="F4" i="12"/>
  <c r="F40" i="14"/>
  <c r="F11" i="7"/>
  <c r="D4" i="12"/>
  <c r="D40" i="14"/>
  <c r="D11" i="7"/>
  <c r="C170" i="7"/>
  <c r="F28" i="14"/>
  <c r="O28" i="14"/>
  <c r="P170" i="7"/>
  <c r="K170" i="7"/>
  <c r="B28" i="14"/>
  <c r="D28" i="14"/>
  <c r="H28" i="14"/>
  <c r="M40" i="14"/>
  <c r="M11" i="7"/>
  <c r="M4" i="12"/>
  <c r="F170" i="7"/>
  <c r="P168" i="7"/>
  <c r="P11" i="7"/>
  <c r="P40" i="14"/>
  <c r="P4" i="12"/>
  <c r="E170" i="7"/>
  <c r="N4" i="12"/>
  <c r="N40" i="14"/>
  <c r="N11" i="7"/>
  <c r="I40" i="14"/>
  <c r="I11" i="7"/>
  <c r="I4" i="12"/>
  <c r="M170" i="7"/>
  <c r="J170" i="7"/>
  <c r="L170" i="7"/>
  <c r="B170" i="7"/>
  <c r="G4" i="12"/>
  <c r="G40" i="14"/>
  <c r="G11" i="7"/>
  <c r="L4" i="12"/>
  <c r="L40" i="14"/>
  <c r="L11" i="7"/>
  <c r="N28" i="14"/>
  <c r="G28" i="14"/>
  <c r="L28" i="14"/>
  <c r="C15" i="12"/>
  <c r="C28" i="14"/>
  <c r="M28" i="14"/>
  <c r="K28" i="14"/>
  <c r="J28" i="14"/>
  <c r="I170" i="7"/>
  <c r="G170" i="7"/>
  <c r="O170" i="7"/>
  <c r="K4" i="12"/>
  <c r="K40" i="14"/>
  <c r="K11" i="7"/>
  <c r="Q40" i="14"/>
  <c r="Q11" i="7"/>
  <c r="Q4" i="12"/>
  <c r="Q170" i="7"/>
  <c r="O65" i="12" l="1"/>
  <c r="O87" i="12" s="1"/>
  <c r="Q65" i="12"/>
  <c r="Q87" i="12" s="1"/>
  <c r="M65" i="12"/>
  <c r="M87" i="12" s="1"/>
  <c r="K118" i="12"/>
  <c r="N118" i="12"/>
  <c r="N65" i="12"/>
  <c r="N87" i="12" s="1"/>
  <c r="O118" i="12"/>
  <c r="C61" i="12"/>
  <c r="E118" i="12"/>
  <c r="J65" i="12"/>
  <c r="J87" i="12" s="1"/>
  <c r="K65" i="12"/>
  <c r="K87" i="12" s="1"/>
  <c r="F65" i="12"/>
  <c r="F87" i="12" s="1"/>
  <c r="I118" i="12"/>
  <c r="P65" i="12"/>
  <c r="P87" i="12" s="1"/>
  <c r="L65" i="12"/>
  <c r="L87" i="12" s="1"/>
  <c r="G65" i="12"/>
  <c r="G87" i="12" s="1"/>
  <c r="M118" i="12"/>
  <c r="H65" i="12"/>
  <c r="H87" i="12" s="1"/>
  <c r="E65" i="12"/>
  <c r="E87" i="12" s="1"/>
  <c r="D65" i="12"/>
  <c r="D87" i="12" s="1"/>
  <c r="C128" i="12"/>
  <c r="Q116" i="12"/>
  <c r="Q38" i="14"/>
  <c r="Q119" i="12"/>
  <c r="Q117" i="12"/>
  <c r="Q121" i="12"/>
  <c r="Q120" i="12"/>
  <c r="F195" i="7"/>
  <c r="F9" i="7"/>
  <c r="E195" i="7"/>
  <c r="E9" i="7"/>
  <c r="E31" i="14"/>
  <c r="E17" i="12"/>
  <c r="M31" i="14"/>
  <c r="M17" i="12"/>
  <c r="O31" i="14"/>
  <c r="O17" i="12"/>
  <c r="Q118" i="12"/>
  <c r="K116" i="12"/>
  <c r="K38" i="14"/>
  <c r="K119" i="12"/>
  <c r="K117" i="12"/>
  <c r="K121" i="12"/>
  <c r="K120" i="12"/>
  <c r="L38" i="14"/>
  <c r="L116" i="12"/>
  <c r="L119" i="12"/>
  <c r="L117" i="12"/>
  <c r="L121" i="12"/>
  <c r="L120" i="12"/>
  <c r="D195" i="7"/>
  <c r="D9" i="7"/>
  <c r="D38" i="14"/>
  <c r="D116" i="12"/>
  <c r="D119" i="12"/>
  <c r="D117" i="12"/>
  <c r="D121" i="12"/>
  <c r="D120" i="12"/>
  <c r="J195" i="7"/>
  <c r="J9" i="7"/>
  <c r="H116" i="12"/>
  <c r="H38" i="14"/>
  <c r="H119" i="12"/>
  <c r="H121" i="12"/>
  <c r="H117" i="12"/>
  <c r="H120" i="12"/>
  <c r="D31" i="14"/>
  <c r="D17" i="12"/>
  <c r="G116" i="12"/>
  <c r="G38" i="14"/>
  <c r="G119" i="12"/>
  <c r="G121" i="12"/>
  <c r="G117" i="12"/>
  <c r="G120" i="12"/>
  <c r="F116" i="12"/>
  <c r="F38" i="14"/>
  <c r="F119" i="12"/>
  <c r="F117" i="12"/>
  <c r="F121" i="12"/>
  <c r="F120" i="12"/>
  <c r="J116" i="12"/>
  <c r="J38" i="14"/>
  <c r="J119" i="12"/>
  <c r="J121" i="12"/>
  <c r="J117" i="12"/>
  <c r="J120" i="12"/>
  <c r="J31" i="14"/>
  <c r="J17" i="12"/>
  <c r="K195" i="7"/>
  <c r="K9" i="7"/>
  <c r="G118" i="12"/>
  <c r="N116" i="12"/>
  <c r="N38" i="14"/>
  <c r="N119" i="12"/>
  <c r="N117" i="12"/>
  <c r="N121" i="12"/>
  <c r="N120" i="12"/>
  <c r="P116" i="12"/>
  <c r="P38" i="14"/>
  <c r="P119" i="12"/>
  <c r="P121" i="12"/>
  <c r="P117" i="12"/>
  <c r="P120" i="12"/>
  <c r="P195" i="7"/>
  <c r="P9" i="7"/>
  <c r="M116" i="12"/>
  <c r="M38" i="14"/>
  <c r="M119" i="12"/>
  <c r="M121" i="12"/>
  <c r="M117" i="12"/>
  <c r="M120" i="12"/>
  <c r="F118" i="12"/>
  <c r="O116" i="12"/>
  <c r="O38" i="14"/>
  <c r="O119" i="12"/>
  <c r="O121" i="12"/>
  <c r="O117" i="12"/>
  <c r="O120" i="12"/>
  <c r="Q168" i="7"/>
  <c r="H118" i="12"/>
  <c r="Q31" i="14"/>
  <c r="Q17" i="12"/>
  <c r="C27" i="14"/>
  <c r="C127" i="12"/>
  <c r="C130" i="12"/>
  <c r="C131" i="12"/>
  <c r="C129" i="12"/>
  <c r="C132" i="12"/>
  <c r="G195" i="7"/>
  <c r="G9" i="7"/>
  <c r="L31" i="14"/>
  <c r="L17" i="12"/>
  <c r="F31" i="14"/>
  <c r="F17" i="12"/>
  <c r="P31" i="14"/>
  <c r="P17" i="12"/>
  <c r="N31" i="14"/>
  <c r="N17" i="12"/>
  <c r="K31" i="14"/>
  <c r="K17" i="12"/>
  <c r="G31" i="14"/>
  <c r="G17" i="12"/>
  <c r="H31" i="14"/>
  <c r="H17" i="12"/>
  <c r="Q195" i="7"/>
  <c r="Q9" i="7"/>
  <c r="L118" i="12"/>
  <c r="L195" i="7"/>
  <c r="L9" i="7"/>
  <c r="I116" i="12"/>
  <c r="I38" i="14"/>
  <c r="I119" i="12"/>
  <c r="I117" i="12"/>
  <c r="I121" i="12"/>
  <c r="I120" i="12"/>
  <c r="I195" i="7"/>
  <c r="I9" i="7"/>
  <c r="N195" i="7"/>
  <c r="N9" i="7"/>
  <c r="P118" i="12"/>
  <c r="M195" i="7"/>
  <c r="M9" i="7"/>
  <c r="D118" i="12"/>
  <c r="O195" i="7"/>
  <c r="O9" i="7"/>
  <c r="E38" i="14"/>
  <c r="E116" i="12"/>
  <c r="E119" i="12"/>
  <c r="E121" i="12"/>
  <c r="E117" i="12"/>
  <c r="E120" i="12"/>
  <c r="J118" i="12"/>
  <c r="H195" i="7"/>
  <c r="H9" i="7"/>
  <c r="I65" i="12" l="1"/>
  <c r="I87" i="12" s="1"/>
  <c r="K63" i="12"/>
  <c r="D63" i="12"/>
  <c r="Q63" i="12"/>
  <c r="P63" i="12"/>
  <c r="G63" i="12"/>
  <c r="N63" i="12"/>
  <c r="F63" i="12"/>
  <c r="M63" i="12"/>
  <c r="H63" i="12"/>
  <c r="J63" i="12"/>
  <c r="O63" i="12"/>
  <c r="L63" i="12"/>
  <c r="E63" i="12"/>
  <c r="G29" i="14"/>
  <c r="G15" i="12"/>
  <c r="J193" i="7"/>
  <c r="K29" i="14"/>
  <c r="K15" i="12"/>
  <c r="L29" i="14"/>
  <c r="L15" i="12"/>
  <c r="G193" i="7"/>
  <c r="Q15" i="12"/>
  <c r="Q29" i="14"/>
  <c r="P193" i="7"/>
  <c r="D29" i="14"/>
  <c r="D15" i="12"/>
  <c r="O29" i="14"/>
  <c r="O15" i="12"/>
  <c r="F193" i="7"/>
  <c r="H193" i="7"/>
  <c r="O193" i="7"/>
  <c r="M193" i="7"/>
  <c r="I193" i="7"/>
  <c r="L193" i="7"/>
  <c r="Q193" i="7"/>
  <c r="I31" i="14"/>
  <c r="I17" i="12"/>
  <c r="N15" i="12"/>
  <c r="N29" i="14"/>
  <c r="K193" i="7"/>
  <c r="J15" i="12"/>
  <c r="J29" i="14"/>
  <c r="D193" i="7"/>
  <c r="M15" i="12"/>
  <c r="M29" i="14"/>
  <c r="E193" i="7"/>
  <c r="O36" i="7"/>
  <c r="O42" i="13"/>
  <c r="O31" i="13"/>
  <c r="F15" i="12"/>
  <c r="F29" i="14"/>
  <c r="N193" i="7"/>
  <c r="H29" i="14"/>
  <c r="H15" i="12"/>
  <c r="P29" i="14"/>
  <c r="P15" i="12"/>
  <c r="E15" i="12"/>
  <c r="E29" i="14"/>
  <c r="F61" i="12" l="1"/>
  <c r="L61" i="12"/>
  <c r="O61" i="12"/>
  <c r="Q61" i="12"/>
  <c r="G61" i="12"/>
  <c r="H61" i="12"/>
  <c r="D61" i="12"/>
  <c r="M61" i="12"/>
  <c r="K61" i="12"/>
  <c r="J61" i="12"/>
  <c r="N61" i="12"/>
  <c r="I63" i="12"/>
  <c r="E61" i="12"/>
  <c r="P61" i="12"/>
  <c r="P129" i="12"/>
  <c r="F129" i="12"/>
  <c r="J129" i="12"/>
  <c r="K129" i="12"/>
  <c r="O168" i="7"/>
  <c r="N127" i="12"/>
  <c r="N27" i="14"/>
  <c r="N130" i="12"/>
  <c r="N132" i="12"/>
  <c r="N128" i="12"/>
  <c r="N131" i="12"/>
  <c r="G27" i="14"/>
  <c r="G127" i="12"/>
  <c r="G130" i="12"/>
  <c r="G132" i="12"/>
  <c r="G128" i="12"/>
  <c r="G131" i="12"/>
  <c r="P127" i="12"/>
  <c r="P27" i="14"/>
  <c r="P130" i="12"/>
  <c r="P128" i="12"/>
  <c r="P132" i="12"/>
  <c r="P131" i="12"/>
  <c r="H127" i="12"/>
  <c r="H27" i="14"/>
  <c r="H130" i="12"/>
  <c r="H132" i="12"/>
  <c r="H128" i="12"/>
  <c r="H131" i="12"/>
  <c r="J127" i="12"/>
  <c r="J27" i="14"/>
  <c r="J130" i="12"/>
  <c r="J132" i="12"/>
  <c r="J128" i="12"/>
  <c r="J131" i="12"/>
  <c r="D27" i="14"/>
  <c r="D127" i="12"/>
  <c r="D130" i="12"/>
  <c r="D132" i="12"/>
  <c r="D128" i="12"/>
  <c r="D131" i="12"/>
  <c r="L127" i="12"/>
  <c r="L27" i="14"/>
  <c r="L130" i="12"/>
  <c r="L132" i="12"/>
  <c r="L128" i="12"/>
  <c r="L131" i="12"/>
  <c r="L129" i="12"/>
  <c r="N36" i="7"/>
  <c r="N31" i="13"/>
  <c r="N42" i="13"/>
  <c r="I46" i="14"/>
  <c r="I10" i="12"/>
  <c r="F27" i="14"/>
  <c r="F127" i="12"/>
  <c r="F130" i="12"/>
  <c r="F132" i="12"/>
  <c r="F128" i="12"/>
  <c r="F131" i="12"/>
  <c r="M27" i="14"/>
  <c r="M127" i="12"/>
  <c r="M130" i="12"/>
  <c r="M132" i="12"/>
  <c r="M128" i="12"/>
  <c r="M131" i="12"/>
  <c r="I15" i="12"/>
  <c r="I29" i="14"/>
  <c r="O127" i="12"/>
  <c r="O27" i="14"/>
  <c r="O130" i="12"/>
  <c r="O132" i="12"/>
  <c r="O128" i="12"/>
  <c r="O131" i="12"/>
  <c r="O129" i="12"/>
  <c r="D129" i="12"/>
  <c r="Q27" i="14"/>
  <c r="Q127" i="12"/>
  <c r="Q130" i="12"/>
  <c r="Q132" i="12"/>
  <c r="Q128" i="12"/>
  <c r="Q131" i="12"/>
  <c r="E127" i="12"/>
  <c r="E27" i="14"/>
  <c r="E130" i="12"/>
  <c r="E132" i="12"/>
  <c r="E128" i="12"/>
  <c r="E131" i="12"/>
  <c r="E129" i="12"/>
  <c r="H129" i="12"/>
  <c r="M129" i="12"/>
  <c r="N129" i="12"/>
  <c r="Q129" i="12"/>
  <c r="K127" i="12"/>
  <c r="K27" i="14"/>
  <c r="K130" i="12"/>
  <c r="K132" i="12"/>
  <c r="K128" i="12"/>
  <c r="K131" i="12"/>
  <c r="G129" i="12"/>
  <c r="I61" i="12" l="1"/>
  <c r="I124" i="12"/>
  <c r="I127" i="12"/>
  <c r="I27" i="14"/>
  <c r="I130" i="12"/>
  <c r="I132" i="12"/>
  <c r="I128" i="12"/>
  <c r="I131" i="12"/>
  <c r="N168" i="7"/>
  <c r="I129" i="12"/>
  <c r="M36" i="7"/>
  <c r="M42" i="13"/>
  <c r="M31" i="13"/>
  <c r="I21" i="7"/>
  <c r="I122" i="12"/>
  <c r="I44" i="14"/>
  <c r="I123" i="12"/>
  <c r="I205" i="7" l="1"/>
  <c r="M168" i="7"/>
  <c r="L36" i="7"/>
  <c r="L42" i="13"/>
  <c r="L31" i="13"/>
  <c r="I68" i="12" l="1"/>
  <c r="I90" i="12" s="1"/>
  <c r="K36" i="7"/>
  <c r="K42" i="13"/>
  <c r="K31" i="13"/>
  <c r="I34" i="14"/>
  <c r="I48" i="13"/>
  <c r="I37" i="13"/>
  <c r="L168" i="7"/>
  <c r="I69" i="12" l="1"/>
  <c r="I91" i="12" s="1"/>
  <c r="I44" i="13"/>
  <c r="I33" i="13"/>
  <c r="J36" i="7"/>
  <c r="J42" i="13"/>
  <c r="J31" i="13"/>
  <c r="K168" i="7"/>
  <c r="I21" i="12"/>
  <c r="I35" i="14"/>
  <c r="I67" i="12" l="1"/>
  <c r="I135" i="12"/>
  <c r="I45" i="13"/>
  <c r="I34" i="13"/>
  <c r="I19" i="13"/>
  <c r="I33" i="14"/>
  <c r="I133" i="12"/>
  <c r="I14" i="12"/>
  <c r="I134" i="12"/>
  <c r="J168" i="7"/>
  <c r="I36" i="7"/>
  <c r="I42" i="13"/>
  <c r="I31" i="13"/>
  <c r="I168" i="7" l="1"/>
  <c r="I49" i="13"/>
  <c r="I38" i="13"/>
  <c r="I23" i="13"/>
  <c r="I26" i="14"/>
  <c r="I17" i="13"/>
  <c r="I43" i="13"/>
  <c r="I32" i="13"/>
  <c r="I37" i="7"/>
  <c r="H36" i="7"/>
  <c r="H42" i="13"/>
  <c r="H31" i="13"/>
  <c r="I35" i="7" l="1"/>
  <c r="I169" i="7"/>
  <c r="H168" i="7"/>
  <c r="I16" i="13"/>
  <c r="I63" i="13" s="1"/>
  <c r="I30" i="13"/>
  <c r="I41" i="13"/>
  <c r="I36" i="13"/>
  <c r="I47" i="7"/>
  <c r="I47" i="13"/>
  <c r="G36" i="7"/>
  <c r="G42" i="13"/>
  <c r="G31" i="13"/>
  <c r="I69" i="13" l="1"/>
  <c r="I167" i="7"/>
  <c r="I62" i="13"/>
  <c r="I68" i="13"/>
  <c r="I70" i="13"/>
  <c r="I66" i="13"/>
  <c r="I64" i="13"/>
  <c r="I67" i="13"/>
  <c r="I65" i="13"/>
  <c r="I71" i="13"/>
  <c r="G168" i="7"/>
  <c r="F36" i="7"/>
  <c r="F42" i="13"/>
  <c r="F31" i="13"/>
  <c r="I179" i="7"/>
  <c r="E36" i="7" l="1"/>
  <c r="E42" i="13"/>
  <c r="E31" i="13"/>
  <c r="F168" i="7"/>
  <c r="D36" i="7" l="1"/>
  <c r="D42" i="13"/>
  <c r="D31" i="13"/>
  <c r="E168" i="7"/>
  <c r="B36" i="7" l="1"/>
  <c r="B168" i="7" s="1"/>
  <c r="B31" i="13"/>
  <c r="B42" i="13"/>
  <c r="C36" i="7"/>
  <c r="C42" i="13"/>
  <c r="C31" i="13"/>
  <c r="D168" i="7"/>
  <c r="C168" i="7" l="1"/>
  <c r="H46" i="14" l="1"/>
  <c r="H10" i="12"/>
  <c r="G46" i="14" l="1"/>
  <c r="G10" i="12"/>
  <c r="H122" i="12"/>
  <c r="H44" i="14"/>
  <c r="H21" i="7"/>
  <c r="H123" i="12"/>
  <c r="J46" i="14"/>
  <c r="J10" i="12"/>
  <c r="H124" i="12"/>
  <c r="J124" i="12" l="1"/>
  <c r="G124" i="12"/>
  <c r="K46" i="14"/>
  <c r="K10" i="12"/>
  <c r="H205" i="7"/>
  <c r="J21" i="7"/>
  <c r="J122" i="12"/>
  <c r="J44" i="14"/>
  <c r="J123" i="12"/>
  <c r="G44" i="14"/>
  <c r="G21" i="7"/>
  <c r="G122" i="12"/>
  <c r="G123" i="12"/>
  <c r="K124" i="12" l="1"/>
  <c r="H68" i="12"/>
  <c r="H90" i="12" s="1"/>
  <c r="H23" i="13"/>
  <c r="L46" i="14"/>
  <c r="L10" i="12"/>
  <c r="J205" i="7"/>
  <c r="G48" i="13"/>
  <c r="H48" i="13"/>
  <c r="H37" i="13"/>
  <c r="K21" i="7"/>
  <c r="K122" i="12"/>
  <c r="K44" i="14"/>
  <c r="K123" i="12"/>
  <c r="J48" i="13"/>
  <c r="F46" i="14"/>
  <c r="F10" i="12"/>
  <c r="G205" i="7"/>
  <c r="H34" i="14"/>
  <c r="H69" i="12" l="1"/>
  <c r="H91" i="12" s="1"/>
  <c r="J68" i="12"/>
  <c r="J90" i="12" s="1"/>
  <c r="F124" i="12"/>
  <c r="G68" i="12"/>
  <c r="G90" i="12" s="1"/>
  <c r="L124" i="12"/>
  <c r="H21" i="12"/>
  <c r="H135" i="12" s="1"/>
  <c r="H134" i="12"/>
  <c r="H44" i="13"/>
  <c r="H33" i="13"/>
  <c r="F44" i="14"/>
  <c r="F21" i="7"/>
  <c r="F122" i="12"/>
  <c r="F123" i="12"/>
  <c r="G34" i="14"/>
  <c r="J34" i="14"/>
  <c r="G37" i="13"/>
  <c r="H35" i="14"/>
  <c r="H47" i="13"/>
  <c r="H47" i="7"/>
  <c r="H49" i="13"/>
  <c r="H38" i="13"/>
  <c r="M46" i="14"/>
  <c r="M10" i="12"/>
  <c r="K48" i="13"/>
  <c r="J37" i="13"/>
  <c r="K205" i="7"/>
  <c r="L44" i="14"/>
  <c r="L21" i="7"/>
  <c r="L122" i="12"/>
  <c r="L123" i="12"/>
  <c r="H14" i="12" l="1"/>
  <c r="K68" i="12"/>
  <c r="K90" i="12" s="1"/>
  <c r="J69" i="12"/>
  <c r="J91" i="12" s="1"/>
  <c r="H33" i="14"/>
  <c r="H36" i="13"/>
  <c r="H67" i="12"/>
  <c r="H133" i="12"/>
  <c r="G69" i="12"/>
  <c r="G91" i="12" s="1"/>
  <c r="J21" i="12"/>
  <c r="J14" i="12" s="1"/>
  <c r="L205" i="7"/>
  <c r="F48" i="13"/>
  <c r="J19" i="13"/>
  <c r="J33" i="13"/>
  <c r="J44" i="13"/>
  <c r="N46" i="14"/>
  <c r="N10" i="12"/>
  <c r="K34" i="14"/>
  <c r="G44" i="13"/>
  <c r="G33" i="13"/>
  <c r="O46" i="14"/>
  <c r="O10" i="12"/>
  <c r="J35" i="14"/>
  <c r="J38" i="13"/>
  <c r="J49" i="13"/>
  <c r="J23" i="13"/>
  <c r="H26" i="14"/>
  <c r="M122" i="12"/>
  <c r="M44" i="14"/>
  <c r="M21" i="7"/>
  <c r="M123" i="12"/>
  <c r="G35" i="14"/>
  <c r="G21" i="12"/>
  <c r="K37" i="13"/>
  <c r="M124" i="12"/>
  <c r="H179" i="7"/>
  <c r="F205" i="7"/>
  <c r="O124" i="12" l="1"/>
  <c r="N124" i="12"/>
  <c r="F68" i="12"/>
  <c r="F90" i="12" s="1"/>
  <c r="J67" i="12"/>
  <c r="L68" i="12"/>
  <c r="L90" i="12" s="1"/>
  <c r="K69" i="12"/>
  <c r="K91" i="12" s="1"/>
  <c r="G67" i="12"/>
  <c r="J133" i="12"/>
  <c r="J33" i="14"/>
  <c r="J134" i="12"/>
  <c r="J135" i="12"/>
  <c r="K21" i="12"/>
  <c r="K134" i="12" s="1"/>
  <c r="G135" i="12"/>
  <c r="K133" i="12"/>
  <c r="K14" i="12"/>
  <c r="B42" i="14"/>
  <c r="B6" i="12"/>
  <c r="J47" i="13"/>
  <c r="J36" i="13"/>
  <c r="J47" i="7"/>
  <c r="L48" i="13"/>
  <c r="L37" i="13"/>
  <c r="L34" i="14"/>
  <c r="F34" i="14"/>
  <c r="G133" i="12"/>
  <c r="G33" i="14"/>
  <c r="G14" i="12"/>
  <c r="G134" i="12"/>
  <c r="O21" i="7"/>
  <c r="O122" i="12"/>
  <c r="O44" i="14"/>
  <c r="O123" i="12"/>
  <c r="J26" i="14"/>
  <c r="J43" i="13"/>
  <c r="J37" i="7"/>
  <c r="J32" i="13"/>
  <c r="J17" i="13"/>
  <c r="G45" i="13"/>
  <c r="G34" i="13"/>
  <c r="K45" i="13"/>
  <c r="K34" i="13"/>
  <c r="H19" i="13"/>
  <c r="H45" i="13"/>
  <c r="H34" i="13"/>
  <c r="J34" i="13"/>
  <c r="J45" i="13"/>
  <c r="P46" i="14"/>
  <c r="P10" i="12"/>
  <c r="M205" i="7"/>
  <c r="K19" i="13"/>
  <c r="K44" i="13"/>
  <c r="K33" i="13"/>
  <c r="K35" i="14"/>
  <c r="K135" i="12"/>
  <c r="G19" i="13"/>
  <c r="N21" i="7"/>
  <c r="N122" i="12"/>
  <c r="N44" i="14"/>
  <c r="N123" i="12"/>
  <c r="F37" i="13"/>
  <c r="K33" i="14" l="1"/>
  <c r="M68" i="12"/>
  <c r="M90" i="12" s="1"/>
  <c r="L69" i="12"/>
  <c r="L91" i="12" s="1"/>
  <c r="M69" i="12"/>
  <c r="M91" i="12" s="1"/>
  <c r="F69" i="12"/>
  <c r="F91" i="12" s="1"/>
  <c r="K67" i="12"/>
  <c r="L21" i="12"/>
  <c r="L14" i="12" s="1"/>
  <c r="M44" i="13"/>
  <c r="M33" i="13"/>
  <c r="Q46" i="14"/>
  <c r="Q10" i="12"/>
  <c r="O205" i="7"/>
  <c r="M21" i="12"/>
  <c r="M34" i="14"/>
  <c r="K26" i="14"/>
  <c r="L19" i="13"/>
  <c r="L44" i="13"/>
  <c r="L33" i="13"/>
  <c r="G43" i="13"/>
  <c r="G32" i="13"/>
  <c r="G37" i="7"/>
  <c r="G17" i="13"/>
  <c r="K37" i="7"/>
  <c r="K32" i="13"/>
  <c r="K43" i="13"/>
  <c r="K17" i="13"/>
  <c r="F35" i="14"/>
  <c r="J16" i="13"/>
  <c r="J63" i="13" s="1"/>
  <c r="J30" i="13"/>
  <c r="J41" i="13"/>
  <c r="B11" i="7"/>
  <c r="B40" i="14"/>
  <c r="B4" i="12"/>
  <c r="F44" i="13"/>
  <c r="F33" i="13"/>
  <c r="N205" i="7"/>
  <c r="M35" i="14"/>
  <c r="P21" i="7"/>
  <c r="P122" i="12"/>
  <c r="P44" i="14"/>
  <c r="P123" i="12"/>
  <c r="J35" i="7"/>
  <c r="J169" i="7"/>
  <c r="J179" i="7"/>
  <c r="L45" i="13"/>
  <c r="L34" i="13"/>
  <c r="O48" i="13"/>
  <c r="P124" i="12"/>
  <c r="K49" i="13"/>
  <c r="K38" i="13"/>
  <c r="K23" i="13"/>
  <c r="H37" i="7"/>
  <c r="H43" i="13"/>
  <c r="H32" i="13"/>
  <c r="H17" i="13"/>
  <c r="L35" i="14"/>
  <c r="G49" i="13"/>
  <c r="G38" i="13"/>
  <c r="G23" i="13"/>
  <c r="G26" i="14"/>
  <c r="F21" i="12"/>
  <c r="L33" i="14" l="1"/>
  <c r="L134" i="12"/>
  <c r="O68" i="12"/>
  <c r="O90" i="12" s="1"/>
  <c r="B65" i="12"/>
  <c r="B87" i="12" s="1"/>
  <c r="L67" i="12"/>
  <c r="F67" i="12"/>
  <c r="L135" i="12"/>
  <c r="N68" i="12"/>
  <c r="N90" i="12" s="1"/>
  <c r="M67" i="12"/>
  <c r="Q124" i="12"/>
  <c r="L133" i="12"/>
  <c r="O37" i="13"/>
  <c r="E46" i="14"/>
  <c r="E10" i="12"/>
  <c r="F133" i="12"/>
  <c r="F33" i="14"/>
  <c r="F14" i="12"/>
  <c r="F134" i="12"/>
  <c r="H169" i="7"/>
  <c r="H35" i="7"/>
  <c r="B38" i="14"/>
  <c r="B116" i="12"/>
  <c r="B119" i="12"/>
  <c r="B117" i="12"/>
  <c r="B121" i="12"/>
  <c r="B120" i="12"/>
  <c r="K16" i="13"/>
  <c r="K63" i="13" s="1"/>
  <c r="K41" i="13"/>
  <c r="K30" i="13"/>
  <c r="M48" i="13"/>
  <c r="M37" i="13"/>
  <c r="M133" i="12"/>
  <c r="M33" i="14"/>
  <c r="M14" i="12"/>
  <c r="L26" i="14"/>
  <c r="B31" i="14"/>
  <c r="B17" i="12"/>
  <c r="L49" i="13"/>
  <c r="L38" i="13"/>
  <c r="L23" i="13"/>
  <c r="N48" i="13"/>
  <c r="N37" i="13"/>
  <c r="B118" i="12"/>
  <c r="B195" i="7"/>
  <c r="B9" i="7"/>
  <c r="F135" i="12"/>
  <c r="G35" i="7"/>
  <c r="G169" i="7"/>
  <c r="M134" i="12"/>
  <c r="G47" i="13"/>
  <c r="G47" i="7"/>
  <c r="G36" i="13"/>
  <c r="K47" i="13"/>
  <c r="K47" i="7"/>
  <c r="K36" i="13"/>
  <c r="O34" i="14"/>
  <c r="M135" i="12"/>
  <c r="K35" i="7"/>
  <c r="K169" i="7"/>
  <c r="F45" i="13"/>
  <c r="F34" i="13"/>
  <c r="H16" i="13"/>
  <c r="H63" i="13" s="1"/>
  <c r="H41" i="13"/>
  <c r="H30" i="13"/>
  <c r="J167" i="7"/>
  <c r="P205" i="7"/>
  <c r="N34" i="14"/>
  <c r="F19" i="13"/>
  <c r="J62" i="13"/>
  <c r="J68" i="13"/>
  <c r="J64" i="13"/>
  <c r="J70" i="13"/>
  <c r="J66" i="13"/>
  <c r="J71" i="13"/>
  <c r="J65" i="13"/>
  <c r="J67" i="13"/>
  <c r="J69" i="13"/>
  <c r="G16" i="13"/>
  <c r="G63" i="13" s="1"/>
  <c r="G30" i="13"/>
  <c r="G41" i="13"/>
  <c r="L32" i="13"/>
  <c r="L43" i="13"/>
  <c r="L37" i="7"/>
  <c r="L17" i="13"/>
  <c r="Q44" i="14"/>
  <c r="Q21" i="7"/>
  <c r="Q122" i="12"/>
  <c r="Q123" i="12"/>
  <c r="P68" i="12" l="1"/>
  <c r="P90" i="12" s="1"/>
  <c r="B63" i="12"/>
  <c r="O69" i="12"/>
  <c r="O91" i="12" s="1"/>
  <c r="N69" i="12"/>
  <c r="N91" i="12" s="1"/>
  <c r="E124" i="12"/>
  <c r="N21" i="12"/>
  <c r="N135" i="12" s="1"/>
  <c r="O21" i="12"/>
  <c r="K69" i="13"/>
  <c r="N133" i="12"/>
  <c r="N134" i="12"/>
  <c r="F32" i="13"/>
  <c r="F43" i="13"/>
  <c r="F37" i="7"/>
  <c r="F17" i="13"/>
  <c r="H167" i="7"/>
  <c r="Q48" i="13"/>
  <c r="N44" i="13"/>
  <c r="N33" i="13"/>
  <c r="P23" i="13"/>
  <c r="G62" i="13"/>
  <c r="G68" i="13"/>
  <c r="G64" i="13"/>
  <c r="G70" i="13"/>
  <c r="G66" i="13"/>
  <c r="G67" i="13"/>
  <c r="G71" i="13"/>
  <c r="G65" i="13"/>
  <c r="H62" i="13"/>
  <c r="H68" i="13"/>
  <c r="H64" i="13"/>
  <c r="H70" i="13"/>
  <c r="H71" i="13"/>
  <c r="H66" i="13"/>
  <c r="H69" i="13"/>
  <c r="H67" i="13"/>
  <c r="H65" i="13"/>
  <c r="P48" i="13"/>
  <c r="P37" i="13"/>
  <c r="K179" i="7"/>
  <c r="G167" i="7"/>
  <c r="B193" i="7"/>
  <c r="B29" i="14"/>
  <c r="B15" i="12"/>
  <c r="M26" i="14"/>
  <c r="K62" i="13"/>
  <c r="K68" i="13"/>
  <c r="K64" i="13"/>
  <c r="K70" i="13"/>
  <c r="K67" i="13"/>
  <c r="K66" i="13"/>
  <c r="K71" i="13"/>
  <c r="K65" i="13"/>
  <c r="F26" i="14"/>
  <c r="N35" i="14"/>
  <c r="Q205" i="7"/>
  <c r="L35" i="7"/>
  <c r="L169" i="7"/>
  <c r="O35" i="14"/>
  <c r="K167" i="7"/>
  <c r="G69" i="13"/>
  <c r="G179" i="7"/>
  <c r="O44" i="13"/>
  <c r="O33" i="13"/>
  <c r="L47" i="13"/>
  <c r="L47" i="7"/>
  <c r="L36" i="13"/>
  <c r="D46" i="14"/>
  <c r="D10" i="12"/>
  <c r="L16" i="13"/>
  <c r="L63" i="13" s="1"/>
  <c r="L41" i="13"/>
  <c r="L30" i="13"/>
  <c r="F38" i="13"/>
  <c r="F49" i="13"/>
  <c r="F23" i="13"/>
  <c r="P34" i="14"/>
  <c r="E21" i="7"/>
  <c r="E122" i="12"/>
  <c r="E44" i="14"/>
  <c r="E123" i="12"/>
  <c r="N19" i="13"/>
  <c r="N33" i="14" l="1"/>
  <c r="Q69" i="12"/>
  <c r="Q91" i="12" s="1"/>
  <c r="D124" i="12"/>
  <c r="O33" i="14"/>
  <c r="O67" i="12"/>
  <c r="O14" i="12"/>
  <c r="B61" i="12"/>
  <c r="P69" i="12"/>
  <c r="P91" i="12" s="1"/>
  <c r="N14" i="12"/>
  <c r="N26" i="14" s="1"/>
  <c r="N67" i="12"/>
  <c r="Q68" i="12"/>
  <c r="Q90" i="12" s="1"/>
  <c r="O135" i="12"/>
  <c r="O133" i="12"/>
  <c r="P21" i="12"/>
  <c r="P135" i="12" s="1"/>
  <c r="O134" i="12"/>
  <c r="N37" i="7"/>
  <c r="N43" i="13"/>
  <c r="N32" i="13"/>
  <c r="N17" i="13"/>
  <c r="P47" i="13"/>
  <c r="P47" i="7"/>
  <c r="P19" i="13"/>
  <c r="P45" i="13"/>
  <c r="P34" i="13"/>
  <c r="C46" i="14"/>
  <c r="C10" i="12"/>
  <c r="Q34" i="14"/>
  <c r="Q21" i="12"/>
  <c r="Q35" i="14"/>
  <c r="E205" i="7"/>
  <c r="L179" i="7"/>
  <c r="F16" i="13"/>
  <c r="F63" i="13" s="1"/>
  <c r="F30" i="13"/>
  <c r="F41" i="13"/>
  <c r="P44" i="13"/>
  <c r="P33" i="13"/>
  <c r="M45" i="13"/>
  <c r="M34" i="13"/>
  <c r="M19" i="13"/>
  <c r="P14" i="12"/>
  <c r="F47" i="7"/>
  <c r="F36" i="13"/>
  <c r="F47" i="13"/>
  <c r="L62" i="13"/>
  <c r="L68" i="13"/>
  <c r="L64" i="13"/>
  <c r="L70" i="13"/>
  <c r="L66" i="13"/>
  <c r="L67" i="13"/>
  <c r="L65" i="13"/>
  <c r="L71" i="13"/>
  <c r="L69" i="13"/>
  <c r="L167" i="7"/>
  <c r="M49" i="13"/>
  <c r="M38" i="13"/>
  <c r="M23" i="13"/>
  <c r="B46" i="14"/>
  <c r="B10" i="12"/>
  <c r="B27" i="14"/>
  <c r="B127" i="12"/>
  <c r="B130" i="12"/>
  <c r="B132" i="12"/>
  <c r="B128" i="12"/>
  <c r="B131" i="12"/>
  <c r="P49" i="13"/>
  <c r="P38" i="13"/>
  <c r="O26" i="14"/>
  <c r="N45" i="13"/>
  <c r="N34" i="13"/>
  <c r="O45" i="13"/>
  <c r="O34" i="13"/>
  <c r="D44" i="14"/>
  <c r="D21" i="7"/>
  <c r="D122" i="12"/>
  <c r="D123" i="12"/>
  <c r="O19" i="13"/>
  <c r="P35" i="14"/>
  <c r="B129" i="12"/>
  <c r="Q37" i="13"/>
  <c r="F35" i="7"/>
  <c r="F169" i="7"/>
  <c r="Q67" i="12" l="1"/>
  <c r="C124" i="12"/>
  <c r="E68" i="12"/>
  <c r="E90" i="12" s="1"/>
  <c r="P133" i="12"/>
  <c r="P67" i="12"/>
  <c r="P33" i="14"/>
  <c r="P36" i="13"/>
  <c r="P134" i="12"/>
  <c r="F167" i="7"/>
  <c r="O49" i="13"/>
  <c r="O38" i="13"/>
  <c r="O23" i="13"/>
  <c r="Q44" i="13"/>
  <c r="Q33" i="13"/>
  <c r="M36" i="13"/>
  <c r="M47" i="7"/>
  <c r="M47" i="13"/>
  <c r="C122" i="12"/>
  <c r="C44" i="14"/>
  <c r="C21" i="7"/>
  <c r="C123" i="12"/>
  <c r="P179" i="7"/>
  <c r="N49" i="13"/>
  <c r="N38" i="13"/>
  <c r="N23" i="13"/>
  <c r="N16" i="13" s="1"/>
  <c r="B21" i="7"/>
  <c r="B122" i="12"/>
  <c r="B44" i="14"/>
  <c r="B123" i="12"/>
  <c r="N30" i="13"/>
  <c r="N41" i="13"/>
  <c r="O43" i="13"/>
  <c r="O32" i="13"/>
  <c r="O37" i="7"/>
  <c r="O17" i="13"/>
  <c r="B124" i="12"/>
  <c r="Q38" i="13"/>
  <c r="Q49" i="13"/>
  <c r="Q23" i="13"/>
  <c r="P26" i="14"/>
  <c r="Q133" i="12"/>
  <c r="Q33" i="14"/>
  <c r="Q14" i="12"/>
  <c r="P43" i="13"/>
  <c r="P37" i="7"/>
  <c r="P32" i="13"/>
  <c r="P17" i="13"/>
  <c r="F62" i="13"/>
  <c r="F68" i="13"/>
  <c r="F64" i="13"/>
  <c r="F70" i="13"/>
  <c r="F66" i="13"/>
  <c r="F67" i="13"/>
  <c r="F71" i="13"/>
  <c r="F65" i="13"/>
  <c r="E21" i="12"/>
  <c r="E34" i="14"/>
  <c r="D48" i="13"/>
  <c r="E44" i="13"/>
  <c r="E33" i="13"/>
  <c r="D205" i="7"/>
  <c r="F69" i="13"/>
  <c r="F179" i="7"/>
  <c r="M17" i="13"/>
  <c r="M32" i="13"/>
  <c r="M37" i="7"/>
  <c r="M43" i="13"/>
  <c r="Q135" i="12"/>
  <c r="Q134" i="12"/>
  <c r="N35" i="7"/>
  <c r="N169" i="7"/>
  <c r="E67" i="12" l="1"/>
  <c r="D68" i="12"/>
  <c r="D90" i="12" s="1"/>
  <c r="E69" i="12"/>
  <c r="E91" i="12" s="1"/>
  <c r="D37" i="13"/>
  <c r="E134" i="12"/>
  <c r="N62" i="13"/>
  <c r="N68" i="13"/>
  <c r="N64" i="13"/>
  <c r="N70" i="13"/>
  <c r="N66" i="13"/>
  <c r="N65" i="13"/>
  <c r="N67" i="13"/>
  <c r="N71" i="13"/>
  <c r="N63" i="13"/>
  <c r="P16" i="13"/>
  <c r="P63" i="13" s="1"/>
  <c r="P41" i="13"/>
  <c r="P30" i="13"/>
  <c r="N167" i="7"/>
  <c r="D34" i="14"/>
  <c r="E33" i="14"/>
  <c r="E133" i="12"/>
  <c r="E14" i="12"/>
  <c r="P169" i="7"/>
  <c r="P35" i="7"/>
  <c r="Q26" i="14"/>
  <c r="O16" i="13"/>
  <c r="O63" i="13" s="1"/>
  <c r="O30" i="13"/>
  <c r="O41" i="13"/>
  <c r="E23" i="13"/>
  <c r="E48" i="13"/>
  <c r="E37" i="13"/>
  <c r="M16" i="13"/>
  <c r="M63" i="13" s="1"/>
  <c r="M30" i="13"/>
  <c r="M41" i="13"/>
  <c r="N36" i="13"/>
  <c r="N47" i="13"/>
  <c r="N47" i="7"/>
  <c r="N69" i="13"/>
  <c r="M179" i="7"/>
  <c r="O36" i="13"/>
  <c r="O47" i="7"/>
  <c r="O47" i="13"/>
  <c r="B48" i="13"/>
  <c r="M35" i="7"/>
  <c r="M169" i="7"/>
  <c r="E49" i="13"/>
  <c r="E38" i="13"/>
  <c r="Q36" i="13"/>
  <c r="Q47" i="7"/>
  <c r="Q47" i="13"/>
  <c r="O35" i="7"/>
  <c r="O169" i="7"/>
  <c r="E35" i="14"/>
  <c r="E135" i="12"/>
  <c r="B205" i="7"/>
  <c r="C205" i="7"/>
  <c r="D69" i="12" l="1"/>
  <c r="D91" i="12" s="1"/>
  <c r="B68" i="12"/>
  <c r="B90" i="12" s="1"/>
  <c r="C68" i="12"/>
  <c r="C90" i="12" s="1"/>
  <c r="D21" i="12"/>
  <c r="O69" i="13"/>
  <c r="Q45" i="13"/>
  <c r="Q34" i="13"/>
  <c r="Q19" i="13"/>
  <c r="C48" i="13"/>
  <c r="C37" i="13"/>
  <c r="D44" i="13"/>
  <c r="D33" i="13"/>
  <c r="Q179" i="7"/>
  <c r="O179" i="7"/>
  <c r="C34" i="14"/>
  <c r="P62" i="13"/>
  <c r="P68" i="13"/>
  <c r="P64" i="13"/>
  <c r="P70" i="13"/>
  <c r="P69" i="13"/>
  <c r="P67" i="13"/>
  <c r="P66" i="13"/>
  <c r="P71" i="13"/>
  <c r="P65" i="13"/>
  <c r="B34" i="14"/>
  <c r="E45" i="13"/>
  <c r="E34" i="13"/>
  <c r="E19" i="13"/>
  <c r="O167" i="7"/>
  <c r="E36" i="13"/>
  <c r="E47" i="7"/>
  <c r="E47" i="13"/>
  <c r="P167" i="7"/>
  <c r="E26" i="14"/>
  <c r="D35" i="14"/>
  <c r="M167" i="7"/>
  <c r="B37" i="13"/>
  <c r="N179" i="7"/>
  <c r="M62" i="13"/>
  <c r="M68" i="13"/>
  <c r="M64" i="13"/>
  <c r="M66" i="13"/>
  <c r="M70" i="13"/>
  <c r="M67" i="13"/>
  <c r="M71" i="13"/>
  <c r="M69" i="13"/>
  <c r="M65" i="13"/>
  <c r="O62" i="13"/>
  <c r="O68" i="13"/>
  <c r="O64" i="13"/>
  <c r="O70" i="13"/>
  <c r="O66" i="13"/>
  <c r="O67" i="13"/>
  <c r="O71" i="13"/>
  <c r="O65" i="13"/>
  <c r="D19" i="13"/>
  <c r="C69" i="12" l="1"/>
  <c r="C91" i="12" s="1"/>
  <c r="B69" i="12"/>
  <c r="B91" i="12" s="1"/>
  <c r="D67" i="12"/>
  <c r="D133" i="12"/>
  <c r="B21" i="12"/>
  <c r="D14" i="12"/>
  <c r="D26" i="14" s="1"/>
  <c r="D134" i="12"/>
  <c r="D135" i="12"/>
  <c r="D33" i="14"/>
  <c r="D45" i="13"/>
  <c r="D34" i="13"/>
  <c r="C35" i="14"/>
  <c r="D49" i="13"/>
  <c r="D38" i="13"/>
  <c r="D23" i="13"/>
  <c r="D32" i="13"/>
  <c r="D43" i="13"/>
  <c r="D37" i="7"/>
  <c r="D17" i="13"/>
  <c r="C44" i="13"/>
  <c r="C33" i="13"/>
  <c r="E179" i="7"/>
  <c r="E43" i="13"/>
  <c r="E32" i="13"/>
  <c r="E37" i="7"/>
  <c r="E17" i="13"/>
  <c r="B33" i="14"/>
  <c r="B35" i="14"/>
  <c r="B135" i="12"/>
  <c r="B44" i="13"/>
  <c r="B33" i="13"/>
  <c r="C21" i="12"/>
  <c r="Q17" i="13"/>
  <c r="Q37" i="7"/>
  <c r="Q32" i="13"/>
  <c r="Q43" i="13"/>
  <c r="C19" i="13"/>
  <c r="B67" i="12" l="1"/>
  <c r="C67" i="12"/>
  <c r="B134" i="12"/>
  <c r="B14" i="12"/>
  <c r="B26" i="14" s="1"/>
  <c r="B133" i="12"/>
  <c r="C135" i="12"/>
  <c r="C43" i="13"/>
  <c r="C37" i="7"/>
  <c r="C32" i="13"/>
  <c r="C17" i="13"/>
  <c r="B19" i="13"/>
  <c r="B34" i="13"/>
  <c r="B45" i="13"/>
  <c r="E35" i="7"/>
  <c r="E169" i="7"/>
  <c r="Q16" i="13"/>
  <c r="Q63" i="13" s="1"/>
  <c r="Q30" i="13"/>
  <c r="Q41" i="13"/>
  <c r="E16" i="13"/>
  <c r="E63" i="13" s="1"/>
  <c r="E30" i="13"/>
  <c r="E41" i="13"/>
  <c r="C45" i="13"/>
  <c r="C34" i="13"/>
  <c r="Q35" i="7"/>
  <c r="Q169" i="7"/>
  <c r="C133" i="12"/>
  <c r="C33" i="14"/>
  <c r="C14" i="12"/>
  <c r="C134" i="12"/>
  <c r="D16" i="13"/>
  <c r="D69" i="13" s="1"/>
  <c r="D41" i="13"/>
  <c r="D30" i="13"/>
  <c r="D35" i="7"/>
  <c r="D169" i="7"/>
  <c r="D47" i="13"/>
  <c r="D47" i="7"/>
  <c r="D36" i="13"/>
  <c r="C35" i="7" l="1"/>
  <c r="C169" i="7"/>
  <c r="D167" i="7"/>
  <c r="Q62" i="13"/>
  <c r="Q68" i="13"/>
  <c r="Q64" i="13"/>
  <c r="Q70" i="13"/>
  <c r="Q66" i="13"/>
  <c r="Q71" i="13"/>
  <c r="Q69" i="13"/>
  <c r="Q67" i="13"/>
  <c r="Q65" i="13"/>
  <c r="E167" i="7"/>
  <c r="D179" i="7"/>
  <c r="Q167" i="7"/>
  <c r="B38" i="13"/>
  <c r="B49" i="13"/>
  <c r="B23" i="13"/>
  <c r="D62" i="13"/>
  <c r="D68" i="13"/>
  <c r="D64" i="13"/>
  <c r="D70" i="13"/>
  <c r="D66" i="13"/>
  <c r="D67" i="13"/>
  <c r="D71" i="13"/>
  <c r="D65" i="13"/>
  <c r="C26" i="14"/>
  <c r="C49" i="13"/>
  <c r="C38" i="13"/>
  <c r="C23" i="13"/>
  <c r="C16" i="13"/>
  <c r="C30" i="13"/>
  <c r="C41" i="13"/>
  <c r="D63" i="13"/>
  <c r="E62" i="13"/>
  <c r="E68" i="13"/>
  <c r="E64" i="13"/>
  <c r="E66" i="13"/>
  <c r="E70" i="13"/>
  <c r="E71" i="13"/>
  <c r="E69" i="13"/>
  <c r="E67" i="13"/>
  <c r="E65" i="13"/>
  <c r="B43" i="13"/>
  <c r="B37" i="7"/>
  <c r="B32" i="13"/>
  <c r="B17" i="13"/>
  <c r="C62" i="13" l="1"/>
  <c r="C68" i="13"/>
  <c r="C64" i="13"/>
  <c r="C70" i="13"/>
  <c r="C66" i="13"/>
  <c r="C65" i="13"/>
  <c r="C67" i="13"/>
  <c r="C47" i="13"/>
  <c r="C47" i="7"/>
  <c r="C36" i="13"/>
  <c r="C69" i="13"/>
  <c r="B47" i="13"/>
  <c r="B47" i="7"/>
  <c r="B36" i="13"/>
  <c r="B16" i="13"/>
  <c r="B30" i="13"/>
  <c r="B41" i="13"/>
  <c r="C71" i="13"/>
  <c r="C167" i="7"/>
  <c r="B35" i="7"/>
  <c r="B169" i="7"/>
  <c r="C63" i="13"/>
  <c r="B167" i="7" l="1"/>
  <c r="C179" i="7"/>
  <c r="B179" i="7"/>
  <c r="B63" i="13"/>
  <c r="B62" i="13"/>
  <c r="B68" i="13"/>
  <c r="B64" i="13"/>
  <c r="B70" i="13"/>
  <c r="B66" i="13"/>
  <c r="B67" i="13"/>
  <c r="B65" i="13"/>
  <c r="B71" i="13"/>
  <c r="B69" i="13"/>
  <c r="Q23" i="7" l="1"/>
  <c r="O23" i="7" l="1"/>
  <c r="N23" i="7" l="1"/>
  <c r="P23" i="7"/>
  <c r="M23" i="7" l="1"/>
  <c r="L23" i="7"/>
  <c r="K23" i="7" l="1"/>
  <c r="J23" i="7"/>
  <c r="I23" i="7" l="1"/>
  <c r="H23" i="7" l="1"/>
  <c r="G23" i="7" l="1"/>
  <c r="F23" i="7"/>
  <c r="E23" i="7" l="1"/>
  <c r="D23" i="7"/>
  <c r="C23" i="7" l="1"/>
  <c r="B23" i="7" l="1"/>
  <c r="O5" i="16" l="1"/>
  <c r="D5" i="16"/>
  <c r="G5" i="16"/>
  <c r="P5" i="16"/>
  <c r="K5" i="16"/>
  <c r="J5" i="16"/>
  <c r="F5" i="16"/>
  <c r="E5" i="16"/>
  <c r="H5" i="16"/>
  <c r="N5" i="16"/>
  <c r="Q5" i="16"/>
  <c r="M5" i="16"/>
  <c r="I5" i="16"/>
  <c r="B5" i="16"/>
  <c r="L5" i="16"/>
  <c r="C5" i="16"/>
  <c r="H5" i="17" l="1"/>
  <c r="H19" i="17"/>
  <c r="H20" i="17" s="1"/>
  <c r="E5" i="17"/>
  <c r="E19" i="17"/>
  <c r="E20" i="17" s="1"/>
  <c r="K19" i="17"/>
  <c r="K20" i="17" s="1"/>
  <c r="K5" i="17"/>
  <c r="L5" i="17"/>
  <c r="L19" i="17"/>
  <c r="L20" i="17" s="1"/>
  <c r="D5" i="17" l="1"/>
  <c r="D19" i="17"/>
  <c r="D20" i="17" s="1"/>
  <c r="M5" i="17"/>
  <c r="M19" i="17"/>
  <c r="M20" i="17" s="1"/>
  <c r="N5" i="17"/>
  <c r="N19" i="17"/>
  <c r="N20" i="17" s="1"/>
  <c r="P5" i="17"/>
  <c r="P19" i="17"/>
  <c r="P20" i="17" s="1"/>
  <c r="J5" i="17"/>
  <c r="J19" i="17"/>
  <c r="J20" i="17" s="1"/>
  <c r="I5" i="17"/>
  <c r="I19" i="17"/>
  <c r="I20" i="17" s="1"/>
  <c r="F19" i="17"/>
  <c r="F20" i="17" s="1"/>
  <c r="F5" i="17"/>
  <c r="G19" i="17"/>
  <c r="G20" i="17" s="1"/>
  <c r="G5" i="17"/>
  <c r="C19" i="17"/>
  <c r="C20" i="17" s="1"/>
  <c r="C5" i="17"/>
  <c r="B5" i="17"/>
  <c r="B19" i="17"/>
  <c r="B20" i="17" s="1"/>
  <c r="Q5" i="17"/>
  <c r="Q19" i="17"/>
  <c r="Q20" i="17" s="1"/>
  <c r="O5" i="17"/>
  <c r="O19" i="17"/>
  <c r="O20" i="17" s="1"/>
  <c r="O24" i="7" l="1"/>
  <c r="O8" i="15"/>
  <c r="O111" i="15" s="1"/>
  <c r="M8" i="15" l="1"/>
  <c r="O22" i="7"/>
  <c r="O109" i="15"/>
  <c r="O110" i="15"/>
  <c r="N8" i="15" l="1"/>
  <c r="N111" i="15" s="1"/>
  <c r="P24" i="7"/>
  <c r="P22" i="7" s="1"/>
  <c r="M24" i="7"/>
  <c r="M22" i="7" s="1"/>
  <c r="N24" i="7"/>
  <c r="N22" i="7" s="1"/>
  <c r="P8" i="15"/>
  <c r="P111" i="15" s="1"/>
  <c r="O17" i="7"/>
  <c r="M109" i="15"/>
  <c r="M110" i="15"/>
  <c r="N109" i="15"/>
  <c r="N110" i="15"/>
  <c r="M111" i="15"/>
  <c r="Q24" i="7" l="1"/>
  <c r="L8" i="15"/>
  <c r="L109" i="15" s="1"/>
  <c r="Q8" i="15"/>
  <c r="Q111" i="15" s="1"/>
  <c r="L24" i="7"/>
  <c r="P110" i="15"/>
  <c r="P109" i="15"/>
  <c r="O100" i="7"/>
  <c r="O106" i="7"/>
  <c r="O97" i="7"/>
  <c r="O98" i="7"/>
  <c r="O101" i="7"/>
  <c r="O107" i="7"/>
  <c r="O99" i="7"/>
  <c r="O105" i="7"/>
  <c r="O103" i="7"/>
  <c r="O104" i="7"/>
  <c r="L110" i="15"/>
  <c r="L111" i="15"/>
  <c r="L22" i="7"/>
  <c r="M17" i="7"/>
  <c r="M102" i="7" s="1"/>
  <c r="N17" i="7"/>
  <c r="N102" i="7" s="1"/>
  <c r="P17" i="7"/>
  <c r="P102" i="7" s="1"/>
  <c r="Q22" i="7"/>
  <c r="O102" i="7"/>
  <c r="Q110" i="15" l="1"/>
  <c r="Q109" i="15"/>
  <c r="M101" i="7"/>
  <c r="M106" i="7"/>
  <c r="M107" i="7"/>
  <c r="M97" i="7"/>
  <c r="M100" i="7"/>
  <c r="M99" i="7"/>
  <c r="M98" i="7"/>
  <c r="M105" i="7"/>
  <c r="M103" i="7"/>
  <c r="M104" i="7"/>
  <c r="N107" i="7"/>
  <c r="N98" i="7"/>
  <c r="N99" i="7"/>
  <c r="N106" i="7"/>
  <c r="N105" i="7"/>
  <c r="N101" i="7"/>
  <c r="N97" i="7"/>
  <c r="N100" i="7"/>
  <c r="N103" i="7"/>
  <c r="N104" i="7"/>
  <c r="P101" i="7"/>
  <c r="P106" i="7"/>
  <c r="P107" i="7"/>
  <c r="P105" i="7"/>
  <c r="P98" i="7"/>
  <c r="P97" i="7"/>
  <c r="P99" i="7"/>
  <c r="P100" i="7"/>
  <c r="P103" i="7"/>
  <c r="P104" i="7"/>
  <c r="L17" i="7"/>
  <c r="K24" i="7"/>
  <c r="Q17" i="7"/>
  <c r="Q102" i="7" s="1"/>
  <c r="K8" i="15" l="1"/>
  <c r="K111" i="15" s="1"/>
  <c r="K22" i="7"/>
  <c r="L98" i="7"/>
  <c r="L106" i="7"/>
  <c r="L105" i="7"/>
  <c r="L107" i="7"/>
  <c r="L100" i="7"/>
  <c r="L99" i="7"/>
  <c r="L101" i="7"/>
  <c r="L97" i="7"/>
  <c r="L103" i="7"/>
  <c r="L104" i="7"/>
  <c r="K109" i="15"/>
  <c r="K110" i="15"/>
  <c r="Q101" i="7"/>
  <c r="Q106" i="7"/>
  <c r="Q98" i="7"/>
  <c r="Q107" i="7"/>
  <c r="Q97" i="7"/>
  <c r="Q100" i="7"/>
  <c r="Q99" i="7"/>
  <c r="Q105" i="7"/>
  <c r="Q103" i="7"/>
  <c r="Q104" i="7"/>
  <c r="L102" i="7"/>
  <c r="J8" i="15" l="1"/>
  <c r="J111" i="15" s="1"/>
  <c r="J24" i="7"/>
  <c r="J22" i="7" s="1"/>
  <c r="J109" i="15"/>
  <c r="J110" i="15"/>
  <c r="K17" i="7"/>
  <c r="K102" i="7" s="1"/>
  <c r="I8" i="15" l="1"/>
  <c r="I110" i="15" s="1"/>
  <c r="I24" i="7"/>
  <c r="H24" i="7"/>
  <c r="K100" i="7"/>
  <c r="K101" i="7"/>
  <c r="K107" i="7"/>
  <c r="K106" i="7"/>
  <c r="K97" i="7"/>
  <c r="K98" i="7"/>
  <c r="K105" i="7"/>
  <c r="K99" i="7"/>
  <c r="K103" i="7"/>
  <c r="K104" i="7"/>
  <c r="J17" i="7"/>
  <c r="J102" i="7" s="1"/>
  <c r="I22" i="7"/>
  <c r="I109" i="15" l="1"/>
  <c r="I111" i="15"/>
  <c r="H8" i="15"/>
  <c r="H111" i="15" s="1"/>
  <c r="J97" i="7"/>
  <c r="J98" i="7"/>
  <c r="J99" i="7"/>
  <c r="J107" i="7"/>
  <c r="J100" i="7"/>
  <c r="J101" i="7"/>
  <c r="J105" i="7"/>
  <c r="J106" i="7"/>
  <c r="J103" i="7"/>
  <c r="J104" i="7"/>
  <c r="H110" i="15"/>
  <c r="H22" i="7"/>
  <c r="I17" i="7"/>
  <c r="I102" i="7" s="1"/>
  <c r="H109" i="15" l="1"/>
  <c r="G24" i="7"/>
  <c r="G22" i="7" s="1"/>
  <c r="G8" i="15"/>
  <c r="G111" i="15" s="1"/>
  <c r="I101" i="7"/>
  <c r="I98" i="7"/>
  <c r="I106" i="7"/>
  <c r="I97" i="7"/>
  <c r="I99" i="7"/>
  <c r="I107" i="7"/>
  <c r="I100" i="7"/>
  <c r="I105" i="7"/>
  <c r="I103" i="7"/>
  <c r="I104" i="7"/>
  <c r="H17" i="7"/>
  <c r="H102" i="7" s="1"/>
  <c r="G109" i="15" l="1"/>
  <c r="G110" i="15"/>
  <c r="H97" i="7"/>
  <c r="H98" i="7"/>
  <c r="H101" i="7"/>
  <c r="H106" i="7"/>
  <c r="H105" i="7"/>
  <c r="H107" i="7"/>
  <c r="H99" i="7"/>
  <c r="H100" i="7"/>
  <c r="H103" i="7"/>
  <c r="H104" i="7"/>
  <c r="G17" i="7"/>
  <c r="G102" i="7" s="1"/>
  <c r="G99" i="7" l="1"/>
  <c r="G100" i="7"/>
  <c r="G97" i="7"/>
  <c r="G107" i="7"/>
  <c r="G105" i="7"/>
  <c r="G101" i="7"/>
  <c r="G106" i="7"/>
  <c r="G98" i="7"/>
  <c r="G103" i="7"/>
  <c r="G104" i="7"/>
  <c r="L14" i="7" l="1"/>
  <c r="M15" i="7" l="1"/>
  <c r="L15" i="7"/>
  <c r="K15" i="7"/>
  <c r="M14" i="7" l="1"/>
  <c r="N14" i="7"/>
  <c r="K14" i="7"/>
  <c r="N15" i="7" l="1"/>
  <c r="J14" i="7"/>
  <c r="O14" i="7"/>
  <c r="J15" i="7"/>
  <c r="P14" i="7" l="1"/>
  <c r="O15" i="7"/>
  <c r="I14" i="7"/>
  <c r="I15" i="7"/>
  <c r="Q14" i="7"/>
  <c r="P15" i="7" l="1"/>
  <c r="H14" i="7"/>
  <c r="G14" i="7" l="1"/>
  <c r="H15" i="7"/>
  <c r="Q15" i="7"/>
  <c r="F14" i="7" l="1"/>
  <c r="G15" i="7"/>
  <c r="L70" i="15"/>
  <c r="L23" i="15" l="1"/>
  <c r="E14" i="7"/>
  <c r="L14" i="15"/>
  <c r="F15" i="7"/>
  <c r="D14" i="7" l="1"/>
  <c r="E15" i="7"/>
  <c r="L88" i="15"/>
  <c r="L97" i="15"/>
  <c r="L5" i="18"/>
  <c r="C14" i="7"/>
  <c r="D15" i="7" l="1"/>
  <c r="C15" i="7"/>
  <c r="B14" i="7" l="1"/>
  <c r="L53" i="15"/>
  <c r="B15" i="7" l="1"/>
  <c r="L28" i="15" l="1"/>
  <c r="K53" i="15"/>
  <c r="F8" i="15" l="1"/>
  <c r="F111" i="15" s="1"/>
  <c r="J53" i="15"/>
  <c r="F24" i="7"/>
  <c r="F22" i="7" s="1"/>
  <c r="L19" i="15"/>
  <c r="B27" i="15"/>
  <c r="F109" i="15"/>
  <c r="F110" i="15"/>
  <c r="E24" i="7" l="1"/>
  <c r="L102" i="15"/>
  <c r="L93" i="15"/>
  <c r="B18" i="15"/>
  <c r="E8" i="15"/>
  <c r="E111" i="15" s="1"/>
  <c r="I53" i="15"/>
  <c r="F17" i="7"/>
  <c r="D8" i="15"/>
  <c r="D111" i="15" s="1"/>
  <c r="E109" i="15"/>
  <c r="E110" i="15"/>
  <c r="E22" i="7"/>
  <c r="D24" i="7" l="1"/>
  <c r="B101" i="15"/>
  <c r="B92" i="15"/>
  <c r="H53" i="15"/>
  <c r="M70" i="15"/>
  <c r="F105" i="7"/>
  <c r="F97" i="7"/>
  <c r="F101" i="7"/>
  <c r="F107" i="7"/>
  <c r="F106" i="7"/>
  <c r="F99" i="7"/>
  <c r="F100" i="7"/>
  <c r="F98" i="7"/>
  <c r="F103" i="7"/>
  <c r="F104" i="7"/>
  <c r="D22" i="7"/>
  <c r="F102" i="7"/>
  <c r="E17" i="7"/>
  <c r="E102" i="7" s="1"/>
  <c r="D109" i="15"/>
  <c r="D110" i="15"/>
  <c r="M23" i="15" l="1"/>
  <c r="L16" i="7"/>
  <c r="L13" i="7" s="1"/>
  <c r="L31" i="15"/>
  <c r="C24" i="7"/>
  <c r="C22" i="7" s="1"/>
  <c r="C8" i="15"/>
  <c r="C110" i="15" s="1"/>
  <c r="L4" i="15"/>
  <c r="L108" i="15" s="1"/>
  <c r="K28" i="15"/>
  <c r="K19" i="15" s="1"/>
  <c r="K70" i="15"/>
  <c r="J28" i="15"/>
  <c r="M14" i="15"/>
  <c r="G53" i="15"/>
  <c r="E98" i="7"/>
  <c r="E99" i="7"/>
  <c r="E107" i="7"/>
  <c r="E97" i="7"/>
  <c r="E100" i="7"/>
  <c r="E105" i="7"/>
  <c r="E101" i="7"/>
  <c r="E106" i="7"/>
  <c r="E103" i="7"/>
  <c r="E104" i="7"/>
  <c r="D17" i="7"/>
  <c r="D102" i="7" s="1"/>
  <c r="M97" i="15"/>
  <c r="C109" i="15" l="1"/>
  <c r="K23" i="15"/>
  <c r="L107" i="15"/>
  <c r="C111" i="15"/>
  <c r="L106" i="15"/>
  <c r="L105" i="15"/>
  <c r="J19" i="15"/>
  <c r="B24" i="7"/>
  <c r="B22" i="7" s="1"/>
  <c r="K93" i="15"/>
  <c r="K102" i="15"/>
  <c r="I28" i="15"/>
  <c r="M5" i="18"/>
  <c r="M88" i="15"/>
  <c r="B8" i="15"/>
  <c r="B111" i="15" s="1"/>
  <c r="F53" i="15"/>
  <c r="C17" i="7"/>
  <c r="C102" i="7" s="1"/>
  <c r="D101" i="7"/>
  <c r="D106" i="7"/>
  <c r="D98" i="7"/>
  <c r="D100" i="7"/>
  <c r="D105" i="7"/>
  <c r="D97" i="7"/>
  <c r="D107" i="7"/>
  <c r="D99" i="7"/>
  <c r="D103" i="7"/>
  <c r="D104" i="7"/>
  <c r="L4" i="7"/>
  <c r="L93" i="7" s="1"/>
  <c r="B110" i="15" l="1"/>
  <c r="J93" i="15"/>
  <c r="J102" i="15"/>
  <c r="I19" i="15"/>
  <c r="B109" i="15"/>
  <c r="H28" i="15"/>
  <c r="E53" i="15"/>
  <c r="M53" i="15"/>
  <c r="L88" i="7"/>
  <c r="L87" i="7"/>
  <c r="L84" i="7"/>
  <c r="L85" i="7"/>
  <c r="L92" i="7"/>
  <c r="L91" i="7"/>
  <c r="L90" i="7"/>
  <c r="L89" i="7"/>
  <c r="L86" i="7"/>
  <c r="L95" i="7"/>
  <c r="L94" i="7"/>
  <c r="L96" i="7"/>
  <c r="C101" i="7"/>
  <c r="C97" i="7"/>
  <c r="C105" i="7"/>
  <c r="C98" i="7"/>
  <c r="C100" i="7"/>
  <c r="C99" i="7"/>
  <c r="C106" i="7"/>
  <c r="C107" i="7"/>
  <c r="C103" i="7"/>
  <c r="C104" i="7"/>
  <c r="B17" i="7"/>
  <c r="B102" i="7" s="1"/>
  <c r="K88" i="15" l="1"/>
  <c r="K14" i="15"/>
  <c r="K5" i="18"/>
  <c r="K97" i="15"/>
  <c r="G28" i="15"/>
  <c r="H19" i="15"/>
  <c r="I93" i="15"/>
  <c r="I102" i="15"/>
  <c r="D53" i="15"/>
  <c r="B105" i="7"/>
  <c r="B97" i="7"/>
  <c r="B107" i="7"/>
  <c r="B101" i="7"/>
  <c r="B99" i="7"/>
  <c r="B100" i="7"/>
  <c r="B98" i="7"/>
  <c r="B106" i="7"/>
  <c r="B103" i="7"/>
  <c r="B104" i="7"/>
  <c r="H102" i="15" l="1"/>
  <c r="H93" i="15"/>
  <c r="G19" i="15"/>
  <c r="C53" i="15"/>
  <c r="B53" i="15"/>
  <c r="L49" i="15"/>
  <c r="G93" i="15" l="1"/>
  <c r="G102" i="15"/>
  <c r="M28" i="15"/>
  <c r="E28" i="15"/>
  <c r="F28" i="15"/>
  <c r="F19" i="15" s="1"/>
  <c r="L48" i="15"/>
  <c r="M19" i="15" l="1"/>
  <c r="L72" i="15"/>
  <c r="E19" i="15"/>
  <c r="F102" i="15"/>
  <c r="F93" i="15"/>
  <c r="D28" i="15"/>
  <c r="B44" i="15"/>
  <c r="C44" i="15"/>
  <c r="C62" i="15"/>
  <c r="L25" i="15" l="1"/>
  <c r="L16" i="15"/>
  <c r="E93" i="15"/>
  <c r="E102" i="15"/>
  <c r="M102" i="15"/>
  <c r="M93" i="15"/>
  <c r="N70" i="15"/>
  <c r="D19" i="15"/>
  <c r="N23" i="15" l="1"/>
  <c r="D93" i="15"/>
  <c r="D102" i="15"/>
  <c r="D44" i="15"/>
  <c r="C28" i="15"/>
  <c r="C19" i="15" s="1"/>
  <c r="D62" i="15"/>
  <c r="E44" i="15"/>
  <c r="K31" i="15" l="1"/>
  <c r="B35" i="15"/>
  <c r="B28" i="15"/>
  <c r="B19" i="15" s="1"/>
  <c r="B26" i="15"/>
  <c r="L90" i="15"/>
  <c r="L7" i="18"/>
  <c r="L99" i="15"/>
  <c r="C102" i="15"/>
  <c r="C93" i="15"/>
  <c r="B17" i="15"/>
  <c r="B119" i="15" s="1"/>
  <c r="K16" i="7"/>
  <c r="K13" i="7" s="1"/>
  <c r="E62" i="15"/>
  <c r="F44" i="15"/>
  <c r="K4" i="15"/>
  <c r="K105" i="15" s="1"/>
  <c r="B102" i="15" l="1"/>
  <c r="B93" i="15"/>
  <c r="B118" i="15"/>
  <c r="N14" i="15"/>
  <c r="B73" i="15"/>
  <c r="B100" i="15"/>
  <c r="B91" i="15"/>
  <c r="B120" i="15"/>
  <c r="B82" i="15"/>
  <c r="K108" i="15"/>
  <c r="K107" i="15"/>
  <c r="K106" i="15"/>
  <c r="F62" i="15"/>
  <c r="G44" i="15"/>
  <c r="K4" i="7"/>
  <c r="K93" i="7" s="1"/>
  <c r="N97" i="15" l="1"/>
  <c r="N88" i="15"/>
  <c r="N5" i="18"/>
  <c r="N53" i="15"/>
  <c r="G62" i="15"/>
  <c r="K84" i="7"/>
  <c r="K90" i="7"/>
  <c r="K89" i="7"/>
  <c r="K86" i="7"/>
  <c r="K88" i="7"/>
  <c r="K87" i="7"/>
  <c r="K91" i="7"/>
  <c r="K85" i="7"/>
  <c r="K92" i="7"/>
  <c r="K95" i="7"/>
  <c r="K94" i="7"/>
  <c r="K96" i="7"/>
  <c r="H44" i="15" l="1"/>
  <c r="H62" i="15"/>
  <c r="I44" i="15"/>
  <c r="J70" i="15" l="1"/>
  <c r="I62" i="15"/>
  <c r="J23" i="15" l="1"/>
  <c r="J44" i="15"/>
  <c r="J62" i="15"/>
  <c r="K44" i="15" l="1"/>
  <c r="N28" i="15"/>
  <c r="N19" i="15" s="1"/>
  <c r="J14" i="15"/>
  <c r="K62" i="15"/>
  <c r="L44" i="15"/>
  <c r="K49" i="15"/>
  <c r="J97" i="15" l="1"/>
  <c r="J88" i="15"/>
  <c r="J5" i="18"/>
  <c r="N93" i="15"/>
  <c r="N102" i="15"/>
  <c r="L62" i="15"/>
  <c r="K48" i="15"/>
  <c r="K72" i="15" l="1"/>
  <c r="M44" i="15"/>
  <c r="M62" i="15"/>
  <c r="O70" i="15"/>
  <c r="O23" i="15" l="1"/>
  <c r="K25" i="15"/>
  <c r="K16" i="15" s="1"/>
  <c r="N44" i="15"/>
  <c r="N62" i="15"/>
  <c r="K7" i="18" l="1"/>
  <c r="K90" i="15"/>
  <c r="J31" i="15" l="1"/>
  <c r="J4" i="15"/>
  <c r="J105" i="15" s="1"/>
  <c r="K99" i="15"/>
  <c r="J16" i="7"/>
  <c r="J13" i="7" s="1"/>
  <c r="O14" i="15"/>
  <c r="J107" i="15"/>
  <c r="J108" i="15" l="1"/>
  <c r="J106" i="15"/>
  <c r="O53" i="15"/>
  <c r="O5" i="18"/>
  <c r="O88" i="15"/>
  <c r="O97" i="15"/>
  <c r="J4" i="7"/>
  <c r="J93" i="7" s="1"/>
  <c r="O44" i="15" l="1"/>
  <c r="J84" i="7"/>
  <c r="J92" i="7"/>
  <c r="J87" i="7"/>
  <c r="J91" i="7"/>
  <c r="J86" i="7"/>
  <c r="J89" i="7"/>
  <c r="J85" i="7"/>
  <c r="J90" i="7"/>
  <c r="J88" i="7"/>
  <c r="J94" i="7"/>
  <c r="J95" i="7"/>
  <c r="J96" i="7"/>
  <c r="O62" i="15" l="1"/>
  <c r="O28" i="15" l="1"/>
  <c r="J72" i="15"/>
  <c r="J25" i="15" l="1"/>
  <c r="O19" i="15"/>
  <c r="J49" i="15"/>
  <c r="O93" i="15" l="1"/>
  <c r="O102" i="15"/>
  <c r="J16" i="15"/>
  <c r="J48" i="15"/>
  <c r="I70" i="15" l="1"/>
  <c r="I23" i="15" l="1"/>
  <c r="I14" i="15" s="1"/>
  <c r="J90" i="15"/>
  <c r="J7" i="18"/>
  <c r="J99" i="15"/>
  <c r="P70" i="15"/>
  <c r="P23" i="15" l="1"/>
  <c r="P88" i="15"/>
  <c r="I97" i="15"/>
  <c r="I5" i="18"/>
  <c r="I88" i="15"/>
  <c r="P14" i="15" l="1"/>
  <c r="P97" i="15"/>
  <c r="P5" i="18"/>
  <c r="P53" i="15"/>
  <c r="P44" i="15" l="1"/>
  <c r="P62" i="15" l="1"/>
  <c r="P28" i="15" l="1"/>
  <c r="I31" i="15" l="1"/>
  <c r="P19" i="15"/>
  <c r="I4" i="15"/>
  <c r="I108" i="15" s="1"/>
  <c r="I16" i="7"/>
  <c r="I13" i="7" s="1"/>
  <c r="I107" i="15" l="1"/>
  <c r="I106" i="15"/>
  <c r="I105" i="15"/>
  <c r="P102" i="15"/>
  <c r="P93" i="15"/>
  <c r="I4" i="7"/>
  <c r="I86" i="7" l="1"/>
  <c r="I84" i="7"/>
  <c r="I92" i="7"/>
  <c r="I87" i="7"/>
  <c r="I88" i="7"/>
  <c r="I85" i="7"/>
  <c r="I89" i="7"/>
  <c r="I90" i="7"/>
  <c r="I91" i="7"/>
  <c r="I94" i="7"/>
  <c r="I95" i="7"/>
  <c r="I96" i="7"/>
  <c r="I93" i="7"/>
  <c r="Q70" i="15" l="1"/>
  <c r="H70" i="15"/>
  <c r="H23" i="15" l="1"/>
  <c r="Q23" i="15"/>
  <c r="Q14" i="15" s="1"/>
  <c r="H14" i="15" l="1"/>
  <c r="Q97" i="15"/>
  <c r="Q88" i="15"/>
  <c r="Q5" i="18"/>
  <c r="I72" i="15"/>
  <c r="I25" i="15" l="1"/>
  <c r="H88" i="15"/>
  <c r="H97" i="15"/>
  <c r="H5" i="18"/>
  <c r="I49" i="15"/>
  <c r="I16" i="15" l="1"/>
  <c r="Q53" i="15"/>
  <c r="I48" i="15"/>
  <c r="Q44" i="15" l="1"/>
  <c r="Q62" i="15"/>
  <c r="I90" i="15" l="1"/>
  <c r="I7" i="18"/>
  <c r="I99" i="15"/>
  <c r="Q28" i="15" l="1"/>
  <c r="Q19" i="15" s="1"/>
  <c r="H16" i="7"/>
  <c r="H4" i="15" l="1"/>
  <c r="H108" i="15" s="1"/>
  <c r="H31" i="15"/>
  <c r="Q102" i="15"/>
  <c r="Q93" i="15"/>
  <c r="H106" i="15"/>
  <c r="H107" i="15"/>
  <c r="H13" i="7"/>
  <c r="H105" i="15" l="1"/>
  <c r="H4" i="7"/>
  <c r="H93" i="7"/>
  <c r="H89" i="7" l="1"/>
  <c r="H90" i="7"/>
  <c r="H88" i="7"/>
  <c r="H86" i="7"/>
  <c r="H84" i="7"/>
  <c r="H87" i="7"/>
  <c r="H92" i="7"/>
  <c r="H91" i="7"/>
  <c r="H85" i="7"/>
  <c r="H94" i="7"/>
  <c r="H95" i="7"/>
  <c r="H96" i="7"/>
  <c r="G70" i="15" l="1"/>
  <c r="H49" i="15"/>
  <c r="G23" i="15" l="1"/>
  <c r="G14" i="15"/>
  <c r="H48" i="15"/>
  <c r="G97" i="15" l="1"/>
  <c r="G5" i="18"/>
  <c r="G88" i="15"/>
  <c r="H72" i="15"/>
  <c r="H25" i="15" l="1"/>
  <c r="H16" i="15"/>
  <c r="H90" i="15"/>
  <c r="H7" i="18"/>
  <c r="H99" i="15"/>
  <c r="G16" i="7" l="1"/>
  <c r="G4" i="15"/>
  <c r="G108" i="15" s="1"/>
  <c r="G31" i="15" l="1"/>
  <c r="G13" i="7"/>
  <c r="G105" i="15"/>
  <c r="G106" i="15"/>
  <c r="G107" i="15"/>
  <c r="G4" i="7" l="1"/>
  <c r="G93" i="7" s="1"/>
  <c r="F70" i="15" l="1"/>
  <c r="G88" i="7"/>
  <c r="G85" i="7"/>
  <c r="G90" i="7"/>
  <c r="G84" i="7"/>
  <c r="G91" i="7"/>
  <c r="G87" i="7"/>
  <c r="G92" i="7"/>
  <c r="G89" i="7"/>
  <c r="G86" i="7"/>
  <c r="G94" i="7"/>
  <c r="G95" i="7"/>
  <c r="G96" i="7"/>
  <c r="F23" i="15" l="1"/>
  <c r="F14" i="15"/>
  <c r="F88" i="15" l="1"/>
  <c r="F97" i="15"/>
  <c r="F5" i="18"/>
  <c r="G49" i="15"/>
  <c r="G48" i="15" l="1"/>
  <c r="G72" i="15" l="1"/>
  <c r="G25" i="15" l="1"/>
  <c r="G16" i="15"/>
  <c r="G90" i="15" l="1"/>
  <c r="G7" i="18"/>
  <c r="G99" i="15"/>
  <c r="F16" i="7" l="1"/>
  <c r="F13" i="7" s="1"/>
  <c r="F4" i="15"/>
  <c r="F108" i="15" s="1"/>
  <c r="F106" i="15" l="1"/>
  <c r="F31" i="15"/>
  <c r="F107" i="15"/>
  <c r="F105" i="15"/>
  <c r="F4" i="7"/>
  <c r="F93" i="7" s="1"/>
  <c r="F85" i="7" l="1"/>
  <c r="F90" i="7"/>
  <c r="F89" i="7"/>
  <c r="F92" i="7"/>
  <c r="F86" i="7"/>
  <c r="F87" i="7"/>
  <c r="F88" i="7"/>
  <c r="F84" i="7"/>
  <c r="F91" i="7"/>
  <c r="F94" i="7"/>
  <c r="F95" i="7"/>
  <c r="F96" i="7"/>
  <c r="E70" i="15" l="1"/>
  <c r="F49" i="15"/>
  <c r="E23" i="15" l="1"/>
  <c r="E14" i="15" s="1"/>
  <c r="E97" i="15"/>
  <c r="E5" i="18"/>
  <c r="F48" i="15"/>
  <c r="E88" i="15" l="1"/>
  <c r="F72" i="15" l="1"/>
  <c r="F25" i="15" l="1"/>
  <c r="F16" i="15" s="1"/>
  <c r="D70" i="15"/>
  <c r="D23" i="15" l="1"/>
  <c r="D14" i="15"/>
  <c r="D97" i="15" l="1"/>
  <c r="F90" i="15"/>
  <c r="F7" i="18"/>
  <c r="F99" i="15"/>
  <c r="D5" i="18"/>
  <c r="D88" i="15"/>
  <c r="E16" i="7" l="1"/>
  <c r="E4" i="15"/>
  <c r="E108" i="15" s="1"/>
  <c r="E31" i="15" l="1"/>
  <c r="E13" i="7"/>
  <c r="E105" i="15"/>
  <c r="E106" i="15"/>
  <c r="E107" i="15"/>
  <c r="E4" i="7" l="1"/>
  <c r="E93" i="7" s="1"/>
  <c r="E87" i="7" l="1"/>
  <c r="E86" i="7"/>
  <c r="E90" i="7"/>
  <c r="E92" i="7"/>
  <c r="E88" i="7"/>
  <c r="E85" i="7"/>
  <c r="E89" i="7"/>
  <c r="E84" i="7"/>
  <c r="E91" i="7"/>
  <c r="E94" i="7"/>
  <c r="E95" i="7"/>
  <c r="E96" i="7"/>
  <c r="E72" i="15" l="1"/>
  <c r="E25" i="15" l="1"/>
  <c r="E16" i="15"/>
  <c r="E49" i="15"/>
  <c r="E48" i="15" l="1"/>
  <c r="E90" i="15" l="1"/>
  <c r="E7" i="18"/>
  <c r="E99" i="15"/>
  <c r="D4" i="15" l="1"/>
  <c r="D108" i="15" s="1"/>
  <c r="D31" i="15" l="1"/>
  <c r="D16" i="7"/>
  <c r="D13" i="7" s="1"/>
  <c r="D105" i="15"/>
  <c r="D106" i="15"/>
  <c r="D107" i="15"/>
  <c r="D4" i="7" l="1"/>
  <c r="D93" i="7"/>
  <c r="D85" i="7" l="1"/>
  <c r="D92" i="7"/>
  <c r="D89" i="7"/>
  <c r="D90" i="7"/>
  <c r="D86" i="7"/>
  <c r="D87" i="7"/>
  <c r="D88" i="7"/>
  <c r="D84" i="7"/>
  <c r="D91" i="7"/>
  <c r="D94" i="7"/>
  <c r="D95" i="7"/>
  <c r="D96" i="7"/>
  <c r="B70" i="15" l="1"/>
  <c r="B23" i="15" l="1"/>
  <c r="B97" i="15" s="1"/>
  <c r="D72" i="15"/>
  <c r="D25" i="15" l="1"/>
  <c r="B14" i="15"/>
  <c r="D16" i="15"/>
  <c r="B88" i="15"/>
  <c r="B5" i="18"/>
  <c r="D49" i="15"/>
  <c r="D48" i="15" l="1"/>
  <c r="D90" i="15" l="1"/>
  <c r="D7" i="18"/>
  <c r="D99" i="15"/>
  <c r="C31" i="15" l="1"/>
  <c r="C4" i="15"/>
  <c r="C108" i="15" s="1"/>
  <c r="C16" i="7"/>
  <c r="C13" i="7" s="1"/>
  <c r="C107" i="15" l="1"/>
  <c r="C106" i="15"/>
  <c r="C105" i="15"/>
  <c r="C4" i="7"/>
  <c r="C93" i="7" s="1"/>
  <c r="C89" i="7" l="1"/>
  <c r="C87" i="7"/>
  <c r="C91" i="7"/>
  <c r="C85" i="7"/>
  <c r="C88" i="7"/>
  <c r="C84" i="7"/>
  <c r="C90" i="7"/>
  <c r="C86" i="7"/>
  <c r="C92" i="7"/>
  <c r="C94" i="7"/>
  <c r="C95" i="7"/>
  <c r="C96" i="7"/>
  <c r="B71" i="15" l="1"/>
  <c r="C49" i="15"/>
  <c r="B24" i="15" l="1"/>
  <c r="D25" i="18"/>
  <c r="C40" i="7"/>
  <c r="C29" i="16"/>
  <c r="C48" i="15"/>
  <c r="B15" i="15" l="1"/>
  <c r="C72" i="15"/>
  <c r="E25" i="18"/>
  <c r="C172" i="7"/>
  <c r="D40" i="7"/>
  <c r="D38" i="16"/>
  <c r="D20" i="16"/>
  <c r="D29" i="16"/>
  <c r="C66" i="7"/>
  <c r="C33" i="17"/>
  <c r="D65" i="16" l="1"/>
  <c r="C25" i="15"/>
  <c r="C16" i="15" s="1"/>
  <c r="B31" i="15"/>
  <c r="B89" i="15"/>
  <c r="B98" i="15"/>
  <c r="B6" i="18"/>
  <c r="B4" i="15"/>
  <c r="B108" i="15" s="1"/>
  <c r="F25" i="18"/>
  <c r="B16" i="7"/>
  <c r="B13" i="7" s="1"/>
  <c r="D66" i="7"/>
  <c r="D33" i="17"/>
  <c r="D24" i="17"/>
  <c r="D42" i="17"/>
  <c r="C198" i="7"/>
  <c r="E40" i="7"/>
  <c r="E20" i="16"/>
  <c r="E38" i="16"/>
  <c r="E29" i="16"/>
  <c r="D172" i="7"/>
  <c r="E65" i="16" l="1"/>
  <c r="B107" i="15"/>
  <c r="B106" i="15"/>
  <c r="B105" i="15"/>
  <c r="M31" i="15"/>
  <c r="M16" i="7"/>
  <c r="M13" i="7" s="1"/>
  <c r="M4" i="15"/>
  <c r="M108" i="15" s="1"/>
  <c r="G25" i="18"/>
  <c r="D198" i="7"/>
  <c r="E172" i="7"/>
  <c r="B4" i="7"/>
  <c r="B93" i="7" s="1"/>
  <c r="F40" i="7"/>
  <c r="F38" i="16"/>
  <c r="F20" i="16"/>
  <c r="F29" i="16"/>
  <c r="F65" i="16" l="1"/>
  <c r="M105" i="15"/>
  <c r="N4" i="15"/>
  <c r="N108" i="15" s="1"/>
  <c r="M107" i="15"/>
  <c r="M106" i="15"/>
  <c r="N16" i="7"/>
  <c r="N13" i="7" s="1"/>
  <c r="C90" i="15"/>
  <c r="C7" i="18"/>
  <c r="C99" i="15"/>
  <c r="E33" i="17"/>
  <c r="E24" i="17"/>
  <c r="E66" i="7"/>
  <c r="E198" i="7" s="1"/>
  <c r="E42" i="17"/>
  <c r="M4" i="7"/>
  <c r="M93" i="7" s="1"/>
  <c r="G40" i="7"/>
  <c r="G20" i="16"/>
  <c r="G29" i="16"/>
  <c r="G38" i="16"/>
  <c r="F66" i="7"/>
  <c r="F33" i="17"/>
  <c r="F42" i="17"/>
  <c r="F24" i="17"/>
  <c r="F172" i="7"/>
  <c r="N105" i="15"/>
  <c r="N106" i="15"/>
  <c r="N107" i="15"/>
  <c r="B86" i="7"/>
  <c r="B88" i="7"/>
  <c r="B92" i="7"/>
  <c r="B85" i="7"/>
  <c r="B84" i="7"/>
  <c r="B87" i="7"/>
  <c r="B91" i="7"/>
  <c r="B89" i="7"/>
  <c r="B90" i="7"/>
  <c r="B94" i="7"/>
  <c r="B95" i="7"/>
  <c r="B96" i="7"/>
  <c r="O31" i="15" l="1"/>
  <c r="N31" i="15"/>
  <c r="O16" i="7"/>
  <c r="O13" i="7" s="1"/>
  <c r="O4" i="15"/>
  <c r="O108" i="15" s="1"/>
  <c r="M89" i="7"/>
  <c r="M91" i="7"/>
  <c r="M86" i="7"/>
  <c r="M88" i="7"/>
  <c r="M85" i="7"/>
  <c r="M90" i="7"/>
  <c r="M84" i="7"/>
  <c r="M87" i="7"/>
  <c r="M92" i="7"/>
  <c r="M95" i="7"/>
  <c r="M94" i="7"/>
  <c r="M96" i="7"/>
  <c r="F198" i="7"/>
  <c r="G172" i="7"/>
  <c r="G66" i="7"/>
  <c r="G33" i="17"/>
  <c r="G42" i="17"/>
  <c r="G24" i="17"/>
  <c r="N4" i="7"/>
  <c r="G65" i="16"/>
  <c r="H20" i="16" l="1"/>
  <c r="H25" i="18"/>
  <c r="P31" i="15"/>
  <c r="P16" i="7"/>
  <c r="P13" i="7" s="1"/>
  <c r="O105" i="15"/>
  <c r="H29" i="16"/>
  <c r="H40" i="7"/>
  <c r="H172" i="7" s="1"/>
  <c r="H38" i="16"/>
  <c r="P4" i="15"/>
  <c r="P108" i="15" s="1"/>
  <c r="O106" i="15"/>
  <c r="O107" i="15"/>
  <c r="H66" i="7"/>
  <c r="H33" i="17"/>
  <c r="H42" i="17"/>
  <c r="H24" i="17"/>
  <c r="N84" i="7"/>
  <c r="N92" i="7"/>
  <c r="N89" i="7"/>
  <c r="N85" i="7"/>
  <c r="N86" i="7"/>
  <c r="N90" i="7"/>
  <c r="N87" i="7"/>
  <c r="N88" i="7"/>
  <c r="N91" i="7"/>
  <c r="N94" i="7"/>
  <c r="N95" i="7"/>
  <c r="N96" i="7"/>
  <c r="O4" i="7"/>
  <c r="O93" i="7" s="1"/>
  <c r="N93" i="7"/>
  <c r="G198" i="7"/>
  <c r="H65" i="16" l="1"/>
  <c r="I40" i="7"/>
  <c r="I25" i="18"/>
  <c r="Q31" i="15"/>
  <c r="I20" i="16"/>
  <c r="I29" i="16"/>
  <c r="I38" i="16"/>
  <c r="P105" i="15"/>
  <c r="P107" i="15"/>
  <c r="P106" i="15"/>
  <c r="B40" i="15"/>
  <c r="Q16" i="7"/>
  <c r="Q13" i="7" s="1"/>
  <c r="Q4" i="15"/>
  <c r="Q105" i="15" s="1"/>
  <c r="K25" i="18"/>
  <c r="N72" i="15"/>
  <c r="I172" i="7"/>
  <c r="H198" i="7"/>
  <c r="M49" i="15"/>
  <c r="O91" i="7"/>
  <c r="O84" i="7"/>
  <c r="O87" i="7"/>
  <c r="O89" i="7"/>
  <c r="O86" i="7"/>
  <c r="O90" i="7"/>
  <c r="O88" i="7"/>
  <c r="O85" i="7"/>
  <c r="O92" i="7"/>
  <c r="O94" i="7"/>
  <c r="O95" i="7"/>
  <c r="O96" i="7"/>
  <c r="P4" i="7"/>
  <c r="P93" i="7" s="1"/>
  <c r="Q108" i="15"/>
  <c r="I66" i="7"/>
  <c r="I33" i="17"/>
  <c r="I42" i="17"/>
  <c r="I24" i="17"/>
  <c r="I65" i="16" l="1"/>
  <c r="N25" i="15"/>
  <c r="Q106" i="15"/>
  <c r="J20" i="16"/>
  <c r="J25" i="18"/>
  <c r="Q107" i="15"/>
  <c r="J38" i="16"/>
  <c r="J40" i="7"/>
  <c r="J172" i="7" s="1"/>
  <c r="J29" i="16"/>
  <c r="B49" i="15"/>
  <c r="P89" i="7"/>
  <c r="P91" i="7"/>
  <c r="P87" i="7"/>
  <c r="P90" i="7"/>
  <c r="P84" i="7"/>
  <c r="P92" i="7"/>
  <c r="P85" i="7"/>
  <c r="P86" i="7"/>
  <c r="P88" i="7"/>
  <c r="P94" i="7"/>
  <c r="P95" i="7"/>
  <c r="P96" i="7"/>
  <c r="I198" i="7"/>
  <c r="K40" i="7"/>
  <c r="K38" i="16"/>
  <c r="K20" i="16"/>
  <c r="K29" i="16"/>
  <c r="M48" i="15"/>
  <c r="N49" i="15"/>
  <c r="Q4" i="7"/>
  <c r="J66" i="7"/>
  <c r="J33" i="17"/>
  <c r="J42" i="17"/>
  <c r="J24" i="17"/>
  <c r="B39" i="15"/>
  <c r="J65" i="16" l="1"/>
  <c r="O72" i="15"/>
  <c r="C40" i="15"/>
  <c r="C39" i="15" s="1"/>
  <c r="M72" i="15"/>
  <c r="N16" i="15"/>
  <c r="B72" i="15"/>
  <c r="K66" i="7"/>
  <c r="B59" i="16"/>
  <c r="Q89" i="7"/>
  <c r="Q90" i="7"/>
  <c r="Q91" i="7"/>
  <c r="Q85" i="7"/>
  <c r="Q87" i="7"/>
  <c r="Q86" i="7"/>
  <c r="Q92" i="7"/>
  <c r="Q84" i="7"/>
  <c r="Q88" i="7"/>
  <c r="Q94" i="7"/>
  <c r="Q95" i="7"/>
  <c r="Q96" i="7"/>
  <c r="K172" i="7"/>
  <c r="O49" i="15"/>
  <c r="M25" i="18"/>
  <c r="J198" i="7"/>
  <c r="B48" i="15"/>
  <c r="Q93" i="7"/>
  <c r="N48" i="15"/>
  <c r="K65" i="16"/>
  <c r="M25" i="15" l="1"/>
  <c r="B25" i="15"/>
  <c r="B16" i="15" s="1"/>
  <c r="O25" i="15"/>
  <c r="L38" i="16"/>
  <c r="L25" i="18"/>
  <c r="M16" i="15"/>
  <c r="O16" i="15"/>
  <c r="K33" i="17"/>
  <c r="L20" i="16"/>
  <c r="L29" i="16"/>
  <c r="L40" i="7"/>
  <c r="L172" i="7" s="1"/>
  <c r="K42" i="17"/>
  <c r="D40" i="15"/>
  <c r="D39" i="15" s="1"/>
  <c r="K24" i="17"/>
  <c r="C58" i="15"/>
  <c r="C57" i="15" s="1"/>
  <c r="N25" i="18"/>
  <c r="L66" i="7"/>
  <c r="L33" i="17"/>
  <c r="L42" i="17"/>
  <c r="L24" i="17"/>
  <c r="M40" i="7"/>
  <c r="M20" i="16"/>
  <c r="M38" i="16"/>
  <c r="M29" i="16"/>
  <c r="K198" i="7"/>
  <c r="P49" i="15"/>
  <c r="O48" i="15"/>
  <c r="B13" i="15" l="1"/>
  <c r="B115" i="15" s="1"/>
  <c r="M65" i="16"/>
  <c r="L65" i="16"/>
  <c r="B12" i="15"/>
  <c r="B54" i="16" s="1"/>
  <c r="D58" i="15"/>
  <c r="D57" i="15" s="1"/>
  <c r="B116" i="15"/>
  <c r="N7" i="18"/>
  <c r="N90" i="15"/>
  <c r="N99" i="15"/>
  <c r="O7" i="18"/>
  <c r="O90" i="15"/>
  <c r="O99" i="15"/>
  <c r="B55" i="16"/>
  <c r="B114" i="15"/>
  <c r="B117" i="15"/>
  <c r="E40" i="15"/>
  <c r="N40" i="7"/>
  <c r="N38" i="16"/>
  <c r="N20" i="16"/>
  <c r="N29" i="16"/>
  <c r="M172" i="7"/>
  <c r="L198" i="7"/>
  <c r="P48" i="15"/>
  <c r="N65" i="16" l="1"/>
  <c r="M7" i="18"/>
  <c r="M90" i="15"/>
  <c r="M99" i="15"/>
  <c r="P72" i="15"/>
  <c r="F58" i="15"/>
  <c r="F57" i="15" s="1"/>
  <c r="B22" i="15"/>
  <c r="B90" i="15"/>
  <c r="B7" i="18"/>
  <c r="B4" i="18" s="1"/>
  <c r="B99" i="15"/>
  <c r="M33" i="17"/>
  <c r="M42" i="17"/>
  <c r="M66" i="7"/>
  <c r="M198" i="7" s="1"/>
  <c r="M24" i="17"/>
  <c r="P25" i="18"/>
  <c r="E58" i="15"/>
  <c r="E57" i="15" s="1"/>
  <c r="B27" i="18"/>
  <c r="B26" i="18"/>
  <c r="E39" i="15"/>
  <c r="N172" i="7"/>
  <c r="P25" i="15" l="1"/>
  <c r="O40" i="7"/>
  <c r="O25" i="18"/>
  <c r="O20" i="16"/>
  <c r="B12" i="18"/>
  <c r="B18" i="18"/>
  <c r="P16" i="15"/>
  <c r="H40" i="15"/>
  <c r="O29" i="16"/>
  <c r="B69" i="15"/>
  <c r="B78" i="15"/>
  <c r="B87" i="15"/>
  <c r="B21" i="15"/>
  <c r="B96" i="15"/>
  <c r="O38" i="16"/>
  <c r="N42" i="17"/>
  <c r="N33" i="17"/>
  <c r="N66" i="7"/>
  <c r="N198" i="7" s="1"/>
  <c r="N24" i="17"/>
  <c r="F40" i="15"/>
  <c r="O172" i="7"/>
  <c r="B50" i="7"/>
  <c r="B25" i="16"/>
  <c r="B70" i="16" s="1"/>
  <c r="B34" i="16"/>
  <c r="B43" i="16"/>
  <c r="B76" i="7"/>
  <c r="B38" i="17"/>
  <c r="B47" i="17"/>
  <c r="B29" i="17"/>
  <c r="B42" i="7"/>
  <c r="B22" i="16"/>
  <c r="B67" i="16" s="1"/>
  <c r="B31" i="16"/>
  <c r="B40" i="16"/>
  <c r="B68" i="7"/>
  <c r="B35" i="17"/>
  <c r="B44" i="17"/>
  <c r="B26" i="17"/>
  <c r="C27" i="18"/>
  <c r="P40" i="7"/>
  <c r="P29" i="16"/>
  <c r="P38" i="16"/>
  <c r="P20" i="16"/>
  <c r="B41" i="7"/>
  <c r="B21" i="16"/>
  <c r="B66" i="16" s="1"/>
  <c r="B30" i="16"/>
  <c r="B39" i="16"/>
  <c r="P65" i="16" l="1"/>
  <c r="O65" i="16"/>
  <c r="B12" i="16"/>
  <c r="B32" i="16" s="1"/>
  <c r="B49" i="7"/>
  <c r="B48" i="7" s="1"/>
  <c r="B24" i="16"/>
  <c r="B69" i="16" s="1"/>
  <c r="B33" i="16"/>
  <c r="B42" i="16"/>
  <c r="P90" i="15"/>
  <c r="P7" i="18"/>
  <c r="P99" i="15"/>
  <c r="F39" i="15"/>
  <c r="G40" i="15"/>
  <c r="G39" i="15" s="1"/>
  <c r="Q25" i="18"/>
  <c r="O42" i="17"/>
  <c r="O66" i="7"/>
  <c r="O198" i="7" s="1"/>
  <c r="O24" i="17"/>
  <c r="O33" i="17"/>
  <c r="P42" i="17"/>
  <c r="G58" i="15"/>
  <c r="G57" i="15" s="1"/>
  <c r="B173" i="7"/>
  <c r="D27" i="18"/>
  <c r="C68" i="7"/>
  <c r="C35" i="17"/>
  <c r="C44" i="17"/>
  <c r="C26" i="17"/>
  <c r="P66" i="7"/>
  <c r="P33" i="17"/>
  <c r="B75" i="7"/>
  <c r="B12" i="17"/>
  <c r="B37" i="17"/>
  <c r="B46" i="17"/>
  <c r="B28" i="17"/>
  <c r="C76" i="7"/>
  <c r="C38" i="17"/>
  <c r="C47" i="17"/>
  <c r="C29" i="17"/>
  <c r="B208" i="7"/>
  <c r="H39" i="15"/>
  <c r="B182" i="7"/>
  <c r="C50" i="7"/>
  <c r="C34" i="16"/>
  <c r="C43" i="16"/>
  <c r="C25" i="16"/>
  <c r="C70" i="16" s="1"/>
  <c r="B200" i="7"/>
  <c r="P172" i="7"/>
  <c r="B23" i="16"/>
  <c r="B68" i="16" s="1"/>
  <c r="C42" i="7"/>
  <c r="C22" i="16"/>
  <c r="C67" i="16" s="1"/>
  <c r="C40" i="16"/>
  <c r="C31" i="16"/>
  <c r="B174" i="7"/>
  <c r="B67" i="7"/>
  <c r="B34" i="17"/>
  <c r="B43" i="17"/>
  <c r="B25" i="17"/>
  <c r="P24" i="17" l="1"/>
  <c r="B41" i="16"/>
  <c r="C8" i="16"/>
  <c r="C41" i="7"/>
  <c r="C173" i="7" s="1"/>
  <c r="C30" i="16"/>
  <c r="B181" i="7"/>
  <c r="Q20" i="16"/>
  <c r="Q29" i="16"/>
  <c r="Q40" i="7"/>
  <c r="Q172" i="7" s="1"/>
  <c r="Q38" i="16"/>
  <c r="H58" i="15"/>
  <c r="H57" i="15" s="1"/>
  <c r="I58" i="15"/>
  <c r="I57" i="15" s="1"/>
  <c r="B180" i="7"/>
  <c r="B43" i="7"/>
  <c r="D41" i="7"/>
  <c r="D30" i="16"/>
  <c r="D8" i="16"/>
  <c r="E27" i="18"/>
  <c r="C28" i="16"/>
  <c r="B36" i="17"/>
  <c r="B45" i="17"/>
  <c r="B27" i="17"/>
  <c r="D68" i="7"/>
  <c r="D35" i="17"/>
  <c r="D44" i="17"/>
  <c r="D26" i="17"/>
  <c r="C174" i="7"/>
  <c r="D76" i="7"/>
  <c r="D38" i="17"/>
  <c r="D47" i="17"/>
  <c r="D29" i="17"/>
  <c r="P198" i="7"/>
  <c r="C200" i="7"/>
  <c r="D50" i="7"/>
  <c r="D43" i="16"/>
  <c r="D25" i="16"/>
  <c r="D70" i="16" s="1"/>
  <c r="D34" i="16"/>
  <c r="B199" i="7"/>
  <c r="C182" i="7"/>
  <c r="C208" i="7"/>
  <c r="Q66" i="7"/>
  <c r="Q33" i="17"/>
  <c r="Q42" i="17"/>
  <c r="Q24" i="17"/>
  <c r="B74" i="7"/>
  <c r="B207" i="7"/>
  <c r="D42" i="7"/>
  <c r="D40" i="16"/>
  <c r="D22" i="16"/>
  <c r="D67" i="16" s="1"/>
  <c r="D31" i="16"/>
  <c r="C67" i="7"/>
  <c r="C34" i="17"/>
  <c r="C8" i="17"/>
  <c r="Q65" i="16" l="1"/>
  <c r="C39" i="7"/>
  <c r="C30" i="7" s="1"/>
  <c r="I40" i="15"/>
  <c r="I39" i="15" s="1"/>
  <c r="J58" i="15"/>
  <c r="J57" i="15" s="1"/>
  <c r="B69" i="7"/>
  <c r="B201" i="7" s="1"/>
  <c r="B206" i="7"/>
  <c r="D67" i="7"/>
  <c r="D34" i="17"/>
  <c r="D8" i="17"/>
  <c r="C171" i="7"/>
  <c r="D208" i="7"/>
  <c r="F27" i="18"/>
  <c r="C199" i="7"/>
  <c r="C65" i="7"/>
  <c r="E50" i="7"/>
  <c r="E25" i="16"/>
  <c r="E70" i="16" s="1"/>
  <c r="E34" i="16"/>
  <c r="E43" i="16"/>
  <c r="E68" i="7"/>
  <c r="E35" i="17"/>
  <c r="E44" i="17"/>
  <c r="E26" i="17"/>
  <c r="D28" i="16"/>
  <c r="D173" i="7"/>
  <c r="D39" i="7"/>
  <c r="D174" i="7"/>
  <c r="D182" i="7"/>
  <c r="B175" i="7"/>
  <c r="C32" i="17"/>
  <c r="Q198" i="7"/>
  <c r="E76" i="7"/>
  <c r="E38" i="17"/>
  <c r="E47" i="17"/>
  <c r="E29" i="17"/>
  <c r="D200" i="7"/>
  <c r="E42" i="7"/>
  <c r="E22" i="16"/>
  <c r="E67" i="16" s="1"/>
  <c r="E40" i="16"/>
  <c r="E31" i="16"/>
  <c r="E41" i="7" l="1"/>
  <c r="E173" i="7" s="1"/>
  <c r="E30" i="16"/>
  <c r="E8" i="16"/>
  <c r="K58" i="15"/>
  <c r="K57" i="15" s="1"/>
  <c r="J40" i="15"/>
  <c r="J39" i="15" s="1"/>
  <c r="D171" i="7"/>
  <c r="D30" i="7"/>
  <c r="C56" i="7"/>
  <c r="C197" i="7"/>
  <c r="C162" i="7"/>
  <c r="E67" i="7"/>
  <c r="E34" i="17"/>
  <c r="E8" i="17"/>
  <c r="E182" i="7"/>
  <c r="F50" i="7"/>
  <c r="F43" i="16"/>
  <c r="F25" i="16"/>
  <c r="F70" i="16" s="1"/>
  <c r="F34" i="16"/>
  <c r="F42" i="7"/>
  <c r="F40" i="16"/>
  <c r="F22" i="16"/>
  <c r="F67" i="16" s="1"/>
  <c r="F31" i="16"/>
  <c r="D199" i="7"/>
  <c r="D65" i="7"/>
  <c r="G27" i="18"/>
  <c r="E174" i="7"/>
  <c r="E208" i="7"/>
  <c r="F41" i="7"/>
  <c r="F30" i="16"/>
  <c r="F8" i="16"/>
  <c r="F76" i="7"/>
  <c r="F38" i="17"/>
  <c r="F47" i="17"/>
  <c r="F29" i="17"/>
  <c r="F68" i="7"/>
  <c r="F35" i="17"/>
  <c r="F44" i="17"/>
  <c r="F26" i="17"/>
  <c r="E200" i="7"/>
  <c r="D32" i="17"/>
  <c r="E39" i="7" l="1"/>
  <c r="E28" i="16"/>
  <c r="K40" i="15"/>
  <c r="L40" i="15"/>
  <c r="L39" i="15" s="1"/>
  <c r="L58" i="15"/>
  <c r="L57" i="15" s="1"/>
  <c r="F28" i="16"/>
  <c r="G68" i="7"/>
  <c r="G35" i="17"/>
  <c r="G44" i="17"/>
  <c r="G26" i="17"/>
  <c r="F174" i="7"/>
  <c r="F173" i="7"/>
  <c r="F39" i="7"/>
  <c r="E171" i="7"/>
  <c r="E30" i="7"/>
  <c r="G41" i="7"/>
  <c r="G30" i="16"/>
  <c r="G8" i="16"/>
  <c r="E32" i="17"/>
  <c r="G50" i="7"/>
  <c r="G34" i="16"/>
  <c r="G25" i="16"/>
  <c r="G70" i="16" s="1"/>
  <c r="G43" i="16"/>
  <c r="F200" i="7"/>
  <c r="F208" i="7"/>
  <c r="G42" i="7"/>
  <c r="G22" i="16"/>
  <c r="G67" i="16" s="1"/>
  <c r="G31" i="16"/>
  <c r="G40" i="16"/>
  <c r="C188" i="7"/>
  <c r="H27" i="18"/>
  <c r="D56" i="7"/>
  <c r="D197" i="7"/>
  <c r="F182" i="7"/>
  <c r="E199" i="7"/>
  <c r="E65" i="7"/>
  <c r="G76" i="7"/>
  <c r="G38" i="17"/>
  <c r="G47" i="17"/>
  <c r="G29" i="17"/>
  <c r="D162" i="7"/>
  <c r="F67" i="7"/>
  <c r="F34" i="17"/>
  <c r="F8" i="17"/>
  <c r="K39" i="15" l="1"/>
  <c r="F199" i="7"/>
  <c r="F65" i="7"/>
  <c r="G67" i="7"/>
  <c r="G34" i="17"/>
  <c r="G8" i="17"/>
  <c r="G174" i="7"/>
  <c r="G173" i="7"/>
  <c r="G39" i="7"/>
  <c r="H50" i="7"/>
  <c r="H43" i="16"/>
  <c r="H25" i="16"/>
  <c r="H70" i="16" s="1"/>
  <c r="H34" i="16"/>
  <c r="I27" i="18"/>
  <c r="G208" i="7"/>
  <c r="E56" i="7"/>
  <c r="E197" i="7"/>
  <c r="D188" i="7"/>
  <c r="H68" i="7"/>
  <c r="H35" i="17"/>
  <c r="H44" i="17"/>
  <c r="H26" i="17"/>
  <c r="G182" i="7"/>
  <c r="F171" i="7"/>
  <c r="F30" i="7"/>
  <c r="G200" i="7"/>
  <c r="H41" i="7"/>
  <c r="H30" i="16"/>
  <c r="H8" i="16"/>
  <c r="F32" i="17"/>
  <c r="E162" i="7"/>
  <c r="H76" i="7"/>
  <c r="H38" i="17"/>
  <c r="H47" i="17"/>
  <c r="H29" i="17"/>
  <c r="H42" i="7"/>
  <c r="H22" i="16"/>
  <c r="H67" i="16" s="1"/>
  <c r="H31" i="16"/>
  <c r="H40" i="16"/>
  <c r="G28" i="16"/>
  <c r="N58" i="15" l="1"/>
  <c r="N57" i="15" s="1"/>
  <c r="M40" i="15"/>
  <c r="M39" i="15" s="1"/>
  <c r="N40" i="15"/>
  <c r="M58" i="15"/>
  <c r="M57" i="15" s="1"/>
  <c r="H67" i="7"/>
  <c r="H34" i="17"/>
  <c r="H8" i="17"/>
  <c r="F162" i="7"/>
  <c r="H200" i="7"/>
  <c r="E188" i="7"/>
  <c r="H174" i="7"/>
  <c r="H208" i="7"/>
  <c r="I42" i="7"/>
  <c r="I40" i="16"/>
  <c r="I22" i="16"/>
  <c r="I67" i="16" s="1"/>
  <c r="I31" i="16"/>
  <c r="G32" i="17"/>
  <c r="I50" i="7"/>
  <c r="I34" i="16"/>
  <c r="I25" i="16"/>
  <c r="I70" i="16" s="1"/>
  <c r="I43" i="16"/>
  <c r="J27" i="18"/>
  <c r="H182" i="7"/>
  <c r="F56" i="7"/>
  <c r="F197" i="7"/>
  <c r="I41" i="7"/>
  <c r="I30" i="16"/>
  <c r="I8" i="16"/>
  <c r="H28" i="16"/>
  <c r="H173" i="7"/>
  <c r="H39" i="7"/>
  <c r="I68" i="7"/>
  <c r="I35" i="17"/>
  <c r="I44" i="17"/>
  <c r="I26" i="17"/>
  <c r="G171" i="7"/>
  <c r="G30" i="7"/>
  <c r="G199" i="7"/>
  <c r="G65" i="7"/>
  <c r="I76" i="7"/>
  <c r="I38" i="17"/>
  <c r="I47" i="17"/>
  <c r="I29" i="17"/>
  <c r="N39" i="15" l="1"/>
  <c r="I28" i="16"/>
  <c r="J76" i="7"/>
  <c r="J38" i="17"/>
  <c r="J47" i="17"/>
  <c r="J29" i="17"/>
  <c r="J41" i="7"/>
  <c r="J30" i="16"/>
  <c r="J8" i="16"/>
  <c r="F188" i="7"/>
  <c r="J68" i="7"/>
  <c r="J35" i="17"/>
  <c r="J44" i="17"/>
  <c r="J26" i="17"/>
  <c r="I208" i="7"/>
  <c r="G56" i="7"/>
  <c r="G197" i="7"/>
  <c r="G162" i="7"/>
  <c r="H171" i="7"/>
  <c r="H30" i="7"/>
  <c r="I173" i="7"/>
  <c r="I39" i="7"/>
  <c r="I174" i="7"/>
  <c r="K27" i="18"/>
  <c r="J50" i="7"/>
  <c r="J25" i="16"/>
  <c r="J70" i="16" s="1"/>
  <c r="J34" i="16"/>
  <c r="J43" i="16"/>
  <c r="J42" i="7"/>
  <c r="J22" i="16"/>
  <c r="J67" i="16" s="1"/>
  <c r="J31" i="16"/>
  <c r="J40" i="16"/>
  <c r="I182" i="7"/>
  <c r="I67" i="7"/>
  <c r="I34" i="17"/>
  <c r="I8" i="17"/>
  <c r="H32" i="17"/>
  <c r="H199" i="7"/>
  <c r="H65" i="7"/>
  <c r="I200" i="7"/>
  <c r="O40" i="15" l="1"/>
  <c r="P58" i="15"/>
  <c r="P57" i="15" s="1"/>
  <c r="P40" i="15"/>
  <c r="P39" i="15" s="1"/>
  <c r="O58" i="15"/>
  <c r="O57" i="15" s="1"/>
  <c r="L27" i="18"/>
  <c r="O39" i="15"/>
  <c r="I199" i="7"/>
  <c r="I65" i="7"/>
  <c r="H162" i="7"/>
  <c r="G188" i="7"/>
  <c r="J173" i="7"/>
  <c r="J39" i="7"/>
  <c r="K76" i="7"/>
  <c r="K38" i="17"/>
  <c r="K47" i="17"/>
  <c r="K29" i="17"/>
  <c r="J67" i="7"/>
  <c r="J34" i="17"/>
  <c r="J8" i="17"/>
  <c r="K42" i="7"/>
  <c r="K40" i="16"/>
  <c r="K22" i="16"/>
  <c r="K67" i="16" s="1"/>
  <c r="K31" i="16"/>
  <c r="J200" i="7"/>
  <c r="H56" i="7"/>
  <c r="H197" i="7"/>
  <c r="J182" i="7"/>
  <c r="I30" i="7"/>
  <c r="I171" i="7"/>
  <c r="K41" i="7"/>
  <c r="K30" i="16"/>
  <c r="K8" i="16"/>
  <c r="J208" i="7"/>
  <c r="K50" i="7"/>
  <c r="K43" i="16"/>
  <c r="K25" i="16"/>
  <c r="K70" i="16" s="1"/>
  <c r="K34" i="16"/>
  <c r="I32" i="17"/>
  <c r="J174" i="7"/>
  <c r="K68" i="7"/>
  <c r="K35" i="17"/>
  <c r="K44" i="17"/>
  <c r="K26" i="17"/>
  <c r="J28" i="16"/>
  <c r="M27" i="18" l="1"/>
  <c r="H188" i="7"/>
  <c r="J171" i="7"/>
  <c r="J30" i="7"/>
  <c r="K67" i="7"/>
  <c r="K34" i="17"/>
  <c r="K8" i="17"/>
  <c r="L68" i="7"/>
  <c r="L35" i="17"/>
  <c r="L44" i="17"/>
  <c r="L26" i="17"/>
  <c r="L76" i="7"/>
  <c r="L38" i="17"/>
  <c r="L47" i="17"/>
  <c r="L29" i="17"/>
  <c r="K28" i="16"/>
  <c r="K174" i="7"/>
  <c r="J199" i="7"/>
  <c r="J65" i="7"/>
  <c r="K182" i="7"/>
  <c r="K173" i="7"/>
  <c r="K39" i="7"/>
  <c r="L42" i="7"/>
  <c r="L40" i="16"/>
  <c r="L22" i="16"/>
  <c r="L67" i="16" s="1"/>
  <c r="L31" i="16"/>
  <c r="L50" i="7"/>
  <c r="L43" i="16"/>
  <c r="L25" i="16"/>
  <c r="L70" i="16" s="1"/>
  <c r="L34" i="16"/>
  <c r="K200" i="7"/>
  <c r="I162" i="7"/>
  <c r="J32" i="17"/>
  <c r="K208" i="7"/>
  <c r="L41" i="7"/>
  <c r="L30" i="16"/>
  <c r="L8" i="16"/>
  <c r="I56" i="7"/>
  <c r="I197" i="7"/>
  <c r="L67" i="7" l="1"/>
  <c r="J56" i="7"/>
  <c r="J197" i="7"/>
  <c r="K32" i="17"/>
  <c r="J162" i="7"/>
  <c r="L174" i="7"/>
  <c r="K199" i="7"/>
  <c r="K65" i="7"/>
  <c r="L28" i="16"/>
  <c r="L173" i="7"/>
  <c r="L39" i="7"/>
  <c r="L182" i="7"/>
  <c r="M42" i="7"/>
  <c r="M22" i="16"/>
  <c r="M67" i="16" s="1"/>
  <c r="M31" i="16"/>
  <c r="M40" i="16"/>
  <c r="M76" i="7"/>
  <c r="M38" i="17"/>
  <c r="M47" i="17"/>
  <c r="M29" i="17"/>
  <c r="K171" i="7"/>
  <c r="K30" i="7"/>
  <c r="M41" i="7"/>
  <c r="M30" i="16"/>
  <c r="M8" i="16"/>
  <c r="N27" i="18"/>
  <c r="I188" i="7"/>
  <c r="L208" i="7"/>
  <c r="L200" i="7"/>
  <c r="M68" i="7"/>
  <c r="M35" i="17"/>
  <c r="M44" i="17"/>
  <c r="M26" i="17"/>
  <c r="M50" i="7"/>
  <c r="M25" i="16"/>
  <c r="M70" i="16" s="1"/>
  <c r="M43" i="16"/>
  <c r="M34" i="16"/>
  <c r="L8" i="17" l="1"/>
  <c r="L34" i="17"/>
  <c r="L171" i="7"/>
  <c r="L30" i="7"/>
  <c r="J188" i="7"/>
  <c r="N42" i="7"/>
  <c r="N40" i="16"/>
  <c r="N22" i="16"/>
  <c r="N67" i="16" s="1"/>
  <c r="N31" i="16"/>
  <c r="K162" i="7"/>
  <c r="N76" i="7"/>
  <c r="N38" i="17"/>
  <c r="N47" i="17"/>
  <c r="N29" i="17"/>
  <c r="M208" i="7"/>
  <c r="M67" i="7"/>
  <c r="M34" i="17"/>
  <c r="M8" i="17"/>
  <c r="L199" i="7"/>
  <c r="L65" i="7"/>
  <c r="O27" i="18"/>
  <c r="M28" i="16"/>
  <c r="M173" i="7"/>
  <c r="M39" i="7"/>
  <c r="M182" i="7"/>
  <c r="M174" i="7"/>
  <c r="K56" i="7"/>
  <c r="K197" i="7"/>
  <c r="M200" i="7"/>
  <c r="N68" i="7"/>
  <c r="N35" i="17"/>
  <c r="N44" i="17"/>
  <c r="N26" i="17"/>
  <c r="N50" i="7"/>
  <c r="N43" i="16"/>
  <c r="N25" i="16"/>
  <c r="N70" i="16" s="1"/>
  <c r="N34" i="16"/>
  <c r="N41" i="7"/>
  <c r="N30" i="16"/>
  <c r="N8" i="16"/>
  <c r="L32" i="17" l="1"/>
  <c r="O42" i="7"/>
  <c r="O22" i="16"/>
  <c r="O67" i="16" s="1"/>
  <c r="O31" i="16"/>
  <c r="O40" i="16"/>
  <c r="O50" i="7"/>
  <c r="O25" i="16"/>
  <c r="O70" i="16" s="1"/>
  <c r="O43" i="16"/>
  <c r="O34" i="16"/>
  <c r="M199" i="7"/>
  <c r="M65" i="7"/>
  <c r="K188" i="7"/>
  <c r="N208" i="7"/>
  <c r="N174" i="7"/>
  <c r="P27" i="18"/>
  <c r="N28" i="16"/>
  <c r="N182" i="7"/>
  <c r="O68" i="7"/>
  <c r="O35" i="17"/>
  <c r="O44" i="17"/>
  <c r="O26" i="17"/>
  <c r="L56" i="7"/>
  <c r="L197" i="7"/>
  <c r="N67" i="7"/>
  <c r="N34" i="17"/>
  <c r="N8" i="17"/>
  <c r="O41" i="7"/>
  <c r="O30" i="16"/>
  <c r="O8" i="16"/>
  <c r="N173" i="7"/>
  <c r="N39" i="7"/>
  <c r="N200" i="7"/>
  <c r="O76" i="7"/>
  <c r="O38" i="17"/>
  <c r="O47" i="17"/>
  <c r="O29" i="17"/>
  <c r="M171" i="7"/>
  <c r="M30" i="7"/>
  <c r="M32" i="17"/>
  <c r="L162" i="7"/>
  <c r="M162" i="7" l="1"/>
  <c r="O208" i="7"/>
  <c r="P76" i="7"/>
  <c r="P38" i="17"/>
  <c r="P47" i="17"/>
  <c r="P29" i="17"/>
  <c r="O200" i="7"/>
  <c r="P42" i="7"/>
  <c r="P22" i="16"/>
  <c r="P67" i="16" s="1"/>
  <c r="P31" i="16"/>
  <c r="P40" i="16"/>
  <c r="O182" i="7"/>
  <c r="O174" i="7"/>
  <c r="N171" i="7"/>
  <c r="N30" i="7"/>
  <c r="O173" i="7"/>
  <c r="O39" i="7"/>
  <c r="N32" i="17"/>
  <c r="L188" i="7"/>
  <c r="O67" i="7"/>
  <c r="O34" i="17"/>
  <c r="O8" i="17"/>
  <c r="P68" i="7"/>
  <c r="P35" i="17"/>
  <c r="P44" i="17"/>
  <c r="P26" i="17"/>
  <c r="P50" i="7"/>
  <c r="P25" i="16"/>
  <c r="P70" i="16" s="1"/>
  <c r="P34" i="16"/>
  <c r="P43" i="16"/>
  <c r="O28" i="16"/>
  <c r="N199" i="7"/>
  <c r="N65" i="7"/>
  <c r="M56" i="7"/>
  <c r="M197" i="7"/>
  <c r="P41" i="7" l="1"/>
  <c r="P8" i="16"/>
  <c r="P30" i="16"/>
  <c r="P174" i="7"/>
  <c r="M188" i="7"/>
  <c r="P173" i="7"/>
  <c r="P39" i="7"/>
  <c r="O171" i="7"/>
  <c r="O30" i="7"/>
  <c r="N162" i="7"/>
  <c r="P67" i="7"/>
  <c r="P34" i="17"/>
  <c r="P8" i="17"/>
  <c r="O199" i="7"/>
  <c r="O65" i="7"/>
  <c r="N56" i="7"/>
  <c r="N197" i="7"/>
  <c r="O32" i="17"/>
  <c r="P200" i="7"/>
  <c r="P208" i="7"/>
  <c r="P182" i="7"/>
  <c r="P28" i="16" l="1"/>
  <c r="O56" i="7"/>
  <c r="O197" i="7"/>
  <c r="O162" i="7"/>
  <c r="P32" i="17"/>
  <c r="N188" i="7"/>
  <c r="P199" i="7"/>
  <c r="P65" i="7"/>
  <c r="P171" i="7"/>
  <c r="P30" i="7"/>
  <c r="P56" i="7" l="1"/>
  <c r="P197" i="7"/>
  <c r="P162" i="7"/>
  <c r="O188" i="7"/>
  <c r="P188" i="7" l="1"/>
  <c r="Q49" i="15" l="1"/>
  <c r="Q72" i="15" l="1"/>
  <c r="Q40" i="15"/>
  <c r="Q39" i="15" s="1"/>
  <c r="Q58" i="15"/>
  <c r="Q57" i="15" s="1"/>
  <c r="Q48" i="15"/>
  <c r="Q25" i="15" l="1"/>
  <c r="Q16" i="15"/>
  <c r="Q90" i="15"/>
  <c r="Q7" i="18"/>
  <c r="Q99" i="15"/>
  <c r="Q27" i="18"/>
  <c r="Q41" i="7" l="1"/>
  <c r="Q30" i="16"/>
  <c r="Q8" i="16"/>
  <c r="Q42" i="7"/>
  <c r="Q40" i="16"/>
  <c r="Q22" i="16"/>
  <c r="Q67" i="16" s="1"/>
  <c r="Q31" i="16"/>
  <c r="Q76" i="7"/>
  <c r="Q38" i="17"/>
  <c r="Q47" i="17"/>
  <c r="Q29" i="17"/>
  <c r="Q68" i="7"/>
  <c r="Q35" i="17"/>
  <c r="Q44" i="17"/>
  <c r="Q26" i="17"/>
  <c r="Q50" i="7"/>
  <c r="Q43" i="16"/>
  <c r="Q34" i="16"/>
  <c r="Q25" i="16"/>
  <c r="Q70" i="16" s="1"/>
  <c r="Q200" i="7" l="1"/>
  <c r="Q174" i="7"/>
  <c r="Q67" i="7"/>
  <c r="Q34" i="17"/>
  <c r="Q8" i="17"/>
  <c r="Q208" i="7"/>
  <c r="Q28" i="16"/>
  <c r="Q182" i="7"/>
  <c r="Q173" i="7"/>
  <c r="Q39" i="7"/>
  <c r="Q32" i="17" l="1"/>
  <c r="Q199" i="7"/>
  <c r="Q65" i="7"/>
  <c r="Q171" i="7"/>
  <c r="Q30" i="7"/>
  <c r="Q162" i="7" l="1"/>
  <c r="Q56" i="7"/>
  <c r="Q197" i="7"/>
  <c r="Q188" i="7" l="1"/>
  <c r="B25" i="18" l="1"/>
  <c r="B29" i="16" l="1"/>
  <c r="B20" i="16"/>
  <c r="B40" i="7"/>
  <c r="B38" i="16"/>
  <c r="B8" i="16"/>
  <c r="B24" i="18" s="1"/>
  <c r="B65" i="16" l="1"/>
  <c r="B172" i="7"/>
  <c r="B39" i="7"/>
  <c r="B66" i="7"/>
  <c r="B33" i="17"/>
  <c r="B24" i="17"/>
  <c r="B42" i="17"/>
  <c r="B8" i="17"/>
  <c r="B37" i="16"/>
  <c r="B28" i="16"/>
  <c r="B7" i="16"/>
  <c r="B46" i="16" s="1"/>
  <c r="B19" i="16"/>
  <c r="B64" i="16" s="1"/>
  <c r="B30" i="7" l="1"/>
  <c r="B171" i="7"/>
  <c r="B51" i="16"/>
  <c r="B50" i="16"/>
  <c r="B48" i="16"/>
  <c r="B18" i="16"/>
  <c r="B63" i="16" s="1"/>
  <c r="B45" i="16"/>
  <c r="B52" i="16"/>
  <c r="B49" i="16"/>
  <c r="B47" i="16"/>
  <c r="B7" i="17"/>
  <c r="B50" i="17" s="1"/>
  <c r="B41" i="17"/>
  <c r="B32" i="17"/>
  <c r="B23" i="17"/>
  <c r="B198" i="7"/>
  <c r="B65" i="7"/>
  <c r="B197" i="7" l="1"/>
  <c r="B56" i="7"/>
  <c r="B162" i="7"/>
  <c r="B29" i="7"/>
  <c r="B110" i="7" s="1"/>
  <c r="B49" i="17"/>
  <c r="B56" i="17"/>
  <c r="B55" i="17"/>
  <c r="B53" i="17"/>
  <c r="B54" i="17"/>
  <c r="B22" i="17"/>
  <c r="B52" i="17"/>
  <c r="B51" i="17"/>
  <c r="B123" i="7" l="1"/>
  <c r="B125" i="7"/>
  <c r="B114" i="7"/>
  <c r="B117" i="7"/>
  <c r="B118" i="7"/>
  <c r="B121" i="7"/>
  <c r="B133" i="7"/>
  <c r="B115" i="7"/>
  <c r="B112" i="7"/>
  <c r="B126" i="7"/>
  <c r="B130" i="7"/>
  <c r="B113" i="7"/>
  <c r="B132" i="7"/>
  <c r="B109" i="7"/>
  <c r="B116" i="7"/>
  <c r="B122" i="7"/>
  <c r="B131" i="7"/>
  <c r="B127" i="7"/>
  <c r="B129" i="7"/>
  <c r="B124" i="7"/>
  <c r="B128" i="7"/>
  <c r="B111" i="7"/>
  <c r="B120" i="7"/>
  <c r="B119" i="7"/>
  <c r="B188" i="7"/>
  <c r="B55" i="7"/>
  <c r="B140" i="7" l="1"/>
  <c r="B150" i="7"/>
  <c r="B153" i="7"/>
  <c r="B158" i="7"/>
  <c r="B156" i="7"/>
  <c r="B154" i="7"/>
  <c r="B149" i="7"/>
  <c r="B138" i="7"/>
  <c r="B148" i="7"/>
  <c r="B151" i="7"/>
  <c r="B143" i="7"/>
  <c r="B135" i="7"/>
  <c r="B137" i="7"/>
  <c r="B155" i="7"/>
  <c r="B159" i="7"/>
  <c r="B141" i="7"/>
  <c r="B157" i="7"/>
  <c r="B152" i="7"/>
  <c r="B147" i="7"/>
  <c r="B139" i="7"/>
  <c r="B146" i="7"/>
  <c r="B145" i="7"/>
  <c r="B136" i="7"/>
  <c r="C70" i="15" l="1"/>
  <c r="C23" i="15" l="1"/>
  <c r="C14" i="15"/>
  <c r="C20" i="16"/>
  <c r="C25" i="18" l="1"/>
  <c r="C24" i="17"/>
  <c r="C38" i="16"/>
  <c r="C5" i="18"/>
  <c r="C97" i="15"/>
  <c r="C42" i="17"/>
  <c r="C88" i="15"/>
  <c r="C65" i="16"/>
  <c r="D71" i="15" l="1"/>
  <c r="E71" i="15"/>
  <c r="E24" i="15" l="1"/>
  <c r="D24" i="15"/>
  <c r="D15" i="15" s="1"/>
  <c r="E15" i="15"/>
  <c r="E22" i="15"/>
  <c r="F71" i="15"/>
  <c r="D22" i="15" l="1"/>
  <c r="F24" i="15"/>
  <c r="E13" i="15"/>
  <c r="E26" i="18"/>
  <c r="D13" i="15"/>
  <c r="D26" i="18"/>
  <c r="F15" i="15"/>
  <c r="F22" i="15"/>
  <c r="E25" i="17"/>
  <c r="E55" i="16"/>
  <c r="E21" i="16"/>
  <c r="E116" i="15"/>
  <c r="D25" i="17"/>
  <c r="D21" i="16"/>
  <c r="F13" i="15" l="1"/>
  <c r="F26" i="18"/>
  <c r="I71" i="15"/>
  <c r="D117" i="15"/>
  <c r="D114" i="15"/>
  <c r="D115" i="15"/>
  <c r="D19" i="16"/>
  <c r="D23" i="17"/>
  <c r="D98" i="15"/>
  <c r="D43" i="17"/>
  <c r="D89" i="15"/>
  <c r="D39" i="16"/>
  <c r="D6" i="18"/>
  <c r="D4" i="18" s="1"/>
  <c r="D55" i="16"/>
  <c r="E66" i="16"/>
  <c r="G71" i="15"/>
  <c r="D66" i="16"/>
  <c r="E23" i="17"/>
  <c r="E114" i="15"/>
  <c r="E19" i="16"/>
  <c r="E64" i="16" s="1"/>
  <c r="E117" i="15"/>
  <c r="E115" i="15"/>
  <c r="D116" i="15"/>
  <c r="E39" i="16"/>
  <c r="E43" i="17"/>
  <c r="E78" i="15"/>
  <c r="E89" i="15"/>
  <c r="E98" i="15"/>
  <c r="E6" i="18"/>
  <c r="E4" i="18" s="1"/>
  <c r="F25" i="17"/>
  <c r="F21" i="16"/>
  <c r="G24" i="15" l="1"/>
  <c r="I24" i="15"/>
  <c r="I15" i="15" s="1"/>
  <c r="D12" i="18"/>
  <c r="D24" i="18" s="1"/>
  <c r="D18" i="18"/>
  <c r="E12" i="18"/>
  <c r="E24" i="18" s="1"/>
  <c r="E18" i="18"/>
  <c r="G15" i="15"/>
  <c r="G22" i="15"/>
  <c r="D64" i="16"/>
  <c r="K71" i="15"/>
  <c r="H71" i="15"/>
  <c r="F89" i="15"/>
  <c r="F39" i="16"/>
  <c r="F98" i="15"/>
  <c r="F43" i="17"/>
  <c r="F6" i="18"/>
  <c r="F4" i="18" s="1"/>
  <c r="E87" i="15"/>
  <c r="E37" i="16"/>
  <c r="E41" i="17"/>
  <c r="E96" i="15"/>
  <c r="D69" i="15"/>
  <c r="O71" i="15"/>
  <c r="F115" i="15"/>
  <c r="F78" i="15"/>
  <c r="F117" i="15"/>
  <c r="F23" i="17"/>
  <c r="F114" i="15"/>
  <c r="F19" i="16"/>
  <c r="F116" i="15"/>
  <c r="F66" i="16"/>
  <c r="F55" i="16"/>
  <c r="E69" i="15"/>
  <c r="D37" i="16"/>
  <c r="D87" i="15"/>
  <c r="D41" i="17"/>
  <c r="D96" i="15"/>
  <c r="M71" i="15"/>
  <c r="D78" i="15"/>
  <c r="P71" i="15"/>
  <c r="I22" i="15" l="1"/>
  <c r="P24" i="15"/>
  <c r="P22" i="15" s="1"/>
  <c r="O24" i="15"/>
  <c r="O15" i="15" s="1"/>
  <c r="M24" i="15"/>
  <c r="M15" i="15" s="1"/>
  <c r="H24" i="15"/>
  <c r="H15" i="15" s="1"/>
  <c r="K24" i="15"/>
  <c r="K15" i="15" s="1"/>
  <c r="G13" i="15"/>
  <c r="G26" i="18"/>
  <c r="I13" i="15"/>
  <c r="I55" i="16" s="1"/>
  <c r="I26" i="18"/>
  <c r="F12" i="18"/>
  <c r="F24" i="18" s="1"/>
  <c r="F18" i="18"/>
  <c r="F64" i="16"/>
  <c r="I25" i="17"/>
  <c r="I21" i="16"/>
  <c r="C71" i="15"/>
  <c r="G25" i="17"/>
  <c r="G21" i="16"/>
  <c r="L71" i="15"/>
  <c r="F69" i="15"/>
  <c r="J71" i="15"/>
  <c r="Q71" i="15"/>
  <c r="N71" i="15"/>
  <c r="F37" i="16"/>
  <c r="F96" i="15"/>
  <c r="F87" i="15"/>
  <c r="F41" i="17"/>
  <c r="P15" i="15" l="1"/>
  <c r="C24" i="15"/>
  <c r="C15" i="15" s="1"/>
  <c r="L24" i="15"/>
  <c r="I116" i="15"/>
  <c r="H22" i="15"/>
  <c r="K22" i="15"/>
  <c r="M22" i="15"/>
  <c r="O22" i="15"/>
  <c r="N24" i="15"/>
  <c r="N15" i="15" s="1"/>
  <c r="Q24" i="15"/>
  <c r="Q22" i="15" s="1"/>
  <c r="J24" i="15"/>
  <c r="J15" i="15" s="1"/>
  <c r="H13" i="15"/>
  <c r="H116" i="15" s="1"/>
  <c r="H26" i="18"/>
  <c r="K13" i="15"/>
  <c r="K55" i="16" s="1"/>
  <c r="K26" i="18"/>
  <c r="M13" i="15"/>
  <c r="M116" i="15" s="1"/>
  <c r="M26" i="18"/>
  <c r="P13" i="15"/>
  <c r="P26" i="18"/>
  <c r="O13" i="15"/>
  <c r="O116" i="15" s="1"/>
  <c r="O26" i="18"/>
  <c r="L15" i="15"/>
  <c r="L22" i="15"/>
  <c r="G115" i="15"/>
  <c r="G23" i="17"/>
  <c r="G19" i="16"/>
  <c r="G114" i="15"/>
  <c r="G117" i="15"/>
  <c r="G55" i="16"/>
  <c r="G116" i="15"/>
  <c r="P25" i="17"/>
  <c r="P21" i="16"/>
  <c r="H25" i="17"/>
  <c r="H21" i="16"/>
  <c r="G66" i="16"/>
  <c r="I115" i="15"/>
  <c r="I117" i="15"/>
  <c r="I19" i="16"/>
  <c r="I64" i="16" s="1"/>
  <c r="I114" i="15"/>
  <c r="I23" i="17"/>
  <c r="K25" i="17"/>
  <c r="K21" i="16"/>
  <c r="O25" i="17"/>
  <c r="O21" i="16"/>
  <c r="G89" i="15"/>
  <c r="G39" i="16"/>
  <c r="G43" i="17"/>
  <c r="G98" i="15"/>
  <c r="G6" i="18"/>
  <c r="G4" i="18" s="1"/>
  <c r="M25" i="17"/>
  <c r="M21" i="16"/>
  <c r="I66" i="16"/>
  <c r="I43" i="17"/>
  <c r="I39" i="16"/>
  <c r="I98" i="15"/>
  <c r="I89" i="15"/>
  <c r="I6" i="18"/>
  <c r="I4" i="18" s="1"/>
  <c r="Q15" i="15" l="1"/>
  <c r="N22" i="15"/>
  <c r="C22" i="15"/>
  <c r="J22" i="15"/>
  <c r="Q13" i="15"/>
  <c r="Q26" i="18"/>
  <c r="N13" i="15"/>
  <c r="N26" i="18"/>
  <c r="C13" i="15"/>
  <c r="C55" i="16" s="1"/>
  <c r="C26" i="18"/>
  <c r="J13" i="15"/>
  <c r="J55" i="16" s="1"/>
  <c r="J26" i="18"/>
  <c r="L13" i="15"/>
  <c r="L26" i="18"/>
  <c r="G12" i="18"/>
  <c r="G24" i="18" s="1"/>
  <c r="G18" i="18"/>
  <c r="I12" i="18"/>
  <c r="I24" i="18" s="1"/>
  <c r="I18" i="18"/>
  <c r="M55" i="16"/>
  <c r="K116" i="15"/>
  <c r="G64" i="16"/>
  <c r="G69" i="15"/>
  <c r="K66" i="16"/>
  <c r="P23" i="17"/>
  <c r="P117" i="15"/>
  <c r="P19" i="16"/>
  <c r="P114" i="15"/>
  <c r="P115" i="15"/>
  <c r="I69" i="15"/>
  <c r="I96" i="15"/>
  <c r="I87" i="15"/>
  <c r="I41" i="17"/>
  <c r="I37" i="16"/>
  <c r="M89" i="15"/>
  <c r="M43" i="17"/>
  <c r="M78" i="15"/>
  <c r="M39" i="16"/>
  <c r="M98" i="15"/>
  <c r="M6" i="18"/>
  <c r="M4" i="18" s="1"/>
  <c r="K114" i="15"/>
  <c r="K23" i="17"/>
  <c r="K117" i="15"/>
  <c r="K115" i="15"/>
  <c r="K19" i="16"/>
  <c r="K64" i="16" s="1"/>
  <c r="J25" i="17"/>
  <c r="J21" i="16"/>
  <c r="H78" i="15"/>
  <c r="H39" i="16"/>
  <c r="H89" i="15"/>
  <c r="H43" i="17"/>
  <c r="H98" i="15"/>
  <c r="H6" i="18"/>
  <c r="H4" i="18" s="1"/>
  <c r="P116" i="15"/>
  <c r="N25" i="17"/>
  <c r="N55" i="16"/>
  <c r="N21" i="16"/>
  <c r="G41" i="17"/>
  <c r="G96" i="15"/>
  <c r="G87" i="15"/>
  <c r="G37" i="16"/>
  <c r="O89" i="15"/>
  <c r="O39" i="16"/>
  <c r="O78" i="15"/>
  <c r="O43" i="17"/>
  <c r="O98" i="15"/>
  <c r="O6" i="18"/>
  <c r="O4" i="18" s="1"/>
  <c r="H23" i="17"/>
  <c r="H19" i="16"/>
  <c r="H114" i="15"/>
  <c r="H117" i="15"/>
  <c r="H115" i="15"/>
  <c r="H55" i="16"/>
  <c r="P66" i="16"/>
  <c r="C25" i="17"/>
  <c r="C21" i="16"/>
  <c r="M66" i="16"/>
  <c r="O66" i="16"/>
  <c r="Q25" i="17"/>
  <c r="Q116" i="15"/>
  <c r="Q21" i="16"/>
  <c r="Q55" i="16"/>
  <c r="M23" i="17"/>
  <c r="M115" i="15"/>
  <c r="M19" i="16"/>
  <c r="M114" i="15"/>
  <c r="M117" i="15"/>
  <c r="L25" i="17"/>
  <c r="L21" i="16"/>
  <c r="O115" i="15"/>
  <c r="O23" i="17"/>
  <c r="O114" i="15"/>
  <c r="O19" i="16"/>
  <c r="O117" i="15"/>
  <c r="O55" i="16"/>
  <c r="K39" i="16"/>
  <c r="K43" i="17"/>
  <c r="K89" i="15"/>
  <c r="K98" i="15"/>
  <c r="K6" i="18"/>
  <c r="K4" i="18" s="1"/>
  <c r="I78" i="15"/>
  <c r="H66" i="16"/>
  <c r="P43" i="17"/>
  <c r="P39" i="16"/>
  <c r="P89" i="15"/>
  <c r="P78" i="15"/>
  <c r="P98" i="15"/>
  <c r="P6" i="18"/>
  <c r="P4" i="18" s="1"/>
  <c r="P55" i="16"/>
  <c r="G78" i="15"/>
  <c r="K12" i="18" l="1"/>
  <c r="K24" i="18" s="1"/>
  <c r="K18" i="18"/>
  <c r="H12" i="18"/>
  <c r="H24" i="18" s="1"/>
  <c r="H18" i="18"/>
  <c r="O12" i="18"/>
  <c r="O24" i="18" s="1"/>
  <c r="O18" i="18"/>
  <c r="P12" i="18"/>
  <c r="P24" i="18" s="1"/>
  <c r="P18" i="18"/>
  <c r="M12" i="18"/>
  <c r="M24" i="18" s="1"/>
  <c r="M18" i="18"/>
  <c r="M64" i="16"/>
  <c r="J116" i="15"/>
  <c r="P87" i="15"/>
  <c r="P41" i="17"/>
  <c r="P96" i="15"/>
  <c r="P37" i="16"/>
  <c r="K41" i="17"/>
  <c r="K37" i="16"/>
  <c r="K96" i="15"/>
  <c r="K87" i="15"/>
  <c r="K69" i="15"/>
  <c r="L89" i="15"/>
  <c r="L78" i="15"/>
  <c r="L39" i="16"/>
  <c r="L43" i="17"/>
  <c r="L98" i="15"/>
  <c r="L6" i="18"/>
  <c r="L4" i="18" s="1"/>
  <c r="C89" i="15"/>
  <c r="C43" i="17"/>
  <c r="C39" i="16"/>
  <c r="C6" i="18"/>
  <c r="C4" i="18" s="1"/>
  <c r="C98" i="15"/>
  <c r="C78" i="15"/>
  <c r="O87" i="15"/>
  <c r="O37" i="16"/>
  <c r="O41" i="17"/>
  <c r="O96" i="15"/>
  <c r="N115" i="15"/>
  <c r="N23" i="17"/>
  <c r="N114" i="15"/>
  <c r="N117" i="15"/>
  <c r="N19" i="16"/>
  <c r="N64" i="16" s="1"/>
  <c r="J39" i="16"/>
  <c r="J98" i="15"/>
  <c r="J89" i="15"/>
  <c r="J78" i="15"/>
  <c r="J43" i="17"/>
  <c r="J6" i="18"/>
  <c r="J4" i="18" s="1"/>
  <c r="K78" i="15"/>
  <c r="M69" i="15"/>
  <c r="P64" i="16"/>
  <c r="L66" i="16"/>
  <c r="Q89" i="15"/>
  <c r="Q39" i="16"/>
  <c r="Q43" i="17"/>
  <c r="Q78" i="15"/>
  <c r="Q6" i="18"/>
  <c r="Q4" i="18" s="1"/>
  <c r="Q98" i="15"/>
  <c r="J66" i="16"/>
  <c r="P69" i="15"/>
  <c r="O64" i="16"/>
  <c r="L114" i="15"/>
  <c r="L19" i="16"/>
  <c r="L117" i="15"/>
  <c r="L115" i="15"/>
  <c r="L23" i="17"/>
  <c r="L116" i="15"/>
  <c r="L55" i="16"/>
  <c r="Q23" i="17"/>
  <c r="Q117" i="15"/>
  <c r="Q115" i="15"/>
  <c r="Q114" i="15"/>
  <c r="Q19" i="16"/>
  <c r="Q64" i="16" s="1"/>
  <c r="Q66" i="16"/>
  <c r="C114" i="15"/>
  <c r="C115" i="15"/>
  <c r="C23" i="17"/>
  <c r="C19" i="16"/>
  <c r="C64" i="16" s="1"/>
  <c r="C117" i="15"/>
  <c r="C116" i="15"/>
  <c r="H64" i="16"/>
  <c r="O69" i="15"/>
  <c r="N66" i="16"/>
  <c r="N116" i="15"/>
  <c r="H96" i="15"/>
  <c r="H41" i="17"/>
  <c r="H37" i="16"/>
  <c r="H87" i="15"/>
  <c r="M96" i="15"/>
  <c r="M41" i="17"/>
  <c r="M37" i="16"/>
  <c r="M87" i="15"/>
  <c r="C66" i="16"/>
  <c r="N43" i="17"/>
  <c r="N39" i="16"/>
  <c r="N98" i="15"/>
  <c r="N89" i="15"/>
  <c r="N6" i="18"/>
  <c r="N4" i="18" s="1"/>
  <c r="H69" i="15"/>
  <c r="J23" i="17"/>
  <c r="J114" i="15"/>
  <c r="J117" i="15"/>
  <c r="J19" i="16"/>
  <c r="J64" i="16" s="1"/>
  <c r="J115" i="15"/>
  <c r="N12" i="18" l="1"/>
  <c r="N24" i="18" s="1"/>
  <c r="N18" i="18"/>
  <c r="C12" i="18"/>
  <c r="C24" i="18" s="1"/>
  <c r="C18" i="18"/>
  <c r="J12" i="18"/>
  <c r="J24" i="18" s="1"/>
  <c r="J18" i="18"/>
  <c r="Q12" i="18"/>
  <c r="Q24" i="18" s="1"/>
  <c r="Q18" i="18"/>
  <c r="L12" i="18"/>
  <c r="L24" i="18" s="1"/>
  <c r="L18" i="18"/>
  <c r="N96" i="15"/>
  <c r="N87" i="15"/>
  <c r="N37" i="16"/>
  <c r="N41" i="17"/>
  <c r="L64" i="16"/>
  <c r="J87" i="15"/>
  <c r="J37" i="16"/>
  <c r="J41" i="17"/>
  <c r="J96" i="15"/>
  <c r="N78" i="15"/>
  <c r="Q87" i="15"/>
  <c r="Q41" i="17"/>
  <c r="Q96" i="15"/>
  <c r="Q37" i="16"/>
  <c r="J69" i="15"/>
  <c r="C69" i="15"/>
  <c r="L69" i="15"/>
  <c r="N69" i="15"/>
  <c r="Q69" i="15"/>
  <c r="C87" i="15"/>
  <c r="C41" i="17"/>
  <c r="C37" i="16"/>
  <c r="C96" i="15"/>
  <c r="L87" i="15"/>
  <c r="L41" i="17"/>
  <c r="L37" i="16"/>
  <c r="L96" i="15"/>
  <c r="H27" i="15" l="1"/>
  <c r="L27" i="15"/>
  <c r="M27" i="15"/>
  <c r="O27" i="15"/>
  <c r="N49" i="7"/>
  <c r="M26" i="15" l="1"/>
  <c r="M21" i="15" s="1"/>
  <c r="M18" i="15"/>
  <c r="L18" i="15"/>
  <c r="L26" i="15"/>
  <c r="L21" i="15" s="1"/>
  <c r="O26" i="15"/>
  <c r="O21" i="15" s="1"/>
  <c r="O18" i="15"/>
  <c r="H18" i="15"/>
  <c r="H26" i="15"/>
  <c r="H21" i="15" s="1"/>
  <c r="N33" i="16"/>
  <c r="G27" i="15"/>
  <c r="F27" i="15"/>
  <c r="F42" i="16" s="1"/>
  <c r="C27" i="15"/>
  <c r="N181" i="7"/>
  <c r="N48" i="7"/>
  <c r="E33" i="16"/>
  <c r="E12" i="16"/>
  <c r="E49" i="7"/>
  <c r="N12" i="17"/>
  <c r="N37" i="17"/>
  <c r="N75" i="7"/>
  <c r="Q75" i="7"/>
  <c r="Q37" i="17"/>
  <c r="K27" i="15"/>
  <c r="N27" i="15"/>
  <c r="I33" i="16"/>
  <c r="I12" i="16"/>
  <c r="I49" i="7"/>
  <c r="M12" i="16"/>
  <c r="M33" i="16"/>
  <c r="M49" i="7"/>
  <c r="M24" i="16"/>
  <c r="Q27" i="15"/>
  <c r="H33" i="16"/>
  <c r="H12" i="16"/>
  <c r="H49" i="7"/>
  <c r="H42" i="16"/>
  <c r="F12" i="16"/>
  <c r="F33" i="16"/>
  <c r="F49" i="7"/>
  <c r="Q12" i="17"/>
  <c r="L33" i="16"/>
  <c r="L12" i="16"/>
  <c r="L49" i="7"/>
  <c r="D27" i="15"/>
  <c r="K12" i="16"/>
  <c r="K33" i="16"/>
  <c r="Q33" i="16"/>
  <c r="G33" i="16"/>
  <c r="G12" i="16"/>
  <c r="G49" i="7"/>
  <c r="N12" i="16"/>
  <c r="C33" i="16"/>
  <c r="C49" i="7"/>
  <c r="C12" i="16"/>
  <c r="I27" i="15"/>
  <c r="P27" i="15"/>
  <c r="E27" i="15"/>
  <c r="J27" i="15"/>
  <c r="Q49" i="7"/>
  <c r="Q12" i="16"/>
  <c r="K49" i="7"/>
  <c r="H17" i="15" l="1"/>
  <c r="H12" i="15" s="1"/>
  <c r="O17" i="15"/>
  <c r="O12" i="15" s="1"/>
  <c r="L17" i="15"/>
  <c r="L12" i="15" s="1"/>
  <c r="M17" i="15"/>
  <c r="M12" i="15" s="1"/>
  <c r="E26" i="15"/>
  <c r="E21" i="15" s="1"/>
  <c r="E18" i="15"/>
  <c r="N26" i="15"/>
  <c r="N21" i="15" s="1"/>
  <c r="N18" i="15"/>
  <c r="C26" i="15"/>
  <c r="C21" i="15" s="1"/>
  <c r="C18" i="15"/>
  <c r="D18" i="15"/>
  <c r="D24" i="16" s="1"/>
  <c r="D26" i="15"/>
  <c r="D21" i="15" s="1"/>
  <c r="I26" i="15"/>
  <c r="I21" i="15" s="1"/>
  <c r="I18" i="15"/>
  <c r="J26" i="15"/>
  <c r="J21" i="15" s="1"/>
  <c r="J18" i="15"/>
  <c r="H24" i="16"/>
  <c r="G26" i="15"/>
  <c r="G21" i="15" s="1"/>
  <c r="G18" i="15"/>
  <c r="P18" i="15"/>
  <c r="P26" i="15"/>
  <c r="P21" i="15" s="1"/>
  <c r="K26" i="15"/>
  <c r="K21" i="15" s="1"/>
  <c r="K18" i="15"/>
  <c r="Q26" i="15"/>
  <c r="Q21" i="15" s="1"/>
  <c r="Q18" i="15"/>
  <c r="F26" i="15"/>
  <c r="F21" i="15" s="1"/>
  <c r="F18" i="15"/>
  <c r="M69" i="16"/>
  <c r="L32" i="16"/>
  <c r="L7" i="16"/>
  <c r="L50" i="16" s="1"/>
  <c r="M32" i="16"/>
  <c r="M7" i="16"/>
  <c r="M50" i="16" s="1"/>
  <c r="I32" i="16"/>
  <c r="I7" i="16"/>
  <c r="I50" i="16" s="1"/>
  <c r="L59" i="16"/>
  <c r="K181" i="7"/>
  <c r="K48" i="7"/>
  <c r="C48" i="7"/>
  <c r="C181" i="7"/>
  <c r="N7" i="16"/>
  <c r="N50" i="16" s="1"/>
  <c r="N32" i="16"/>
  <c r="G181" i="7"/>
  <c r="G48" i="7"/>
  <c r="K32" i="16"/>
  <c r="K7" i="16"/>
  <c r="K50" i="16" s="1"/>
  <c r="F181" i="7"/>
  <c r="F48" i="7"/>
  <c r="F7" i="16"/>
  <c r="F32" i="16"/>
  <c r="H181" i="7"/>
  <c r="H48" i="7"/>
  <c r="Q207" i="7"/>
  <c r="Q74" i="7"/>
  <c r="F92" i="15"/>
  <c r="F35" i="15"/>
  <c r="F101" i="15"/>
  <c r="H120" i="15"/>
  <c r="H118" i="15"/>
  <c r="H59" i="16"/>
  <c r="O28" i="17"/>
  <c r="F46" i="17"/>
  <c r="M28" i="17"/>
  <c r="Q7" i="17"/>
  <c r="Q36" i="17"/>
  <c r="H92" i="15"/>
  <c r="H35" i="15"/>
  <c r="H101" i="15"/>
  <c r="P33" i="16"/>
  <c r="P12" i="16"/>
  <c r="P49" i="7"/>
  <c r="N74" i="7"/>
  <c r="N207" i="7"/>
  <c r="N7" i="17"/>
  <c r="N54" i="17" s="1"/>
  <c r="N36" i="17"/>
  <c r="O12" i="16"/>
  <c r="O42" i="16"/>
  <c r="O33" i="16"/>
  <c r="O24" i="16"/>
  <c r="O49" i="7"/>
  <c r="N180" i="7"/>
  <c r="N43" i="7"/>
  <c r="J33" i="16"/>
  <c r="J12" i="16"/>
  <c r="J49" i="7"/>
  <c r="H119" i="15"/>
  <c r="D12" i="16"/>
  <c r="D33" i="16"/>
  <c r="D49" i="7"/>
  <c r="O37" i="17"/>
  <c r="O75" i="7"/>
  <c r="O12" i="17"/>
  <c r="C32" i="16"/>
  <c r="C7" i="16"/>
  <c r="C50" i="16" s="1"/>
  <c r="M181" i="7"/>
  <c r="M48" i="7"/>
  <c r="E32" i="16"/>
  <c r="E7" i="16"/>
  <c r="E50" i="16" s="1"/>
  <c r="Q7" i="16"/>
  <c r="Q50" i="16" s="1"/>
  <c r="Q32" i="16"/>
  <c r="H46" i="17"/>
  <c r="Q181" i="7"/>
  <c r="Q48" i="7"/>
  <c r="G32" i="16"/>
  <c r="G7" i="16"/>
  <c r="G50" i="16" s="1"/>
  <c r="L24" i="16"/>
  <c r="L181" i="7"/>
  <c r="L48" i="7"/>
  <c r="H7" i="16"/>
  <c r="H23" i="16"/>
  <c r="H41" i="16"/>
  <c r="H32" i="16"/>
  <c r="I181" i="7"/>
  <c r="I48" i="7"/>
  <c r="E181" i="7"/>
  <c r="E48" i="7"/>
  <c r="L23" i="16" l="1"/>
  <c r="I17" i="15"/>
  <c r="I12" i="15" s="1"/>
  <c r="J17" i="15"/>
  <c r="J12" i="15" s="1"/>
  <c r="Q17" i="15"/>
  <c r="Q12" i="15" s="1"/>
  <c r="K17" i="15"/>
  <c r="K12" i="15" s="1"/>
  <c r="C17" i="15"/>
  <c r="C12" i="15" s="1"/>
  <c r="N17" i="15"/>
  <c r="N12" i="15" s="1"/>
  <c r="D17" i="15"/>
  <c r="D12" i="15" s="1"/>
  <c r="E17" i="15"/>
  <c r="E12" i="15" s="1"/>
  <c r="P17" i="15"/>
  <c r="P12" i="15" s="1"/>
  <c r="O119" i="15"/>
  <c r="G17" i="15"/>
  <c r="G12" i="15" s="1"/>
  <c r="G18" i="16" s="1"/>
  <c r="J24" i="16"/>
  <c r="P24" i="16"/>
  <c r="F17" i="15"/>
  <c r="F119" i="15"/>
  <c r="F24" i="16"/>
  <c r="G24" i="16"/>
  <c r="F41" i="16"/>
  <c r="G23" i="16"/>
  <c r="H69" i="16"/>
  <c r="H68" i="16"/>
  <c r="L68" i="16"/>
  <c r="H73" i="15"/>
  <c r="M120" i="15"/>
  <c r="M118" i="15"/>
  <c r="M119" i="15"/>
  <c r="H52" i="16"/>
  <c r="H49" i="16"/>
  <c r="H48" i="16"/>
  <c r="H45" i="16"/>
  <c r="H46" i="16"/>
  <c r="H18" i="16"/>
  <c r="H47" i="16"/>
  <c r="H51" i="16"/>
  <c r="O36" i="17"/>
  <c r="O7" i="17"/>
  <c r="Q51" i="17"/>
  <c r="Q56" i="17"/>
  <c r="Q50" i="17"/>
  <c r="Q49" i="17"/>
  <c r="Q53" i="17"/>
  <c r="Q52" i="17"/>
  <c r="Q55" i="17"/>
  <c r="I37" i="17"/>
  <c r="I75" i="7"/>
  <c r="I12" i="17"/>
  <c r="Q28" i="17"/>
  <c r="Q119" i="15"/>
  <c r="Q24" i="16"/>
  <c r="C37" i="17"/>
  <c r="C12" i="17"/>
  <c r="C75" i="7"/>
  <c r="G46" i="17"/>
  <c r="G92" i="15"/>
  <c r="G35" i="15"/>
  <c r="G101" i="15"/>
  <c r="G42" i="16"/>
  <c r="D37" i="17"/>
  <c r="D12" i="17"/>
  <c r="D75" i="7"/>
  <c r="M59" i="16"/>
  <c r="E37" i="17"/>
  <c r="E12" i="17"/>
  <c r="E75" i="7"/>
  <c r="C59" i="16"/>
  <c r="C119" i="15"/>
  <c r="C28" i="17"/>
  <c r="C24" i="16"/>
  <c r="M92" i="15"/>
  <c r="M35" i="15"/>
  <c r="M46" i="17"/>
  <c r="M101" i="15"/>
  <c r="M42" i="16"/>
  <c r="I180" i="7"/>
  <c r="I43" i="7"/>
  <c r="H50" i="16"/>
  <c r="L180" i="7"/>
  <c r="L43" i="7"/>
  <c r="G46" i="16"/>
  <c r="G47" i="16"/>
  <c r="G45" i="16"/>
  <c r="G52" i="16"/>
  <c r="G48" i="16"/>
  <c r="G49" i="16"/>
  <c r="G51" i="16"/>
  <c r="Q52" i="16"/>
  <c r="Q45" i="16"/>
  <c r="Q46" i="16"/>
  <c r="Q48" i="16"/>
  <c r="Q51" i="16"/>
  <c r="Q49" i="16"/>
  <c r="Q47" i="16"/>
  <c r="E28" i="17"/>
  <c r="E24" i="16"/>
  <c r="D32" i="16"/>
  <c r="D7" i="16"/>
  <c r="J181" i="7"/>
  <c r="J48" i="7"/>
  <c r="O23" i="16"/>
  <c r="O32" i="16"/>
  <c r="O7" i="16"/>
  <c r="O50" i="16" s="1"/>
  <c r="H100" i="15"/>
  <c r="H91" i="15"/>
  <c r="Q54" i="17"/>
  <c r="M37" i="17"/>
  <c r="M12" i="17"/>
  <c r="M27" i="17" s="1"/>
  <c r="M75" i="7"/>
  <c r="F82" i="15"/>
  <c r="F43" i="7"/>
  <c r="F180" i="7"/>
  <c r="L37" i="17"/>
  <c r="L12" i="17"/>
  <c r="L75" i="7"/>
  <c r="C180" i="7"/>
  <c r="C43" i="7"/>
  <c r="K43" i="7"/>
  <c r="K180" i="7"/>
  <c r="G59" i="16"/>
  <c r="E180" i="7"/>
  <c r="E43" i="7"/>
  <c r="G37" i="17"/>
  <c r="G12" i="17"/>
  <c r="G27" i="17" s="1"/>
  <c r="G75" i="7"/>
  <c r="J7" i="16"/>
  <c r="J32" i="16"/>
  <c r="I28" i="17"/>
  <c r="I119" i="15"/>
  <c r="I24" i="16"/>
  <c r="K12" i="17"/>
  <c r="K37" i="17"/>
  <c r="K75" i="7"/>
  <c r="E45" i="16"/>
  <c r="E49" i="16"/>
  <c r="E47" i="16"/>
  <c r="E48" i="16"/>
  <c r="E46" i="16"/>
  <c r="E52" i="16"/>
  <c r="E51" i="16"/>
  <c r="C45" i="16"/>
  <c r="C49" i="16"/>
  <c r="C47" i="16"/>
  <c r="C48" i="16"/>
  <c r="C46" i="16"/>
  <c r="C52" i="16"/>
  <c r="C51" i="16"/>
  <c r="P28" i="17"/>
  <c r="P59" i="16"/>
  <c r="O207" i="7"/>
  <c r="O74" i="7"/>
  <c r="D181" i="7"/>
  <c r="D48" i="7"/>
  <c r="D69" i="16"/>
  <c r="O48" i="7"/>
  <c r="O181" i="7"/>
  <c r="P48" i="7"/>
  <c r="P181" i="7"/>
  <c r="P32" i="16"/>
  <c r="P7" i="16"/>
  <c r="P50" i="16" s="1"/>
  <c r="F37" i="17"/>
  <c r="F75" i="7"/>
  <c r="F12" i="17"/>
  <c r="F45" i="17" s="1"/>
  <c r="F28" i="17"/>
  <c r="O92" i="15"/>
  <c r="O41" i="16"/>
  <c r="O35" i="15"/>
  <c r="O46" i="17"/>
  <c r="O101" i="15"/>
  <c r="H54" i="16"/>
  <c r="H82" i="15"/>
  <c r="F73" i="15"/>
  <c r="Q69" i="7"/>
  <c r="Q206" i="7"/>
  <c r="D28" i="17"/>
  <c r="K46" i="16"/>
  <c r="K48" i="16"/>
  <c r="K45" i="16"/>
  <c r="K47" i="16"/>
  <c r="K49" i="16"/>
  <c r="K52" i="16"/>
  <c r="K51" i="16"/>
  <c r="J59" i="16"/>
  <c r="J28" i="17"/>
  <c r="L120" i="15"/>
  <c r="L118" i="15"/>
  <c r="L119" i="15"/>
  <c r="M23" i="16"/>
  <c r="Q180" i="7"/>
  <c r="Q43" i="7"/>
  <c r="H37" i="17"/>
  <c r="H12" i="17"/>
  <c r="H45" i="17" s="1"/>
  <c r="H75" i="7"/>
  <c r="H28" i="17"/>
  <c r="O69" i="16"/>
  <c r="N28" i="17"/>
  <c r="N24" i="16"/>
  <c r="G28" i="17"/>
  <c r="L69" i="16"/>
  <c r="M180" i="7"/>
  <c r="M43" i="7"/>
  <c r="N175" i="7"/>
  <c r="N29" i="7"/>
  <c r="N123" i="7" s="1"/>
  <c r="N49" i="17"/>
  <c r="N50" i="17"/>
  <c r="N51" i="17"/>
  <c r="N52" i="17"/>
  <c r="N53" i="17"/>
  <c r="N56" i="17"/>
  <c r="N55" i="17"/>
  <c r="N206" i="7"/>
  <c r="N69" i="7"/>
  <c r="K28" i="17"/>
  <c r="K119" i="15"/>
  <c r="K24" i="16"/>
  <c r="O27" i="17"/>
  <c r="O120" i="15"/>
  <c r="O118" i="15"/>
  <c r="O82" i="15"/>
  <c r="O59" i="16"/>
  <c r="J37" i="17"/>
  <c r="J75" i="7"/>
  <c r="J12" i="17"/>
  <c r="F100" i="15"/>
  <c r="F91" i="15"/>
  <c r="P37" i="17"/>
  <c r="P75" i="7"/>
  <c r="P12" i="17"/>
  <c r="H180" i="7"/>
  <c r="H43" i="7"/>
  <c r="F46" i="16"/>
  <c r="F48" i="16"/>
  <c r="F52" i="16"/>
  <c r="F45" i="16"/>
  <c r="F47" i="16"/>
  <c r="F49" i="16"/>
  <c r="F51" i="16"/>
  <c r="F50" i="16"/>
  <c r="G180" i="7"/>
  <c r="G43" i="7"/>
  <c r="N52" i="16"/>
  <c r="N49" i="16"/>
  <c r="N45" i="16"/>
  <c r="N48" i="16"/>
  <c r="N46" i="16"/>
  <c r="N47" i="16"/>
  <c r="N51" i="16"/>
  <c r="L92" i="15"/>
  <c r="L46" i="17"/>
  <c r="L35" i="15"/>
  <c r="L101" i="15"/>
  <c r="L42" i="16"/>
  <c r="L28" i="17"/>
  <c r="I48" i="16"/>
  <c r="I46" i="16"/>
  <c r="I45" i="16"/>
  <c r="I49" i="16"/>
  <c r="I47" i="16"/>
  <c r="I52" i="16"/>
  <c r="I51" i="16"/>
  <c r="M52" i="16"/>
  <c r="M46" i="16"/>
  <c r="M47" i="16"/>
  <c r="M18" i="16"/>
  <c r="M45" i="16"/>
  <c r="M49" i="16"/>
  <c r="M48" i="16"/>
  <c r="M51" i="16"/>
  <c r="G119" i="15"/>
  <c r="L45" i="16"/>
  <c r="L52" i="16"/>
  <c r="L48" i="16"/>
  <c r="L47" i="16"/>
  <c r="L46" i="16"/>
  <c r="L18" i="16"/>
  <c r="L49" i="16"/>
  <c r="L51" i="16"/>
  <c r="K59" i="16" l="1"/>
  <c r="P69" i="16"/>
  <c r="N119" i="15"/>
  <c r="G120" i="15"/>
  <c r="G69" i="16"/>
  <c r="G82" i="15"/>
  <c r="N59" i="16"/>
  <c r="G118" i="15"/>
  <c r="E59" i="16"/>
  <c r="G68" i="16"/>
  <c r="M68" i="16"/>
  <c r="J69" i="16"/>
  <c r="F12" i="15"/>
  <c r="F120" i="15"/>
  <c r="F59" i="16"/>
  <c r="F118" i="15"/>
  <c r="F23" i="16"/>
  <c r="F69" i="16"/>
  <c r="E119" i="15"/>
  <c r="P119" i="15"/>
  <c r="P23" i="16"/>
  <c r="P68" i="16" s="1"/>
  <c r="O68" i="16"/>
  <c r="O22" i="17"/>
  <c r="O54" i="16"/>
  <c r="E92" i="15"/>
  <c r="E46" i="17"/>
  <c r="E35" i="15"/>
  <c r="E101" i="15"/>
  <c r="E42" i="16"/>
  <c r="M100" i="15"/>
  <c r="M45" i="17"/>
  <c r="M91" i="15"/>
  <c r="M41" i="16"/>
  <c r="O56" i="17"/>
  <c r="O53" i="17"/>
  <c r="O50" i="17"/>
  <c r="O49" i="17"/>
  <c r="O52" i="17"/>
  <c r="O51" i="17"/>
  <c r="O55" i="17"/>
  <c r="M82" i="15"/>
  <c r="K69" i="16"/>
  <c r="N46" i="17"/>
  <c r="N82" i="15"/>
  <c r="N92" i="15"/>
  <c r="N35" i="15"/>
  <c r="N101" i="15"/>
  <c r="N42" i="16"/>
  <c r="H207" i="7"/>
  <c r="H74" i="7"/>
  <c r="Q175" i="7"/>
  <c r="Q29" i="7"/>
  <c r="J118" i="15"/>
  <c r="J27" i="17"/>
  <c r="J120" i="15"/>
  <c r="J82" i="15"/>
  <c r="D27" i="17"/>
  <c r="D120" i="15"/>
  <c r="D118" i="15"/>
  <c r="D59" i="16"/>
  <c r="Q201" i="7"/>
  <c r="Q55" i="7"/>
  <c r="Q149" i="7" s="1"/>
  <c r="O73" i="15"/>
  <c r="F36" i="17"/>
  <c r="F7" i="17"/>
  <c r="F54" i="17" s="1"/>
  <c r="F27" i="17"/>
  <c r="P52" i="16"/>
  <c r="P47" i="16"/>
  <c r="P45" i="16"/>
  <c r="P46" i="16"/>
  <c r="P49" i="16"/>
  <c r="P48" i="16"/>
  <c r="P51" i="16"/>
  <c r="O180" i="7"/>
  <c r="O43" i="7"/>
  <c r="K175" i="7"/>
  <c r="K29" i="7"/>
  <c r="M207" i="7"/>
  <c r="M74" i="7"/>
  <c r="D45" i="16"/>
  <c r="D18" i="16"/>
  <c r="D46" i="16"/>
  <c r="D48" i="16"/>
  <c r="D52" i="16"/>
  <c r="D47" i="16"/>
  <c r="D49" i="16"/>
  <c r="D51" i="16"/>
  <c r="E69" i="16"/>
  <c r="L29" i="7"/>
  <c r="L123" i="7" s="1"/>
  <c r="L175" i="7"/>
  <c r="C69" i="16"/>
  <c r="E207" i="7"/>
  <c r="E74" i="7"/>
  <c r="C36" i="17"/>
  <c r="C7" i="17"/>
  <c r="C54" i="17" s="1"/>
  <c r="Q92" i="15"/>
  <c r="Q46" i="17"/>
  <c r="Q35" i="15"/>
  <c r="Q101" i="15"/>
  <c r="Q42" i="16"/>
  <c r="O54" i="17"/>
  <c r="H63" i="16"/>
  <c r="J207" i="7"/>
  <c r="J74" i="7"/>
  <c r="M175" i="7"/>
  <c r="M29" i="7"/>
  <c r="N69" i="16"/>
  <c r="J92" i="15"/>
  <c r="J35" i="15"/>
  <c r="J73" i="15" s="1"/>
  <c r="J46" i="17"/>
  <c r="J101" i="15"/>
  <c r="J42" i="16"/>
  <c r="D180" i="7"/>
  <c r="D43" i="7"/>
  <c r="D7" i="17"/>
  <c r="D54" i="17" s="1"/>
  <c r="D36" i="17"/>
  <c r="P36" i="17"/>
  <c r="P7" i="17"/>
  <c r="K120" i="15"/>
  <c r="K27" i="17"/>
  <c r="K118" i="15"/>
  <c r="K23" i="16"/>
  <c r="K68" i="16" s="1"/>
  <c r="J119" i="15"/>
  <c r="D92" i="15"/>
  <c r="D46" i="17"/>
  <c r="D35" i="15"/>
  <c r="D73" i="15" s="1"/>
  <c r="D101" i="15"/>
  <c r="D42" i="16"/>
  <c r="D119" i="15"/>
  <c r="O91" i="15"/>
  <c r="O45" i="17"/>
  <c r="O100" i="15"/>
  <c r="F207" i="7"/>
  <c r="F74" i="7"/>
  <c r="P180" i="7"/>
  <c r="P43" i="7"/>
  <c r="P35" i="15"/>
  <c r="P92" i="15"/>
  <c r="P82" i="15"/>
  <c r="P46" i="17"/>
  <c r="P101" i="15"/>
  <c r="P42" i="16"/>
  <c r="K207" i="7"/>
  <c r="K74" i="7"/>
  <c r="K36" i="17"/>
  <c r="K7" i="17"/>
  <c r="K54" i="17" s="1"/>
  <c r="I82" i="15"/>
  <c r="I46" i="17"/>
  <c r="I35" i="15"/>
  <c r="I92" i="15"/>
  <c r="I101" i="15"/>
  <c r="I42" i="16"/>
  <c r="J23" i="16"/>
  <c r="J68" i="16" s="1"/>
  <c r="G207" i="7"/>
  <c r="G74" i="7"/>
  <c r="M36" i="17"/>
  <c r="M7" i="17"/>
  <c r="M22" i="17" s="1"/>
  <c r="O45" i="16"/>
  <c r="O49" i="16"/>
  <c r="O48" i="16"/>
  <c r="O18" i="16"/>
  <c r="O63" i="16" s="1"/>
  <c r="O46" i="16"/>
  <c r="O52" i="16"/>
  <c r="O47" i="16"/>
  <c r="O51" i="16"/>
  <c r="J180" i="7"/>
  <c r="J43" i="7"/>
  <c r="D23" i="16"/>
  <c r="I175" i="7"/>
  <c r="I29" i="7"/>
  <c r="I123" i="7" s="1"/>
  <c r="M73" i="15"/>
  <c r="C46" i="17"/>
  <c r="C92" i="15"/>
  <c r="C35" i="15"/>
  <c r="C101" i="15"/>
  <c r="C42" i="16"/>
  <c r="E7" i="17"/>
  <c r="E36" i="17"/>
  <c r="G73" i="15"/>
  <c r="C207" i="7"/>
  <c r="C74" i="7"/>
  <c r="Q120" i="15"/>
  <c r="Q27" i="17"/>
  <c r="Q118" i="15"/>
  <c r="Q82" i="15"/>
  <c r="Q23" i="16"/>
  <c r="Q59" i="16"/>
  <c r="I36" i="17"/>
  <c r="I7" i="17"/>
  <c r="L100" i="15"/>
  <c r="L45" i="17"/>
  <c r="L91" i="15"/>
  <c r="L41" i="16"/>
  <c r="N201" i="7"/>
  <c r="N55" i="7"/>
  <c r="I69" i="16"/>
  <c r="J48" i="16"/>
  <c r="J45" i="16"/>
  <c r="J46" i="16"/>
  <c r="J47" i="16"/>
  <c r="J49" i="16"/>
  <c r="J18" i="16"/>
  <c r="J52" i="16"/>
  <c r="J51" i="16"/>
  <c r="L36" i="17"/>
  <c r="L7" i="17"/>
  <c r="L22" i="17" s="1"/>
  <c r="F175" i="7"/>
  <c r="F29" i="7"/>
  <c r="F123" i="7" s="1"/>
  <c r="G100" i="15"/>
  <c r="G91" i="15"/>
  <c r="G45" i="17"/>
  <c r="G41" i="16"/>
  <c r="H29" i="7"/>
  <c r="H123" i="7" s="1"/>
  <c r="H175" i="7"/>
  <c r="H36" i="17"/>
  <c r="H7" i="17"/>
  <c r="H54" i="17" s="1"/>
  <c r="H27" i="17"/>
  <c r="L82" i="15"/>
  <c r="L73" i="15"/>
  <c r="G175" i="7"/>
  <c r="G29" i="7"/>
  <c r="P74" i="7"/>
  <c r="P207" i="7"/>
  <c r="J36" i="17"/>
  <c r="J7" i="17"/>
  <c r="J54" i="17" s="1"/>
  <c r="K46" i="17"/>
  <c r="K35" i="15"/>
  <c r="K92" i="15"/>
  <c r="K101" i="15"/>
  <c r="K42" i="16"/>
  <c r="N126" i="7"/>
  <c r="N121" i="7"/>
  <c r="N114" i="7"/>
  <c r="N116" i="7"/>
  <c r="N124" i="7"/>
  <c r="N120" i="7"/>
  <c r="N111" i="7"/>
  <c r="N132" i="7"/>
  <c r="N118" i="7"/>
  <c r="N112" i="7"/>
  <c r="N133" i="7"/>
  <c r="N110" i="7"/>
  <c r="N122" i="7"/>
  <c r="N113" i="7"/>
  <c r="N130" i="7"/>
  <c r="N125" i="7"/>
  <c r="N117" i="7"/>
  <c r="N109" i="7"/>
  <c r="N131" i="7"/>
  <c r="N127" i="7"/>
  <c r="N115" i="7"/>
  <c r="N119" i="7"/>
  <c r="N129" i="7"/>
  <c r="N128" i="7"/>
  <c r="N120" i="15"/>
  <c r="N27" i="17"/>
  <c r="N118" i="15"/>
  <c r="N23" i="16"/>
  <c r="L54" i="16"/>
  <c r="L63" i="16" s="1"/>
  <c r="L27" i="17"/>
  <c r="O206" i="7"/>
  <c r="O69" i="7"/>
  <c r="P118" i="15"/>
  <c r="P27" i="17"/>
  <c r="P120" i="15"/>
  <c r="I120" i="15"/>
  <c r="I27" i="17"/>
  <c r="I118" i="15"/>
  <c r="I23" i="16"/>
  <c r="I59" i="16"/>
  <c r="J50" i="16"/>
  <c r="G36" i="17"/>
  <c r="G7" i="17"/>
  <c r="G22" i="17" s="1"/>
  <c r="E29" i="7"/>
  <c r="E123" i="7" s="1"/>
  <c r="E175" i="7"/>
  <c r="G54" i="16"/>
  <c r="G63" i="16" s="1"/>
  <c r="C175" i="7"/>
  <c r="C29" i="7"/>
  <c r="C123" i="7" s="1"/>
  <c r="L74" i="7"/>
  <c r="L207" i="7"/>
  <c r="D50" i="16"/>
  <c r="E118" i="15"/>
  <c r="E120" i="15"/>
  <c r="E82" i="15"/>
  <c r="E27" i="17"/>
  <c r="E23" i="16"/>
  <c r="C118" i="15"/>
  <c r="C27" i="17"/>
  <c r="C120" i="15"/>
  <c r="C82" i="15"/>
  <c r="C23" i="16"/>
  <c r="C68" i="16" s="1"/>
  <c r="D207" i="7"/>
  <c r="D74" i="7"/>
  <c r="Q69" i="16"/>
  <c r="I207" i="7"/>
  <c r="I74" i="7"/>
  <c r="M54" i="16"/>
  <c r="M63" i="16" s="1"/>
  <c r="L54" i="17" l="1"/>
  <c r="E68" i="16"/>
  <c r="N68" i="16"/>
  <c r="G54" i="17"/>
  <c r="F68" i="16"/>
  <c r="F54" i="16"/>
  <c r="F18" i="16"/>
  <c r="D68" i="16"/>
  <c r="Q68" i="16"/>
  <c r="I73" i="15"/>
  <c r="P73" i="15"/>
  <c r="N73" i="15"/>
  <c r="Q73" i="15"/>
  <c r="N158" i="7"/>
  <c r="N145" i="7"/>
  <c r="N151" i="7"/>
  <c r="N135" i="7"/>
  <c r="N137" i="7"/>
  <c r="N143" i="7"/>
  <c r="N140" i="7"/>
  <c r="N156" i="7"/>
  <c r="N157" i="7"/>
  <c r="N136" i="7"/>
  <c r="N139" i="7"/>
  <c r="N153" i="7"/>
  <c r="N150" i="7"/>
  <c r="N148" i="7"/>
  <c r="N146" i="7"/>
  <c r="N141" i="7"/>
  <c r="N152" i="7"/>
  <c r="N147" i="7"/>
  <c r="N159" i="7"/>
  <c r="N138" i="7"/>
  <c r="N155" i="7"/>
  <c r="N154" i="7"/>
  <c r="E52" i="17"/>
  <c r="E49" i="17"/>
  <c r="E50" i="17"/>
  <c r="E51" i="17"/>
  <c r="E56" i="17"/>
  <c r="E53" i="17"/>
  <c r="E55" i="17"/>
  <c r="P52" i="17"/>
  <c r="P49" i="17"/>
  <c r="P56" i="17"/>
  <c r="P53" i="17"/>
  <c r="P51" i="17"/>
  <c r="P50" i="17"/>
  <c r="P55" i="17"/>
  <c r="I69" i="7"/>
  <c r="I206" i="7"/>
  <c r="G52" i="17"/>
  <c r="G51" i="17"/>
  <c r="G56" i="17"/>
  <c r="G49" i="17"/>
  <c r="G50" i="17"/>
  <c r="G53" i="17"/>
  <c r="G55" i="17"/>
  <c r="D69" i="7"/>
  <c r="D206" i="7"/>
  <c r="C22" i="17"/>
  <c r="C54" i="16"/>
  <c r="C18" i="16"/>
  <c r="L206" i="7"/>
  <c r="L69" i="7"/>
  <c r="I68" i="16"/>
  <c r="K73" i="15"/>
  <c r="J52" i="17"/>
  <c r="J51" i="17"/>
  <c r="J56" i="17"/>
  <c r="J53" i="17"/>
  <c r="J50" i="17"/>
  <c r="J49" i="17"/>
  <c r="J55" i="17"/>
  <c r="H56" i="17"/>
  <c r="H53" i="17"/>
  <c r="H50" i="17"/>
  <c r="H52" i="17"/>
  <c r="H49" i="17"/>
  <c r="H51" i="17"/>
  <c r="H55" i="17"/>
  <c r="H22" i="17"/>
  <c r="E54" i="17"/>
  <c r="C73" i="15"/>
  <c r="J29" i="7"/>
  <c r="J123" i="7" s="1"/>
  <c r="J175" i="7"/>
  <c r="I91" i="15"/>
  <c r="I100" i="15"/>
  <c r="I45" i="17"/>
  <c r="I41" i="16"/>
  <c r="D45" i="17"/>
  <c r="D100" i="15"/>
  <c r="D91" i="15"/>
  <c r="D41" i="16"/>
  <c r="D175" i="7"/>
  <c r="D29" i="7"/>
  <c r="D123" i="7" s="1"/>
  <c r="J206" i="7"/>
  <c r="J69" i="7"/>
  <c r="Q91" i="15"/>
  <c r="Q45" i="17"/>
  <c r="Q100" i="15"/>
  <c r="Q41" i="16"/>
  <c r="C52" i="17"/>
  <c r="C50" i="17"/>
  <c r="C49" i="17"/>
  <c r="C56" i="17"/>
  <c r="C53" i="17"/>
  <c r="C51" i="17"/>
  <c r="C55" i="17"/>
  <c r="L109" i="7"/>
  <c r="L127" i="7"/>
  <c r="L115" i="7"/>
  <c r="L110" i="7"/>
  <c r="L121" i="7"/>
  <c r="L116" i="7"/>
  <c r="L113" i="7"/>
  <c r="L111" i="7"/>
  <c r="L130" i="7"/>
  <c r="L124" i="7"/>
  <c r="L132" i="7"/>
  <c r="L133" i="7"/>
  <c r="L125" i="7"/>
  <c r="L112" i="7"/>
  <c r="L120" i="7"/>
  <c r="L122" i="7"/>
  <c r="L126" i="7"/>
  <c r="L117" i="7"/>
  <c r="L114" i="7"/>
  <c r="L118" i="7"/>
  <c r="L119" i="7"/>
  <c r="L131" i="7"/>
  <c r="L129" i="7"/>
  <c r="L128" i="7"/>
  <c r="O29" i="7"/>
  <c r="O175" i="7"/>
  <c r="J22" i="17"/>
  <c r="J54" i="16"/>
  <c r="J63" i="16" s="1"/>
  <c r="H206" i="7"/>
  <c r="H69" i="7"/>
  <c r="E73" i="15"/>
  <c r="N22" i="17"/>
  <c r="N54" i="16"/>
  <c r="N18" i="16"/>
  <c r="K100" i="15"/>
  <c r="K45" i="17"/>
  <c r="K91" i="15"/>
  <c r="K41" i="16"/>
  <c r="G118" i="7"/>
  <c r="G115" i="7"/>
  <c r="G120" i="7"/>
  <c r="G112" i="7"/>
  <c r="G127" i="7"/>
  <c r="G113" i="7"/>
  <c r="G117" i="7"/>
  <c r="G126" i="7"/>
  <c r="G110" i="7"/>
  <c r="G109" i="7"/>
  <c r="G132" i="7"/>
  <c r="G122" i="7"/>
  <c r="G119" i="7"/>
  <c r="G133" i="7"/>
  <c r="G121" i="7"/>
  <c r="G131" i="7"/>
  <c r="G124" i="7"/>
  <c r="G114" i="7"/>
  <c r="G116" i="7"/>
  <c r="G130" i="7"/>
  <c r="G111" i="7"/>
  <c r="G125" i="7"/>
  <c r="G129" i="7"/>
  <c r="G128" i="7"/>
  <c r="I51" i="17"/>
  <c r="I56" i="17"/>
  <c r="I52" i="17"/>
  <c r="I50" i="17"/>
  <c r="I49" i="17"/>
  <c r="I53" i="17"/>
  <c r="I55" i="17"/>
  <c r="F206" i="7"/>
  <c r="F69" i="7"/>
  <c r="E206" i="7"/>
  <c r="E69" i="7"/>
  <c r="Q111" i="7"/>
  <c r="Q114" i="7"/>
  <c r="Q130" i="7"/>
  <c r="Q127" i="7"/>
  <c r="Q110" i="7"/>
  <c r="Q115" i="7"/>
  <c r="Q113" i="7"/>
  <c r="Q122" i="7"/>
  <c r="Q117" i="7"/>
  <c r="Q125" i="7"/>
  <c r="Q116" i="7"/>
  <c r="Q124" i="7"/>
  <c r="Q126" i="7"/>
  <c r="Q133" i="7"/>
  <c r="Q132" i="7"/>
  <c r="Q119" i="7"/>
  <c r="Q112" i="7"/>
  <c r="Q131" i="7"/>
  <c r="Q109" i="7"/>
  <c r="Q118" i="7"/>
  <c r="Q121" i="7"/>
  <c r="Q120" i="7"/>
  <c r="Q129" i="7"/>
  <c r="Q128" i="7"/>
  <c r="E91" i="15"/>
  <c r="E45" i="17"/>
  <c r="E100" i="15"/>
  <c r="E41" i="16"/>
  <c r="G123" i="7"/>
  <c r="N149" i="7"/>
  <c r="Q22" i="17"/>
  <c r="Q18" i="16"/>
  <c r="Q54" i="16"/>
  <c r="I124" i="7"/>
  <c r="I127" i="7"/>
  <c r="I114" i="7"/>
  <c r="I125" i="7"/>
  <c r="I120" i="7"/>
  <c r="I116" i="7"/>
  <c r="I121" i="7"/>
  <c r="I109" i="7"/>
  <c r="I119" i="7"/>
  <c r="I133" i="7"/>
  <c r="I131" i="7"/>
  <c r="I110" i="7"/>
  <c r="I113" i="7"/>
  <c r="I111" i="7"/>
  <c r="I132" i="7"/>
  <c r="I112" i="7"/>
  <c r="I126" i="7"/>
  <c r="I118" i="7"/>
  <c r="I117" i="7"/>
  <c r="I115" i="7"/>
  <c r="I130" i="7"/>
  <c r="I122" i="7"/>
  <c r="I129" i="7"/>
  <c r="I128" i="7"/>
  <c r="K51" i="17"/>
  <c r="K56" i="17"/>
  <c r="K53" i="17"/>
  <c r="K49" i="17"/>
  <c r="K52" i="17"/>
  <c r="K50" i="17"/>
  <c r="K55" i="17"/>
  <c r="K206" i="7"/>
  <c r="K69" i="7"/>
  <c r="P29" i="7"/>
  <c r="P123" i="7" s="1"/>
  <c r="P175" i="7"/>
  <c r="J100" i="15"/>
  <c r="J91" i="15"/>
  <c r="J45" i="17"/>
  <c r="J41" i="16"/>
  <c r="M133" i="7"/>
  <c r="M118" i="7"/>
  <c r="M132" i="7"/>
  <c r="M113" i="7"/>
  <c r="M112" i="7"/>
  <c r="M131" i="7"/>
  <c r="M130" i="7"/>
  <c r="M115" i="7"/>
  <c r="M114" i="7"/>
  <c r="M110" i="7"/>
  <c r="M116" i="7"/>
  <c r="M125" i="7"/>
  <c r="M120" i="7"/>
  <c r="M126" i="7"/>
  <c r="M111" i="7"/>
  <c r="M127" i="7"/>
  <c r="M109" i="7"/>
  <c r="M119" i="7"/>
  <c r="M124" i="7"/>
  <c r="M121" i="7"/>
  <c r="M122" i="7"/>
  <c r="M117" i="7"/>
  <c r="M129" i="7"/>
  <c r="M128" i="7"/>
  <c r="M69" i="7"/>
  <c r="M206" i="7"/>
  <c r="K109" i="7"/>
  <c r="K120" i="7"/>
  <c r="K125" i="7"/>
  <c r="K124" i="7"/>
  <c r="K111" i="7"/>
  <c r="K114" i="7"/>
  <c r="K127" i="7"/>
  <c r="K126" i="7"/>
  <c r="K130" i="7"/>
  <c r="K110" i="7"/>
  <c r="K119" i="7"/>
  <c r="K117" i="7"/>
  <c r="K132" i="7"/>
  <c r="K112" i="7"/>
  <c r="K121" i="7"/>
  <c r="K113" i="7"/>
  <c r="K122" i="7"/>
  <c r="K115" i="7"/>
  <c r="K131" i="7"/>
  <c r="K118" i="7"/>
  <c r="K116" i="7"/>
  <c r="K133" i="7"/>
  <c r="K129" i="7"/>
  <c r="K128" i="7"/>
  <c r="D82" i="15"/>
  <c r="I22" i="17"/>
  <c r="I54" i="16"/>
  <c r="I18" i="16"/>
  <c r="P22" i="17"/>
  <c r="P54" i="16"/>
  <c r="H121" i="7"/>
  <c r="H119" i="7"/>
  <c r="H132" i="7"/>
  <c r="H124" i="7"/>
  <c r="H120" i="7"/>
  <c r="H126" i="7"/>
  <c r="H111" i="7"/>
  <c r="H131" i="7"/>
  <c r="H109" i="7"/>
  <c r="H110" i="7"/>
  <c r="H117" i="7"/>
  <c r="H118" i="7"/>
  <c r="H114" i="7"/>
  <c r="H133" i="7"/>
  <c r="H122" i="7"/>
  <c r="H127" i="7"/>
  <c r="H125" i="7"/>
  <c r="H116" i="7"/>
  <c r="H112" i="7"/>
  <c r="H115" i="7"/>
  <c r="H130" i="7"/>
  <c r="H113" i="7"/>
  <c r="H129" i="7"/>
  <c r="H128" i="7"/>
  <c r="M50" i="17"/>
  <c r="M56" i="17"/>
  <c r="M53" i="17"/>
  <c r="M51" i="17"/>
  <c r="M52" i="17"/>
  <c r="M49" i="17"/>
  <c r="M55" i="17"/>
  <c r="K22" i="17"/>
  <c r="K54" i="16"/>
  <c r="K18" i="16"/>
  <c r="C109" i="7"/>
  <c r="C131" i="7"/>
  <c r="C125" i="7"/>
  <c r="C112" i="7"/>
  <c r="C121" i="7"/>
  <c r="C113" i="7"/>
  <c r="C111" i="7"/>
  <c r="C133" i="7"/>
  <c r="C118" i="7"/>
  <c r="C110" i="7"/>
  <c r="C115" i="7"/>
  <c r="C114" i="7"/>
  <c r="C120" i="7"/>
  <c r="C124" i="7"/>
  <c r="C126" i="7"/>
  <c r="C127" i="7"/>
  <c r="C116" i="7"/>
  <c r="C122" i="7"/>
  <c r="C130" i="7"/>
  <c r="C119" i="7"/>
  <c r="C132" i="7"/>
  <c r="C117" i="7"/>
  <c r="C129" i="7"/>
  <c r="C128" i="7"/>
  <c r="E132" i="7"/>
  <c r="E133" i="7"/>
  <c r="E120" i="7"/>
  <c r="E130" i="7"/>
  <c r="E124" i="7"/>
  <c r="E119" i="7"/>
  <c r="E121" i="7"/>
  <c r="E110" i="7"/>
  <c r="E112" i="7"/>
  <c r="E116" i="7"/>
  <c r="E111" i="7"/>
  <c r="E126" i="7"/>
  <c r="E117" i="7"/>
  <c r="E114" i="7"/>
  <c r="E127" i="7"/>
  <c r="E118" i="7"/>
  <c r="E115" i="7"/>
  <c r="E113" i="7"/>
  <c r="E131" i="7"/>
  <c r="E122" i="7"/>
  <c r="E125" i="7"/>
  <c r="E109" i="7"/>
  <c r="E129" i="7"/>
  <c r="E128" i="7"/>
  <c r="O201" i="7"/>
  <c r="O55" i="7"/>
  <c r="O149" i="7" s="1"/>
  <c r="E22" i="17"/>
  <c r="E18" i="16"/>
  <c r="E54" i="16"/>
  <c r="P206" i="7"/>
  <c r="P69" i="7"/>
  <c r="F110" i="7"/>
  <c r="F122" i="7"/>
  <c r="F112" i="7"/>
  <c r="F132" i="7"/>
  <c r="F126" i="7"/>
  <c r="F133" i="7"/>
  <c r="F120" i="7"/>
  <c r="F125" i="7"/>
  <c r="F130" i="7"/>
  <c r="F116" i="7"/>
  <c r="F109" i="7"/>
  <c r="F127" i="7"/>
  <c r="F117" i="7"/>
  <c r="F115" i="7"/>
  <c r="F113" i="7"/>
  <c r="F114" i="7"/>
  <c r="F118" i="7"/>
  <c r="F111" i="7"/>
  <c r="F119" i="7"/>
  <c r="F131" i="7"/>
  <c r="F121" i="7"/>
  <c r="F124" i="7"/>
  <c r="F129" i="7"/>
  <c r="F128" i="7"/>
  <c r="L52" i="17"/>
  <c r="L53" i="17"/>
  <c r="L51" i="17"/>
  <c r="L56" i="17"/>
  <c r="L49" i="17"/>
  <c r="L50" i="17"/>
  <c r="L55" i="17"/>
  <c r="I54" i="17"/>
  <c r="C69" i="7"/>
  <c r="C206" i="7"/>
  <c r="C45" i="17"/>
  <c r="C100" i="15"/>
  <c r="C91" i="15"/>
  <c r="C41" i="16"/>
  <c r="M54" i="17"/>
  <c r="G206" i="7"/>
  <c r="G69" i="7"/>
  <c r="P100" i="15"/>
  <c r="P45" i="17"/>
  <c r="P91" i="15"/>
  <c r="P41" i="16"/>
  <c r="K82" i="15"/>
  <c r="P54" i="17"/>
  <c r="D50" i="17"/>
  <c r="D49" i="17"/>
  <c r="D51" i="17"/>
  <c r="D53" i="17"/>
  <c r="D56" i="17"/>
  <c r="D52" i="17"/>
  <c r="D55" i="17"/>
  <c r="M123" i="7"/>
  <c r="K123" i="7"/>
  <c r="P18" i="16"/>
  <c r="F53" i="17"/>
  <c r="F56" i="17"/>
  <c r="F49" i="17"/>
  <c r="F51" i="17"/>
  <c r="F52" i="17"/>
  <c r="F50" i="17"/>
  <c r="F22" i="17"/>
  <c r="F55" i="17"/>
  <c r="Q153" i="7"/>
  <c r="Q159" i="7"/>
  <c r="Q137" i="7"/>
  <c r="Q139" i="7"/>
  <c r="Q152" i="7"/>
  <c r="Q147" i="7"/>
  <c r="Q150" i="7"/>
  <c r="Q157" i="7"/>
  <c r="Q135" i="7"/>
  <c r="Q156" i="7"/>
  <c r="Q140" i="7"/>
  <c r="Q148" i="7"/>
  <c r="Q146" i="7"/>
  <c r="Q136" i="7"/>
  <c r="Q145" i="7"/>
  <c r="Q158" i="7"/>
  <c r="Q151" i="7"/>
  <c r="Q138" i="7"/>
  <c r="Q141" i="7"/>
  <c r="Q143" i="7"/>
  <c r="Q155" i="7"/>
  <c r="Q154" i="7"/>
  <c r="D22" i="17"/>
  <c r="D54" i="16"/>
  <c r="D63" i="16" s="1"/>
  <c r="Q123" i="7"/>
  <c r="N100" i="15"/>
  <c r="N45" i="17"/>
  <c r="N91" i="15"/>
  <c r="N41" i="16"/>
  <c r="F63" i="16" l="1"/>
  <c r="N63" i="16"/>
  <c r="C201" i="7"/>
  <c r="C55" i="7"/>
  <c r="C149" i="7" s="1"/>
  <c r="G55" i="7"/>
  <c r="G149" i="7" s="1"/>
  <c r="G201" i="7"/>
  <c r="P201" i="7"/>
  <c r="P55" i="7"/>
  <c r="P149" i="7" s="1"/>
  <c r="K201" i="7"/>
  <c r="K55" i="7"/>
  <c r="K149" i="7" s="1"/>
  <c r="Q63" i="16"/>
  <c r="E55" i="7"/>
  <c r="E149" i="7" s="1"/>
  <c r="E201" i="7"/>
  <c r="J55" i="7"/>
  <c r="J149" i="7" s="1"/>
  <c r="J201" i="7"/>
  <c r="D120" i="7"/>
  <c r="D125" i="7"/>
  <c r="D132" i="7"/>
  <c r="D116" i="7"/>
  <c r="D110" i="7"/>
  <c r="D121" i="7"/>
  <c r="D113" i="7"/>
  <c r="D126" i="7"/>
  <c r="D127" i="7"/>
  <c r="D118" i="7"/>
  <c r="D130" i="7"/>
  <c r="D111" i="7"/>
  <c r="D112" i="7"/>
  <c r="D109" i="7"/>
  <c r="D133" i="7"/>
  <c r="D122" i="7"/>
  <c r="D117" i="7"/>
  <c r="D124" i="7"/>
  <c r="D119" i="7"/>
  <c r="D115" i="7"/>
  <c r="D114" i="7"/>
  <c r="D131" i="7"/>
  <c r="D129" i="7"/>
  <c r="D128" i="7"/>
  <c r="C63" i="16"/>
  <c r="I55" i="7"/>
  <c r="I149" i="7" s="1"/>
  <c r="I201" i="7"/>
  <c r="P110" i="7"/>
  <c r="P131" i="7"/>
  <c r="P127" i="7"/>
  <c r="P133" i="7"/>
  <c r="P111" i="7"/>
  <c r="P126" i="7"/>
  <c r="P121" i="7"/>
  <c r="P112" i="7"/>
  <c r="P118" i="7"/>
  <c r="P132" i="7"/>
  <c r="P109" i="7"/>
  <c r="P124" i="7"/>
  <c r="P130" i="7"/>
  <c r="P120" i="7"/>
  <c r="P113" i="7"/>
  <c r="P117" i="7"/>
  <c r="P116" i="7"/>
  <c r="P122" i="7"/>
  <c r="P125" i="7"/>
  <c r="P115" i="7"/>
  <c r="P119" i="7"/>
  <c r="P114" i="7"/>
  <c r="P129" i="7"/>
  <c r="P128" i="7"/>
  <c r="F55" i="7"/>
  <c r="F149" i="7" s="1"/>
  <c r="F201" i="7"/>
  <c r="O125" i="7"/>
  <c r="O116" i="7"/>
  <c r="O111" i="7"/>
  <c r="O118" i="7"/>
  <c r="O117" i="7"/>
  <c r="O113" i="7"/>
  <c r="O110" i="7"/>
  <c r="O121" i="7"/>
  <c r="O112" i="7"/>
  <c r="O122" i="7"/>
  <c r="O120" i="7"/>
  <c r="O126" i="7"/>
  <c r="O119" i="7"/>
  <c r="O109" i="7"/>
  <c r="O115" i="7"/>
  <c r="O124" i="7"/>
  <c r="O114" i="7"/>
  <c r="O131" i="7"/>
  <c r="O132" i="7"/>
  <c r="O133" i="7"/>
  <c r="O127" i="7"/>
  <c r="O130" i="7"/>
  <c r="O129" i="7"/>
  <c r="O128" i="7"/>
  <c r="D201" i="7"/>
  <c r="D55" i="7"/>
  <c r="D149" i="7" s="1"/>
  <c r="I63" i="16"/>
  <c r="P63" i="16"/>
  <c r="E63" i="16"/>
  <c r="O146" i="7"/>
  <c r="O143" i="7"/>
  <c r="O136" i="7"/>
  <c r="O140" i="7"/>
  <c r="O157" i="7"/>
  <c r="O138" i="7"/>
  <c r="O145" i="7"/>
  <c r="O151" i="7"/>
  <c r="O135" i="7"/>
  <c r="O148" i="7"/>
  <c r="O150" i="7"/>
  <c r="O153" i="7"/>
  <c r="O159" i="7"/>
  <c r="O139" i="7"/>
  <c r="O156" i="7"/>
  <c r="O158" i="7"/>
  <c r="O141" i="7"/>
  <c r="O147" i="7"/>
  <c r="O152" i="7"/>
  <c r="O137" i="7"/>
  <c r="O155" i="7"/>
  <c r="O154" i="7"/>
  <c r="K63" i="16"/>
  <c r="M55" i="7"/>
  <c r="M149" i="7" s="1"/>
  <c r="M201" i="7"/>
  <c r="H201" i="7"/>
  <c r="H55" i="7"/>
  <c r="H149" i="7" s="1"/>
  <c r="O123" i="7"/>
  <c r="J111" i="7"/>
  <c r="J109" i="7"/>
  <c r="J117" i="7"/>
  <c r="J122" i="7"/>
  <c r="J130" i="7"/>
  <c r="J121" i="7"/>
  <c r="J133" i="7"/>
  <c r="J120" i="7"/>
  <c r="J112" i="7"/>
  <c r="J132" i="7"/>
  <c r="J127" i="7"/>
  <c r="J125" i="7"/>
  <c r="J131" i="7"/>
  <c r="J119" i="7"/>
  <c r="J124" i="7"/>
  <c r="J126" i="7"/>
  <c r="J116" i="7"/>
  <c r="J118" i="7"/>
  <c r="J113" i="7"/>
  <c r="J114" i="7"/>
  <c r="J115" i="7"/>
  <c r="J110" i="7"/>
  <c r="J129" i="7"/>
  <c r="J128" i="7"/>
  <c r="L55" i="7"/>
  <c r="L201" i="7"/>
  <c r="D151" i="7" l="1"/>
  <c r="D138" i="7"/>
  <c r="D158" i="7"/>
  <c r="D147" i="7"/>
  <c r="D136" i="7"/>
  <c r="D137" i="7"/>
  <c r="D145" i="7"/>
  <c r="D153" i="7"/>
  <c r="D135" i="7"/>
  <c r="D143" i="7"/>
  <c r="D141" i="7"/>
  <c r="D139" i="7"/>
  <c r="D159" i="7"/>
  <c r="D152" i="7"/>
  <c r="D148" i="7"/>
  <c r="D140" i="7"/>
  <c r="D156" i="7"/>
  <c r="D157" i="7"/>
  <c r="D146" i="7"/>
  <c r="D150" i="7"/>
  <c r="D155" i="7"/>
  <c r="D154" i="7"/>
  <c r="F143" i="7"/>
  <c r="F136" i="7"/>
  <c r="F141" i="7"/>
  <c r="F157" i="7"/>
  <c r="F135" i="7"/>
  <c r="F156" i="7"/>
  <c r="F159" i="7"/>
  <c r="F139" i="7"/>
  <c r="F148" i="7"/>
  <c r="F158" i="7"/>
  <c r="F151" i="7"/>
  <c r="F137" i="7"/>
  <c r="F140" i="7"/>
  <c r="F153" i="7"/>
  <c r="F147" i="7"/>
  <c r="F145" i="7"/>
  <c r="F138" i="7"/>
  <c r="F152" i="7"/>
  <c r="F146" i="7"/>
  <c r="F150" i="7"/>
  <c r="F155" i="7"/>
  <c r="F154" i="7"/>
  <c r="I135" i="7"/>
  <c r="I148" i="7"/>
  <c r="I153" i="7"/>
  <c r="I151" i="7"/>
  <c r="I158" i="7"/>
  <c r="I138" i="7"/>
  <c r="I139" i="7"/>
  <c r="I137" i="7"/>
  <c r="I146" i="7"/>
  <c r="I147" i="7"/>
  <c r="I159" i="7"/>
  <c r="I156" i="7"/>
  <c r="I140" i="7"/>
  <c r="I145" i="7"/>
  <c r="I141" i="7"/>
  <c r="I157" i="7"/>
  <c r="I143" i="7"/>
  <c r="I136" i="7"/>
  <c r="I152" i="7"/>
  <c r="I150" i="7"/>
  <c r="I155" i="7"/>
  <c r="I154" i="7"/>
  <c r="C159" i="7"/>
  <c r="C158" i="7"/>
  <c r="C138" i="7"/>
  <c r="C156" i="7"/>
  <c r="C137" i="7"/>
  <c r="C152" i="7"/>
  <c r="C150" i="7"/>
  <c r="C136" i="7"/>
  <c r="C135" i="7"/>
  <c r="C151" i="7"/>
  <c r="C146" i="7"/>
  <c r="C140" i="7"/>
  <c r="C148" i="7"/>
  <c r="C153" i="7"/>
  <c r="C147" i="7"/>
  <c r="C139" i="7"/>
  <c r="C143" i="7"/>
  <c r="C141" i="7"/>
  <c r="C145" i="7"/>
  <c r="C157" i="7"/>
  <c r="C155" i="7"/>
  <c r="C154" i="7"/>
  <c r="J136" i="7"/>
  <c r="J145" i="7"/>
  <c r="J135" i="7"/>
  <c r="J140" i="7"/>
  <c r="J139" i="7"/>
  <c r="J143" i="7"/>
  <c r="J148" i="7"/>
  <c r="J138" i="7"/>
  <c r="J141" i="7"/>
  <c r="J137" i="7"/>
  <c r="J150" i="7"/>
  <c r="J159" i="7"/>
  <c r="J157" i="7"/>
  <c r="J156" i="7"/>
  <c r="J146" i="7"/>
  <c r="J147" i="7"/>
  <c r="J151" i="7"/>
  <c r="J153" i="7"/>
  <c r="J152" i="7"/>
  <c r="J158" i="7"/>
  <c r="J155" i="7"/>
  <c r="J154" i="7"/>
  <c r="E139" i="7"/>
  <c r="E151" i="7"/>
  <c r="E143" i="7"/>
  <c r="E141" i="7"/>
  <c r="E156" i="7"/>
  <c r="E140" i="7"/>
  <c r="E152" i="7"/>
  <c r="E158" i="7"/>
  <c r="E147" i="7"/>
  <c r="E148" i="7"/>
  <c r="E150" i="7"/>
  <c r="E138" i="7"/>
  <c r="E159" i="7"/>
  <c r="E146" i="7"/>
  <c r="E136" i="7"/>
  <c r="E137" i="7"/>
  <c r="E153" i="7"/>
  <c r="E157" i="7"/>
  <c r="E135" i="7"/>
  <c r="E145" i="7"/>
  <c r="E155" i="7"/>
  <c r="E154" i="7"/>
  <c r="P141" i="7"/>
  <c r="P136" i="7"/>
  <c r="P140" i="7"/>
  <c r="P145" i="7"/>
  <c r="P139" i="7"/>
  <c r="P147" i="7"/>
  <c r="P158" i="7"/>
  <c r="P135" i="7"/>
  <c r="P152" i="7"/>
  <c r="P157" i="7"/>
  <c r="P150" i="7"/>
  <c r="P137" i="7"/>
  <c r="P148" i="7"/>
  <c r="P159" i="7"/>
  <c r="P153" i="7"/>
  <c r="P138" i="7"/>
  <c r="P151" i="7"/>
  <c r="P156" i="7"/>
  <c r="P146" i="7"/>
  <c r="P143" i="7"/>
  <c r="P155" i="7"/>
  <c r="P154" i="7"/>
  <c r="G153" i="7"/>
  <c r="G136" i="7"/>
  <c r="G156" i="7"/>
  <c r="G148" i="7"/>
  <c r="G150" i="7"/>
  <c r="G143" i="7"/>
  <c r="G145" i="7"/>
  <c r="G138" i="7"/>
  <c r="G152" i="7"/>
  <c r="G140" i="7"/>
  <c r="G146" i="7"/>
  <c r="G159" i="7"/>
  <c r="G157" i="7"/>
  <c r="G141" i="7"/>
  <c r="G151" i="7"/>
  <c r="G139" i="7"/>
  <c r="G158" i="7"/>
  <c r="G135" i="7"/>
  <c r="G137" i="7"/>
  <c r="G147" i="7"/>
  <c r="G155" i="7"/>
  <c r="G154" i="7"/>
  <c r="K150" i="7"/>
  <c r="K145" i="7"/>
  <c r="K158" i="7"/>
  <c r="K140" i="7"/>
  <c r="K141" i="7"/>
  <c r="K156" i="7"/>
  <c r="K135" i="7"/>
  <c r="K138" i="7"/>
  <c r="K143" i="7"/>
  <c r="K146" i="7"/>
  <c r="K153" i="7"/>
  <c r="K151" i="7"/>
  <c r="K136" i="7"/>
  <c r="K148" i="7"/>
  <c r="K147" i="7"/>
  <c r="K137" i="7"/>
  <c r="K139" i="7"/>
  <c r="K152" i="7"/>
  <c r="K159" i="7"/>
  <c r="K157" i="7"/>
  <c r="K155" i="7"/>
  <c r="K154" i="7"/>
  <c r="L139" i="7"/>
  <c r="L147" i="7"/>
  <c r="L156" i="7"/>
  <c r="L148" i="7"/>
  <c r="L159" i="7"/>
  <c r="L150" i="7"/>
  <c r="L158" i="7"/>
  <c r="L137" i="7"/>
  <c r="L152" i="7"/>
  <c r="L145" i="7"/>
  <c r="L138" i="7"/>
  <c r="L141" i="7"/>
  <c r="L151" i="7"/>
  <c r="L143" i="7"/>
  <c r="L140" i="7"/>
  <c r="L135" i="7"/>
  <c r="L157" i="7"/>
  <c r="L153" i="7"/>
  <c r="L146" i="7"/>
  <c r="L136" i="7"/>
  <c r="L155" i="7"/>
  <c r="L154" i="7"/>
  <c r="L149" i="7"/>
  <c r="H139" i="7"/>
  <c r="H152" i="7"/>
  <c r="H158" i="7"/>
  <c r="H137" i="7"/>
  <c r="H151" i="7"/>
  <c r="H159" i="7"/>
  <c r="H141" i="7"/>
  <c r="H147" i="7"/>
  <c r="H148" i="7"/>
  <c r="H135" i="7"/>
  <c r="H150" i="7"/>
  <c r="H156" i="7"/>
  <c r="H140" i="7"/>
  <c r="H145" i="7"/>
  <c r="H146" i="7"/>
  <c r="H157" i="7"/>
  <c r="H136" i="7"/>
  <c r="H138" i="7"/>
  <c r="H143" i="7"/>
  <c r="H153" i="7"/>
  <c r="H155" i="7"/>
  <c r="H154" i="7"/>
  <c r="M143" i="7"/>
  <c r="M145" i="7"/>
  <c r="M151" i="7"/>
  <c r="M148" i="7"/>
  <c r="M137" i="7"/>
  <c r="M157" i="7"/>
  <c r="M156" i="7"/>
  <c r="M140" i="7"/>
  <c r="M147" i="7"/>
  <c r="M146" i="7"/>
  <c r="M159" i="7"/>
  <c r="M141" i="7"/>
  <c r="M139" i="7"/>
  <c r="M136" i="7"/>
  <c r="M135" i="7"/>
  <c r="M153" i="7"/>
  <c r="M150" i="7"/>
  <c r="M138" i="7"/>
  <c r="M152" i="7"/>
  <c r="M158" i="7"/>
  <c r="M155" i="7"/>
  <c r="M154" i="7"/>
  <c r="B110" i="12" l="1"/>
  <c r="B99" i="12"/>
  <c r="B57" i="13"/>
  <c r="B54" i="14"/>
  <c r="C110" i="12" l="1"/>
  <c r="C99" i="12"/>
  <c r="C57" i="13"/>
  <c r="C54" i="14"/>
  <c r="D110" i="12" l="1"/>
  <c r="D99" i="12"/>
  <c r="D57" i="13"/>
  <c r="D54" i="14"/>
  <c r="E110" i="12" l="1"/>
  <c r="E99" i="12"/>
  <c r="F110" i="12"/>
  <c r="F99" i="12"/>
  <c r="E54" i="14"/>
  <c r="E57" i="13"/>
  <c r="F54" i="14"/>
  <c r="F57" i="13"/>
  <c r="G110" i="12" l="1"/>
  <c r="G99" i="12"/>
  <c r="G57" i="13"/>
  <c r="G54" i="14"/>
  <c r="H110" i="12" l="1"/>
  <c r="H99" i="12"/>
  <c r="H54" i="14"/>
  <c r="H57" i="13"/>
  <c r="I110" i="12" l="1"/>
  <c r="I99" i="12"/>
  <c r="I54" i="14"/>
  <c r="I57" i="13"/>
  <c r="J110" i="12" l="1"/>
  <c r="J99" i="12"/>
  <c r="J54" i="14"/>
  <c r="J57" i="13"/>
  <c r="K110" i="12" l="1"/>
  <c r="K99" i="12"/>
  <c r="K54" i="14"/>
  <c r="K57" i="13"/>
  <c r="L110" i="12" l="1"/>
  <c r="L99" i="12"/>
  <c r="L54" i="14"/>
  <c r="L57" i="13"/>
  <c r="M110" i="12" l="1"/>
  <c r="M99" i="12"/>
  <c r="M54" i="14"/>
  <c r="M57" i="13"/>
  <c r="N110" i="12" l="1"/>
  <c r="N99" i="12"/>
  <c r="N57" i="13"/>
  <c r="N54" i="14"/>
  <c r="O110" i="12" l="1"/>
  <c r="O99" i="12"/>
  <c r="O54" i="14"/>
  <c r="O57" i="13"/>
  <c r="P110" i="12" l="1"/>
  <c r="P99" i="12"/>
  <c r="P54" i="14"/>
  <c r="P57" i="13"/>
  <c r="B106" i="12" l="1"/>
  <c r="B95" i="12"/>
  <c r="Q110" i="12"/>
  <c r="Q99" i="12"/>
  <c r="B50" i="14"/>
  <c r="B53" i="13"/>
  <c r="Q57" i="13"/>
  <c r="Q54" i="14"/>
  <c r="C106" i="12" l="1"/>
  <c r="C95" i="12"/>
  <c r="C50" i="14"/>
  <c r="C53" i="13"/>
  <c r="D106" i="12" l="1"/>
  <c r="D95" i="12"/>
  <c r="D50" i="14"/>
  <c r="D53" i="13"/>
  <c r="E106" i="12" l="1"/>
  <c r="E95" i="12"/>
  <c r="E50" i="14"/>
  <c r="E53" i="13"/>
  <c r="F106" i="12" l="1"/>
  <c r="F95" i="12"/>
  <c r="F50" i="14"/>
  <c r="F53" i="13"/>
  <c r="G106" i="12" l="1"/>
  <c r="G95" i="12"/>
  <c r="G50" i="14"/>
  <c r="G53" i="13"/>
  <c r="H106" i="12" l="1"/>
  <c r="H95" i="12"/>
  <c r="H50" i="14"/>
  <c r="H53" i="13"/>
  <c r="I106" i="12" l="1"/>
  <c r="I95" i="12"/>
  <c r="I50" i="14"/>
  <c r="I53" i="13"/>
  <c r="J106" i="12" l="1"/>
  <c r="J95" i="12"/>
  <c r="J53" i="13"/>
  <c r="J50" i="14"/>
  <c r="K106" i="12" l="1"/>
  <c r="K95" i="12"/>
  <c r="K53" i="13"/>
  <c r="K50" i="14"/>
  <c r="L106" i="12" l="1"/>
  <c r="L95" i="12"/>
  <c r="L50" i="14"/>
  <c r="L53" i="13"/>
  <c r="M106" i="12" l="1"/>
  <c r="M95" i="12"/>
  <c r="M53" i="13"/>
  <c r="M50" i="14"/>
  <c r="N106" i="12" l="1"/>
  <c r="N95" i="12"/>
  <c r="N53" i="13"/>
  <c r="N50" i="14"/>
  <c r="O106" i="12" l="1"/>
  <c r="O95" i="12"/>
  <c r="O50" i="14"/>
  <c r="O53" i="13"/>
  <c r="P106" i="12" l="1"/>
  <c r="P95" i="12"/>
  <c r="P53" i="13"/>
  <c r="P50" i="14"/>
  <c r="Q106" i="12" l="1"/>
  <c r="Q95" i="12"/>
  <c r="Q53" i="13"/>
  <c r="Q50" i="14"/>
  <c r="B113" i="12" l="1"/>
  <c r="B102" i="12"/>
  <c r="B57" i="14"/>
  <c r="B60" i="13"/>
  <c r="C113" i="12" l="1"/>
  <c r="C102" i="12"/>
  <c r="B112" i="12"/>
  <c r="B101" i="12"/>
  <c r="C60" i="13"/>
  <c r="C57" i="14"/>
  <c r="B43" i="12"/>
  <c r="B56" i="14"/>
  <c r="B59" i="13"/>
  <c r="B32" i="12"/>
  <c r="C54" i="12"/>
  <c r="D113" i="12" l="1"/>
  <c r="D102" i="12"/>
  <c r="B78" i="12"/>
  <c r="B89" i="12" s="1"/>
  <c r="B111" i="12"/>
  <c r="B100" i="12"/>
  <c r="C112" i="12"/>
  <c r="C101" i="12"/>
  <c r="C32" i="12"/>
  <c r="B55" i="14"/>
  <c r="B58" i="13"/>
  <c r="D60" i="13"/>
  <c r="D57" i="14"/>
  <c r="C43" i="12"/>
  <c r="C59" i="13"/>
  <c r="C56" i="14"/>
  <c r="D54" i="12"/>
  <c r="D112" i="12" l="1"/>
  <c r="D101" i="12"/>
  <c r="C111" i="12"/>
  <c r="C100" i="12"/>
  <c r="B108" i="12"/>
  <c r="B97" i="12"/>
  <c r="E113" i="12"/>
  <c r="E102" i="12"/>
  <c r="C78" i="12"/>
  <c r="C89" i="12" s="1"/>
  <c r="D56" i="14"/>
  <c r="D59" i="13"/>
  <c r="E60" i="13"/>
  <c r="E57" i="14"/>
  <c r="C58" i="13"/>
  <c r="C55" i="14"/>
  <c r="D32" i="12"/>
  <c r="D43" i="12"/>
  <c r="B52" i="14"/>
  <c r="B55" i="13"/>
  <c r="E54" i="12"/>
  <c r="E112" i="12" l="1"/>
  <c r="E101" i="12"/>
  <c r="C108" i="12"/>
  <c r="C97" i="12"/>
  <c r="D78" i="12"/>
  <c r="D89" i="12" s="1"/>
  <c r="D111" i="12"/>
  <c r="D100" i="12"/>
  <c r="F113" i="12"/>
  <c r="F102" i="12"/>
  <c r="F60" i="13"/>
  <c r="F57" i="14"/>
  <c r="E43" i="12"/>
  <c r="E59" i="13"/>
  <c r="E56" i="14"/>
  <c r="C52" i="14"/>
  <c r="C55" i="13"/>
  <c r="D58" i="13"/>
  <c r="D55" i="14"/>
  <c r="E32" i="12"/>
  <c r="F54" i="12"/>
  <c r="D108" i="12" l="1"/>
  <c r="D97" i="12"/>
  <c r="B109" i="12"/>
  <c r="B98" i="12"/>
  <c r="F112" i="12"/>
  <c r="F101" i="12"/>
  <c r="E78" i="12"/>
  <c r="E89" i="12" s="1"/>
  <c r="E111" i="12"/>
  <c r="E100" i="12"/>
  <c r="G113" i="12"/>
  <c r="G102" i="12"/>
  <c r="G60" i="13"/>
  <c r="G57" i="14"/>
  <c r="E58" i="13"/>
  <c r="E55" i="14"/>
  <c r="B53" i="14"/>
  <c r="B56" i="13"/>
  <c r="B39" i="12"/>
  <c r="F32" i="12"/>
  <c r="D52" i="14"/>
  <c r="D55" i="13"/>
  <c r="B28" i="12"/>
  <c r="F43" i="12"/>
  <c r="F59" i="13"/>
  <c r="F56" i="14"/>
  <c r="G54" i="12"/>
  <c r="C50" i="12"/>
  <c r="F78" i="12" l="1"/>
  <c r="F89" i="12" s="1"/>
  <c r="F111" i="12"/>
  <c r="F100" i="12"/>
  <c r="G112" i="12"/>
  <c r="G101" i="12"/>
  <c r="B74" i="12"/>
  <c r="B85" i="12" s="1"/>
  <c r="B107" i="12"/>
  <c r="B96" i="12"/>
  <c r="E108" i="12"/>
  <c r="E97" i="12"/>
  <c r="C109" i="12"/>
  <c r="C98" i="12"/>
  <c r="H113" i="12"/>
  <c r="H102" i="12"/>
  <c r="C48" i="12"/>
  <c r="B26" i="12"/>
  <c r="G43" i="12"/>
  <c r="G59" i="13"/>
  <c r="G56" i="14"/>
  <c r="C53" i="14"/>
  <c r="C56" i="13"/>
  <c r="C39" i="12"/>
  <c r="B51" i="14"/>
  <c r="B54" i="13"/>
  <c r="B37" i="12"/>
  <c r="E52" i="14"/>
  <c r="E55" i="13"/>
  <c r="G32" i="12"/>
  <c r="F58" i="13"/>
  <c r="F55" i="14"/>
  <c r="C28" i="12"/>
  <c r="H43" i="12"/>
  <c r="H57" i="14"/>
  <c r="H60" i="13"/>
  <c r="D50" i="12"/>
  <c r="H54" i="12"/>
  <c r="B72" i="12" l="1"/>
  <c r="B83" i="12" s="1"/>
  <c r="F108" i="12"/>
  <c r="F97" i="12"/>
  <c r="B105" i="12"/>
  <c r="B94" i="12"/>
  <c r="G78" i="12"/>
  <c r="G89" i="12" s="1"/>
  <c r="G111" i="12"/>
  <c r="G100" i="12"/>
  <c r="H78" i="12"/>
  <c r="H89" i="12" s="1"/>
  <c r="H111" i="12"/>
  <c r="H100" i="12"/>
  <c r="H112" i="12"/>
  <c r="H101" i="12"/>
  <c r="C74" i="12"/>
  <c r="C85" i="12" s="1"/>
  <c r="C107" i="12"/>
  <c r="C96" i="12"/>
  <c r="D109" i="12"/>
  <c r="D98" i="12"/>
  <c r="I113" i="12"/>
  <c r="I102" i="12"/>
  <c r="D48" i="12"/>
  <c r="C47" i="12"/>
  <c r="B25" i="12"/>
  <c r="D39" i="12"/>
  <c r="D56" i="13"/>
  <c r="D53" i="14"/>
  <c r="B36" i="12"/>
  <c r="B49" i="14"/>
  <c r="B52" i="13"/>
  <c r="G55" i="14"/>
  <c r="G58" i="13"/>
  <c r="C26" i="12"/>
  <c r="C37" i="12"/>
  <c r="C54" i="13"/>
  <c r="C51" i="14"/>
  <c r="I60" i="13"/>
  <c r="I57" i="14"/>
  <c r="H55" i="14"/>
  <c r="H58" i="13"/>
  <c r="D28" i="12"/>
  <c r="H59" i="13"/>
  <c r="H56" i="14"/>
  <c r="F52" i="14"/>
  <c r="F55" i="13"/>
  <c r="H32" i="12"/>
  <c r="E50" i="12"/>
  <c r="I54" i="12"/>
  <c r="G108" i="12" l="1"/>
  <c r="G97" i="12"/>
  <c r="J113" i="12"/>
  <c r="J102" i="12"/>
  <c r="C72" i="12"/>
  <c r="C83" i="12" s="1"/>
  <c r="C105" i="12"/>
  <c r="C94" i="12"/>
  <c r="D74" i="12"/>
  <c r="D85" i="12" s="1"/>
  <c r="D107" i="12"/>
  <c r="D96" i="12"/>
  <c r="E109" i="12"/>
  <c r="E98" i="12"/>
  <c r="I112" i="12"/>
  <c r="I101" i="12"/>
  <c r="E48" i="12"/>
  <c r="D47" i="12"/>
  <c r="C25" i="12"/>
  <c r="E53" i="14"/>
  <c r="E56" i="13"/>
  <c r="E39" i="12"/>
  <c r="D26" i="12"/>
  <c r="C36" i="12"/>
  <c r="C49" i="14"/>
  <c r="C52" i="13"/>
  <c r="I43" i="12"/>
  <c r="I56" i="14"/>
  <c r="I59" i="13"/>
  <c r="J60" i="13"/>
  <c r="J57" i="14"/>
  <c r="E28" i="12"/>
  <c r="G52" i="14"/>
  <c r="G55" i="13"/>
  <c r="I32" i="12"/>
  <c r="D51" i="14"/>
  <c r="D54" i="13"/>
  <c r="D37" i="12"/>
  <c r="F50" i="12"/>
  <c r="J54" i="12"/>
  <c r="K113" i="12" l="1"/>
  <c r="K102" i="12"/>
  <c r="H108" i="12"/>
  <c r="H97" i="12"/>
  <c r="J112" i="12"/>
  <c r="J101" i="12"/>
  <c r="F109" i="12"/>
  <c r="F98" i="12"/>
  <c r="I78" i="12"/>
  <c r="I89" i="12" s="1"/>
  <c r="I111" i="12"/>
  <c r="I100" i="12"/>
  <c r="D72" i="12"/>
  <c r="D83" i="12" s="1"/>
  <c r="D105" i="12"/>
  <c r="D94" i="12"/>
  <c r="E74" i="12"/>
  <c r="E85" i="12" s="1"/>
  <c r="E107" i="12"/>
  <c r="E96" i="12"/>
  <c r="F48" i="12"/>
  <c r="E47" i="12"/>
  <c r="D25" i="12"/>
  <c r="K60" i="13"/>
  <c r="K57" i="14"/>
  <c r="E26" i="12"/>
  <c r="I58" i="13"/>
  <c r="I55" i="14"/>
  <c r="J32" i="12"/>
  <c r="D36" i="12"/>
  <c r="D52" i="13"/>
  <c r="D49" i="14"/>
  <c r="H52" i="14"/>
  <c r="H55" i="13"/>
  <c r="F53" i="14"/>
  <c r="F56" i="13"/>
  <c r="F39" i="12"/>
  <c r="F28" i="12"/>
  <c r="J43" i="12"/>
  <c r="J59" i="13"/>
  <c r="J56" i="14"/>
  <c r="E51" i="14"/>
  <c r="E54" i="13"/>
  <c r="E37" i="12"/>
  <c r="K54" i="12"/>
  <c r="G50" i="12"/>
  <c r="L113" i="12" l="1"/>
  <c r="L102" i="12"/>
  <c r="K112" i="12"/>
  <c r="K101" i="12"/>
  <c r="I108" i="12"/>
  <c r="I97" i="12"/>
  <c r="E72" i="12"/>
  <c r="E83" i="12" s="1"/>
  <c r="E105" i="12"/>
  <c r="E94" i="12"/>
  <c r="G109" i="12"/>
  <c r="G98" i="12"/>
  <c r="F74" i="12"/>
  <c r="F85" i="12" s="1"/>
  <c r="F107" i="12"/>
  <c r="F96" i="12"/>
  <c r="J78" i="12"/>
  <c r="J89" i="12" s="1"/>
  <c r="J111" i="12"/>
  <c r="J100" i="12"/>
  <c r="G48" i="12"/>
  <c r="F47" i="12"/>
  <c r="E25" i="12"/>
  <c r="G53" i="14"/>
  <c r="G56" i="13"/>
  <c r="G39" i="12"/>
  <c r="K32" i="12"/>
  <c r="E36" i="12"/>
  <c r="E52" i="13"/>
  <c r="E49" i="14"/>
  <c r="I52" i="14"/>
  <c r="I55" i="13"/>
  <c r="L57" i="14"/>
  <c r="L60" i="13"/>
  <c r="G28" i="12"/>
  <c r="F26" i="12"/>
  <c r="K43" i="12"/>
  <c r="K59" i="13"/>
  <c r="K56" i="14"/>
  <c r="J58" i="13"/>
  <c r="J55" i="14"/>
  <c r="F37" i="12"/>
  <c r="F54" i="13"/>
  <c r="F51" i="14"/>
  <c r="H50" i="12"/>
  <c r="L54" i="12"/>
  <c r="K78" i="12" l="1"/>
  <c r="K89" i="12" s="1"/>
  <c r="K111" i="12"/>
  <c r="K100" i="12"/>
  <c r="L112" i="12"/>
  <c r="L101" i="12"/>
  <c r="H109" i="12"/>
  <c r="H98" i="12"/>
  <c r="F72" i="12"/>
  <c r="F83" i="12" s="1"/>
  <c r="F105" i="12"/>
  <c r="F94" i="12"/>
  <c r="G74" i="12"/>
  <c r="G85" i="12" s="1"/>
  <c r="G107" i="12"/>
  <c r="G96" i="12"/>
  <c r="M113" i="12"/>
  <c r="M102" i="12"/>
  <c r="J108" i="12"/>
  <c r="J97" i="12"/>
  <c r="H48" i="12"/>
  <c r="G47" i="12"/>
  <c r="F25" i="12"/>
  <c r="G37" i="12"/>
  <c r="G51" i="14"/>
  <c r="G54" i="13"/>
  <c r="J52" i="14"/>
  <c r="J55" i="13"/>
  <c r="L56" i="14"/>
  <c r="L59" i="13"/>
  <c r="H39" i="12"/>
  <c r="H53" i="14"/>
  <c r="H56" i="13"/>
  <c r="L32" i="12"/>
  <c r="F36" i="12"/>
  <c r="F49" i="14"/>
  <c r="F52" i="13"/>
  <c r="M60" i="13"/>
  <c r="M57" i="14"/>
  <c r="K55" i="14"/>
  <c r="K58" i="13"/>
  <c r="G26" i="12"/>
  <c r="H28" i="12"/>
  <c r="L43" i="12"/>
  <c r="I50" i="12"/>
  <c r="M54" i="12"/>
  <c r="G72" i="12" l="1"/>
  <c r="G83" i="12" s="1"/>
  <c r="G105" i="12"/>
  <c r="G94" i="12"/>
  <c r="K108" i="12"/>
  <c r="K97" i="12"/>
  <c r="H74" i="12"/>
  <c r="H85" i="12" s="1"/>
  <c r="H107" i="12"/>
  <c r="H96" i="12"/>
  <c r="L78" i="12"/>
  <c r="L89" i="12" s="1"/>
  <c r="L111" i="12"/>
  <c r="L100" i="12"/>
  <c r="I109" i="12"/>
  <c r="I98" i="12"/>
  <c r="M112" i="12"/>
  <c r="M101" i="12"/>
  <c r="N113" i="12"/>
  <c r="N102" i="12"/>
  <c r="H47" i="12"/>
  <c r="I48" i="12"/>
  <c r="G25" i="12"/>
  <c r="I28" i="12"/>
  <c r="N57" i="14"/>
  <c r="N60" i="13"/>
  <c r="L55" i="14"/>
  <c r="L58" i="13"/>
  <c r="K52" i="14"/>
  <c r="K55" i="13"/>
  <c r="H51" i="14"/>
  <c r="H54" i="13"/>
  <c r="H37" i="12"/>
  <c r="I56" i="13"/>
  <c r="I53" i="14"/>
  <c r="I39" i="12"/>
  <c r="H26" i="12"/>
  <c r="M43" i="12"/>
  <c r="M59" i="13"/>
  <c r="M56" i="14"/>
  <c r="G36" i="12"/>
  <c r="G49" i="14"/>
  <c r="G52" i="13"/>
  <c r="M32" i="12"/>
  <c r="J50" i="12"/>
  <c r="N54" i="12"/>
  <c r="I74" i="12" l="1"/>
  <c r="I85" i="12" s="1"/>
  <c r="I107" i="12"/>
  <c r="I96" i="12"/>
  <c r="J109" i="12"/>
  <c r="J98" i="12"/>
  <c r="O113" i="12"/>
  <c r="O102" i="12"/>
  <c r="H72" i="12"/>
  <c r="H83" i="12" s="1"/>
  <c r="H105" i="12"/>
  <c r="H94" i="12"/>
  <c r="M78" i="12"/>
  <c r="M89" i="12" s="1"/>
  <c r="M111" i="12"/>
  <c r="M100" i="12"/>
  <c r="N112" i="12"/>
  <c r="N101" i="12"/>
  <c r="L108" i="12"/>
  <c r="L97" i="12"/>
  <c r="J48" i="12"/>
  <c r="I47" i="12"/>
  <c r="H25" i="12"/>
  <c r="M58" i="13"/>
  <c r="M55" i="14"/>
  <c r="H36" i="12"/>
  <c r="H52" i="13"/>
  <c r="H49" i="14"/>
  <c r="O57" i="14"/>
  <c r="O60" i="13"/>
  <c r="L52" i="14"/>
  <c r="L55" i="13"/>
  <c r="I26" i="12"/>
  <c r="N32" i="12"/>
  <c r="J56" i="13"/>
  <c r="J53" i="14"/>
  <c r="J39" i="12"/>
  <c r="I54" i="13"/>
  <c r="I51" i="14"/>
  <c r="I37" i="12"/>
  <c r="N43" i="12"/>
  <c r="N59" i="13"/>
  <c r="N56" i="14"/>
  <c r="J28" i="12"/>
  <c r="K50" i="12"/>
  <c r="O54" i="12"/>
  <c r="M108" i="12" l="1"/>
  <c r="M97" i="12"/>
  <c r="K109" i="12"/>
  <c r="K98" i="12"/>
  <c r="O112" i="12"/>
  <c r="O101" i="12"/>
  <c r="N78" i="12"/>
  <c r="N89" i="12" s="1"/>
  <c r="N111" i="12"/>
  <c r="N100" i="12"/>
  <c r="I72" i="12"/>
  <c r="I83" i="12" s="1"/>
  <c r="I105" i="12"/>
  <c r="I94" i="12"/>
  <c r="J74" i="12"/>
  <c r="J85" i="12" s="1"/>
  <c r="J107" i="12"/>
  <c r="J96" i="12"/>
  <c r="P113" i="12"/>
  <c r="P102" i="12"/>
  <c r="K48" i="12"/>
  <c r="J47" i="12"/>
  <c r="I25" i="12"/>
  <c r="N58" i="13"/>
  <c r="N55" i="14"/>
  <c r="K53" i="14"/>
  <c r="K56" i="13"/>
  <c r="K39" i="12"/>
  <c r="I36" i="12"/>
  <c r="I52" i="13"/>
  <c r="I49" i="14"/>
  <c r="K28" i="12"/>
  <c r="J26" i="12"/>
  <c r="J37" i="12"/>
  <c r="J72" i="12" s="1"/>
  <c r="J83" i="12" s="1"/>
  <c r="J54" i="13"/>
  <c r="J51" i="14"/>
  <c r="O43" i="12"/>
  <c r="O56" i="14"/>
  <c r="O59" i="13"/>
  <c r="M52" i="14"/>
  <c r="M55" i="13"/>
  <c r="P57" i="14"/>
  <c r="P60" i="13"/>
  <c r="O32" i="12"/>
  <c r="L50" i="12"/>
  <c r="P54" i="12"/>
  <c r="L109" i="12" l="1"/>
  <c r="L98" i="12"/>
  <c r="N108" i="12"/>
  <c r="N97" i="12"/>
  <c r="K74" i="12"/>
  <c r="K85" i="12" s="1"/>
  <c r="K107" i="12"/>
  <c r="K96" i="12"/>
  <c r="O78" i="12"/>
  <c r="O89" i="12" s="1"/>
  <c r="O111" i="12"/>
  <c r="O100" i="12"/>
  <c r="J105" i="12"/>
  <c r="J94" i="12"/>
  <c r="P112" i="12"/>
  <c r="P101" i="12"/>
  <c r="Q113" i="12"/>
  <c r="Q102" i="12"/>
  <c r="L48" i="12"/>
  <c r="K47" i="12"/>
  <c r="J25" i="12"/>
  <c r="J36" i="12"/>
  <c r="J52" i="13"/>
  <c r="J49" i="14"/>
  <c r="O58" i="13"/>
  <c r="O55" i="14"/>
  <c r="L39" i="12"/>
  <c r="L56" i="13"/>
  <c r="L53" i="14"/>
  <c r="N52" i="14"/>
  <c r="N55" i="13"/>
  <c r="K26" i="12"/>
  <c r="P32" i="12"/>
  <c r="Q57" i="14"/>
  <c r="Q60" i="13"/>
  <c r="L28" i="12"/>
  <c r="P43" i="12"/>
  <c r="P56" i="14"/>
  <c r="P59" i="13"/>
  <c r="K37" i="12"/>
  <c r="K72" i="12" s="1"/>
  <c r="K83" i="12" s="1"/>
  <c r="K54" i="13"/>
  <c r="K51" i="14"/>
  <c r="Q54" i="12"/>
  <c r="M50" i="12"/>
  <c r="O108" i="12" l="1"/>
  <c r="O97" i="12"/>
  <c r="M109" i="12"/>
  <c r="M98" i="12"/>
  <c r="Q112" i="12"/>
  <c r="Q101" i="12"/>
  <c r="L74" i="12"/>
  <c r="L85" i="12" s="1"/>
  <c r="L107" i="12"/>
  <c r="L96" i="12"/>
  <c r="K105" i="12"/>
  <c r="K94" i="12"/>
  <c r="P78" i="12"/>
  <c r="P89" i="12" s="1"/>
  <c r="P111" i="12"/>
  <c r="P100" i="12"/>
  <c r="M48" i="12"/>
  <c r="L47" i="12"/>
  <c r="K25" i="12"/>
  <c r="P58" i="13"/>
  <c r="P55" i="14"/>
  <c r="Q32" i="12"/>
  <c r="K36" i="12"/>
  <c r="K52" i="13"/>
  <c r="K49" i="14"/>
  <c r="Q43" i="12"/>
  <c r="Q59" i="13"/>
  <c r="Q56" i="14"/>
  <c r="M28" i="12"/>
  <c r="L54" i="13"/>
  <c r="L51" i="14"/>
  <c r="L37" i="12"/>
  <c r="L26" i="12"/>
  <c r="M56" i="13"/>
  <c r="M53" i="14"/>
  <c r="M39" i="12"/>
  <c r="O52" i="14"/>
  <c r="O55" i="13"/>
  <c r="N50" i="12"/>
  <c r="L72" i="12" l="1"/>
  <c r="L83" i="12" s="1"/>
  <c r="L105" i="12"/>
  <c r="L94" i="12"/>
  <c r="N109" i="12"/>
  <c r="N98" i="12"/>
  <c r="Q78" i="12"/>
  <c r="Q89" i="12" s="1"/>
  <c r="Q111" i="12"/>
  <c r="Q100" i="12"/>
  <c r="M74" i="12"/>
  <c r="M85" i="12" s="1"/>
  <c r="M107" i="12"/>
  <c r="M96" i="12"/>
  <c r="P108" i="12"/>
  <c r="P97" i="12"/>
  <c r="N48" i="12"/>
  <c r="M47" i="12"/>
  <c r="L25" i="12"/>
  <c r="L36" i="12"/>
  <c r="L49" i="14"/>
  <c r="L52" i="13"/>
  <c r="M54" i="13"/>
  <c r="M51" i="14"/>
  <c r="M37" i="12"/>
  <c r="N56" i="13"/>
  <c r="N53" i="14"/>
  <c r="N39" i="12"/>
  <c r="M26" i="12"/>
  <c r="Q58" i="13"/>
  <c r="Q55" i="14"/>
  <c r="N28" i="12"/>
  <c r="P52" i="14"/>
  <c r="P55" i="13"/>
  <c r="O50" i="12"/>
  <c r="M72" i="12" l="1"/>
  <c r="M83" i="12" s="1"/>
  <c r="M105" i="12"/>
  <c r="M94" i="12"/>
  <c r="O109" i="12"/>
  <c r="O98" i="12"/>
  <c r="Q108" i="12"/>
  <c r="Q97" i="12"/>
  <c r="N74" i="12"/>
  <c r="N85" i="12" s="1"/>
  <c r="N107" i="12"/>
  <c r="N96" i="12"/>
  <c r="O48" i="12"/>
  <c r="N47" i="12"/>
  <c r="M25" i="12"/>
  <c r="N26" i="12"/>
  <c r="Q52" i="14"/>
  <c r="Q55" i="13"/>
  <c r="N37" i="12"/>
  <c r="N54" i="13"/>
  <c r="N51" i="14"/>
  <c r="M36" i="12"/>
  <c r="M49" i="14"/>
  <c r="M52" i="13"/>
  <c r="O56" i="13"/>
  <c r="O53" i="14"/>
  <c r="O39" i="12"/>
  <c r="O28" i="12"/>
  <c r="P50" i="12"/>
  <c r="N105" i="12" l="1"/>
  <c r="N94" i="12"/>
  <c r="N72" i="12"/>
  <c r="N83" i="12" s="1"/>
  <c r="O74" i="12"/>
  <c r="O85" i="12" s="1"/>
  <c r="O107" i="12"/>
  <c r="O96" i="12"/>
  <c r="P109" i="12"/>
  <c r="P98" i="12"/>
  <c r="P48" i="12"/>
  <c r="O47" i="12"/>
  <c r="N25" i="12"/>
  <c r="P28" i="12"/>
  <c r="N36" i="12"/>
  <c r="N52" i="13"/>
  <c r="N49" i="14"/>
  <c r="O26" i="12"/>
  <c r="P39" i="12"/>
  <c r="P56" i="13"/>
  <c r="P53" i="14"/>
  <c r="O37" i="12"/>
  <c r="O54" i="13"/>
  <c r="O51" i="14"/>
  <c r="Q50" i="12"/>
  <c r="Q109" i="12" l="1"/>
  <c r="Q98" i="12"/>
  <c r="P74" i="12"/>
  <c r="P85" i="12" s="1"/>
  <c r="P107" i="12"/>
  <c r="P96" i="12"/>
  <c r="O72" i="12"/>
  <c r="O83" i="12" s="1"/>
  <c r="O105" i="12"/>
  <c r="O94" i="12"/>
  <c r="Q48" i="12"/>
  <c r="P47" i="12"/>
  <c r="O25" i="12"/>
  <c r="O36" i="12"/>
  <c r="O52" i="13"/>
  <c r="O49" i="14"/>
  <c r="P54" i="13"/>
  <c r="P51" i="14"/>
  <c r="P37" i="12"/>
  <c r="P26" i="12"/>
  <c r="Q56" i="13"/>
  <c r="Q53" i="14"/>
  <c r="Q39" i="12"/>
  <c r="Q28" i="12"/>
  <c r="P72" i="12" l="1"/>
  <c r="P83" i="12" s="1"/>
  <c r="P105" i="12"/>
  <c r="P94" i="12"/>
  <c r="Q74" i="12"/>
  <c r="Q85" i="12" s="1"/>
  <c r="Q107" i="12"/>
  <c r="Q96" i="12"/>
  <c r="Q47" i="12"/>
  <c r="P25" i="12"/>
  <c r="Q51" i="14"/>
  <c r="Q54" i="13"/>
  <c r="Q37" i="12"/>
  <c r="P36" i="12"/>
  <c r="P52" i="13"/>
  <c r="P49" i="14"/>
  <c r="Q26" i="12"/>
  <c r="Q72" i="12" l="1"/>
  <c r="Q83" i="12" s="1"/>
  <c r="Q105" i="12"/>
  <c r="Q94" i="12"/>
  <c r="Q25" i="12"/>
  <c r="Q36" i="12"/>
  <c r="Q49" i="14"/>
  <c r="Q52" i="13"/>
</calcChain>
</file>

<file path=xl/sharedStrings.xml><?xml version="1.0" encoding="utf-8"?>
<sst xmlns="http://schemas.openxmlformats.org/spreadsheetml/2006/main" count="1816" uniqueCount="194">
  <si>
    <t>CO2 emissions</t>
  </si>
  <si>
    <t>energy consumption</t>
  </si>
  <si>
    <t>Coastal shipping and inland waterways - activity related data</t>
  </si>
  <si>
    <t>passenger transport specific data</t>
  </si>
  <si>
    <t>Aviation - activity related data</t>
  </si>
  <si>
    <t>Rail, metro and tram - activity related data</t>
  </si>
  <si>
    <t>technology data</t>
  </si>
  <si>
    <t>Road transport - activity related data</t>
  </si>
  <si>
    <t>Overview: Transport sectors</t>
  </si>
  <si>
    <t>Description</t>
  </si>
  <si>
    <t>Sheet</t>
  </si>
  <si>
    <t>Click on the link to jump to the sheet</t>
  </si>
  <si>
    <t>Occupancy ratio (%)</t>
  </si>
  <si>
    <t>Energy consumption per seat-km (kgoe/seat-km)</t>
  </si>
  <si>
    <t>Flights per year by airplance</t>
  </si>
  <si>
    <t>Load factor of flights</t>
  </si>
  <si>
    <t>Electric</t>
  </si>
  <si>
    <t>Diesel oil</t>
  </si>
  <si>
    <t>Freight transport</t>
  </si>
  <si>
    <t>High speed passenger trains</t>
  </si>
  <si>
    <t>Conventional passenger trains</t>
  </si>
  <si>
    <t>Metro and tram, urban light rail</t>
  </si>
  <si>
    <t>International</t>
  </si>
  <si>
    <t>Domestic</t>
  </si>
  <si>
    <t>Heavy duty vehicles</t>
  </si>
  <si>
    <t>Natural gas</t>
  </si>
  <si>
    <t>LPG</t>
  </si>
  <si>
    <t>Light duty vehicles</t>
  </si>
  <si>
    <t>Motor coaches, buses and trolley buses</t>
  </si>
  <si>
    <t>Passenger cars</t>
  </si>
  <si>
    <t>Powered 2-wheelers</t>
  </si>
  <si>
    <t>Age structure in 2015</t>
  </si>
  <si>
    <t>Coastal shipping and inland waterways</t>
  </si>
  <si>
    <t>Freight transport (kg of CO2 / 000 tkm)</t>
  </si>
  <si>
    <t>Passenger transport (kg of CO2 / 000 pkm)</t>
  </si>
  <si>
    <t>Emission intensity</t>
  </si>
  <si>
    <t>Freight transport (kgoe / 000 tkm)</t>
  </si>
  <si>
    <t>Passenger transport (kgoe / 000 pkm)</t>
  </si>
  <si>
    <t>Energy consumption per activity</t>
  </si>
  <si>
    <t>Passenger transport</t>
  </si>
  <si>
    <t>Shares of CO2 emissions (%)</t>
  </si>
  <si>
    <t>Shares of total energy consumption (%)</t>
  </si>
  <si>
    <t>Freight transport (% of tkm)</t>
  </si>
  <si>
    <t>Passenger transport (% of pkm)</t>
  </si>
  <si>
    <t>Market shares of activity</t>
  </si>
  <si>
    <t>Indicators</t>
  </si>
  <si>
    <t>CO2 emissions (kt of CO2)</t>
  </si>
  <si>
    <t>Energy consumption (ktoe)</t>
  </si>
  <si>
    <t>Aviation</t>
  </si>
  <si>
    <t>Rail transport</t>
  </si>
  <si>
    <t>Road transport</t>
  </si>
  <si>
    <t>Freight transport (mio tkm)</t>
  </si>
  <si>
    <t>Rail, metro and tram</t>
  </si>
  <si>
    <t>Passenger transport (mio pkm)</t>
  </si>
  <si>
    <t>Transport activity</t>
  </si>
  <si>
    <t>Battery electric vehicles</t>
  </si>
  <si>
    <t>Natural gas engine</t>
  </si>
  <si>
    <t>LPG engine</t>
  </si>
  <si>
    <t>Diesel oil engine</t>
  </si>
  <si>
    <t>Gasoline engine</t>
  </si>
  <si>
    <t>Plug-in hybrid electric</t>
  </si>
  <si>
    <t>Market shares of vehicle km (% of km)</t>
  </si>
  <si>
    <t>Freight transport (tkm/vehicle)</t>
  </si>
  <si>
    <t>Passenger transport (pkm/vehicle)</t>
  </si>
  <si>
    <t>Passenger-km and tonne-km driven per vehicle annum</t>
  </si>
  <si>
    <t>Vehicle-km driven per vehicle annum (km/vehicle)</t>
  </si>
  <si>
    <t>Freight transport (t/movement)</t>
  </si>
  <si>
    <t>Passenger transport (p/movement)</t>
  </si>
  <si>
    <t>Load factor of vehicles</t>
  </si>
  <si>
    <t>Stock of vehicles - in use (vehicles)</t>
  </si>
  <si>
    <t>Stock of vehicles - total (vehicles)</t>
  </si>
  <si>
    <t>Vehicle-km driven (mio km)</t>
  </si>
  <si>
    <t>Energy consumption per vehicle annum (kgoe/vehicle)</t>
  </si>
  <si>
    <t>Energy intensity over activity</t>
  </si>
  <si>
    <t>Vehicle-efficiency - effective (kgoe/100 km)</t>
  </si>
  <si>
    <t>of which biofuels</t>
  </si>
  <si>
    <t>Heavy duty vehicles (Diesel oil incl. biofuels)</t>
  </si>
  <si>
    <t>of which biogas</t>
  </si>
  <si>
    <t>of which electricity</t>
  </si>
  <si>
    <t>Plug-in hybrid electric (Gasoline and electricity)</t>
  </si>
  <si>
    <t>Powered 2-wheelers (Gasoline)</t>
  </si>
  <si>
    <t>Total energy consumption (ktoe)</t>
  </si>
  <si>
    <t>Electricity</t>
  </si>
  <si>
    <t>Other biofuels</t>
  </si>
  <si>
    <t>Biodiesel</t>
  </si>
  <si>
    <t>Biogasoline</t>
  </si>
  <si>
    <t>Biogas</t>
  </si>
  <si>
    <t>Renewable energies and wastes</t>
  </si>
  <si>
    <t>Gas/Diesel oil (without biofuels)</t>
  </si>
  <si>
    <t>Gasoline (without biofuels)</t>
  </si>
  <si>
    <t>Liquified petroleum gas (LPG)</t>
  </si>
  <si>
    <t>Liquids</t>
  </si>
  <si>
    <t>by fuel (EUROSTAT DATA)</t>
  </si>
  <si>
    <t>CO2 emissions per vehicle annum (kg of CO2 / vehicle)</t>
  </si>
  <si>
    <t>Freight transport  (kg of CO2 / 000 tkm)</t>
  </si>
  <si>
    <t>Passenger transport  (kg of CO2 / 000 pkm)</t>
  </si>
  <si>
    <t>Emission intensity over activity</t>
  </si>
  <si>
    <t>Emission intensity (g of CO2 / km)</t>
  </si>
  <si>
    <t>by fuel</t>
  </si>
  <si>
    <t>Emission factors (kt CO2 / ktoe)</t>
  </si>
  <si>
    <t>Split of CO2 emissions (kt CO2)</t>
  </si>
  <si>
    <t>CO2 emissions (kt CO2)</t>
  </si>
  <si>
    <t>Test cycle emission intensity of new vehicles (g of CO2 / km)</t>
  </si>
  <si>
    <t>Discrepancy between effective and test cycle emission intensities (ratio)</t>
  </si>
  <si>
    <t>Test cycle emission intensity of total stock (g of CO2 / km)</t>
  </si>
  <si>
    <t>Test cycle efficiency of new vehicles (kgoe/100 km)</t>
  </si>
  <si>
    <t>Discrepancy between effective and test cycle efficiencies (ratio)</t>
  </si>
  <si>
    <t>Test cycle efficiency of total stock (kgoe/100 km)</t>
  </si>
  <si>
    <t>&lt;=2000</t>
  </si>
  <si>
    <t>Year of registration:</t>
  </si>
  <si>
    <t>Passenger-km and tonne-km per vehicle annum</t>
  </si>
  <si>
    <t>Vehicle-km per vehicle annum (km/vehicle)</t>
  </si>
  <si>
    <t>New vehicles - total (representative train configuration)</t>
  </si>
  <si>
    <t>Stock of vehicles - in use (representative train configuration)</t>
  </si>
  <si>
    <t>Stock of vehicles - total (representative train configuration)</t>
  </si>
  <si>
    <t>Vehicle-km (mio km)</t>
  </si>
  <si>
    <t>Diesel</t>
  </si>
  <si>
    <t>Vehicle-efficiency (kgoe/100 km)</t>
  </si>
  <si>
    <t>Diesel oil (incl. biofuels)</t>
  </si>
  <si>
    <t>Biomass and wastes</t>
  </si>
  <si>
    <t>Liquids (Petroleum products)</t>
  </si>
  <si>
    <t>Solids</t>
  </si>
  <si>
    <t>CO2 emissions per vehicle annum (t of CO2 / vehicle)</t>
  </si>
  <si>
    <t>Emission intensity (kg of CO2 / 100 km)</t>
  </si>
  <si>
    <t>* The illustrated distance travelled per flight represents half of the actual distance as regards international flights (intra- and extra-EU ones) in line with the territoriality principle used by EUROSTAT</t>
  </si>
  <si>
    <t>International - Extra-EU</t>
  </si>
  <si>
    <t>Domestic and International - Intra-EU</t>
  </si>
  <si>
    <t>International - Intra-EU</t>
  </si>
  <si>
    <t>Freight transport (tkm/flight)</t>
  </si>
  <si>
    <t>Passenger transport (pkm/flight)</t>
  </si>
  <si>
    <t>Passenger-km and tonne-km per flight</t>
  </si>
  <si>
    <t>Distance travelled per flight (km/flight)*</t>
  </si>
  <si>
    <t>Freight transport (t/flight)</t>
  </si>
  <si>
    <t>Passenger transport (p/flight)</t>
  </si>
  <si>
    <t>New aircrafts</t>
  </si>
  <si>
    <t>Stock of aircrafts - in use</t>
  </si>
  <si>
    <t>Stock of aircrafts - total</t>
  </si>
  <si>
    <t>Freight transport (tonnes)</t>
  </si>
  <si>
    <t>Passenger transport (passengers)</t>
  </si>
  <si>
    <t>Volume carried</t>
  </si>
  <si>
    <t>Number of flights</t>
  </si>
  <si>
    <t>Discrepancy between effective and theoretical efficiencies (ratio)</t>
  </si>
  <si>
    <t>Energy consumption per flight (kgoe/flight)</t>
  </si>
  <si>
    <t>CO2 emissions per flight (kg of CO2 / flight)</t>
  </si>
  <si>
    <t>Seats available per flight</t>
  </si>
  <si>
    <t>Number of seats available</t>
  </si>
  <si>
    <t>Inland waterways</t>
  </si>
  <si>
    <t>Domestic coastal shipping</t>
  </si>
  <si>
    <t>Market shares of activity (% of tkm)</t>
  </si>
  <si>
    <t>Load factor of vehicles (t/movement)</t>
  </si>
  <si>
    <t>Transport activity (mio tkm)</t>
  </si>
  <si>
    <t>Energy intensity over activity (kgoe / 000 tkm)</t>
  </si>
  <si>
    <t>Other petroleum products</t>
  </si>
  <si>
    <t>Residual fuel oil</t>
  </si>
  <si>
    <t>Kerosene</t>
  </si>
  <si>
    <t>Emission intensity over activity (kg of CO2 / 000 tkm)</t>
  </si>
  <si>
    <t>JRC-IDEES - Integrated Database of the European Energy System (2000-2015)</t>
  </si>
  <si>
    <t>© European Union 2017</t>
  </si>
  <si>
    <t>Legal Notice</t>
  </si>
  <si>
    <t>Neither the European Commission nor any person acting on behalf of the Commission is responsible for the use which might be made of this information.</t>
  </si>
  <si>
    <t>Permission to Use</t>
  </si>
  <si>
    <t>Reproduction of the data is authorized provided the source is appropriately acknowledged.</t>
  </si>
  <si>
    <t>JRC-IDEES 2015</t>
  </si>
  <si>
    <t>DRAFT version 0.9</t>
  </si>
  <si>
    <t>© European Union</t>
  </si>
  <si>
    <t>New vehicle-registrations</t>
  </si>
  <si>
    <t>Gasoline (incl. biofuels)</t>
  </si>
  <si>
    <t>Natural gas (incl. biogas)</t>
  </si>
  <si>
    <t>Vehicle-efficiency - theoretical (kgoe/100 km)*</t>
  </si>
  <si>
    <t>Discrepancy between the theoretical fuel consumption in the country to the EU28 (ratio)</t>
  </si>
  <si>
    <t>Prepared by JRC C.6</t>
  </si>
  <si>
    <t>The information made available is property of the Joint Research Centre of the European Commission.</t>
  </si>
  <si>
    <t>Transport sectors</t>
  </si>
  <si>
    <t>* Theoretical efficiency is derived for the representative aircraft based on the distance travelled per flight</t>
  </si>
  <si>
    <t>Passenger transport (passenger-seats)</t>
  </si>
  <si>
    <t>Occupancy / utilisation</t>
  </si>
  <si>
    <t>Capacity of representative train configuration</t>
  </si>
  <si>
    <t>EL</t>
  </si>
  <si>
    <t>Greece</t>
  </si>
  <si>
    <t>EL - Aviation</t>
  </si>
  <si>
    <t>EL - Aviation / energy consumption</t>
  </si>
  <si>
    <t>EL - Aviation / passenger transport specific data</t>
  </si>
  <si>
    <t>EL - Road transport</t>
  </si>
  <si>
    <t/>
  </si>
  <si>
    <t>EL - Road transport / energy consumption</t>
  </si>
  <si>
    <t>EL - Road transport / CO2 emissions</t>
  </si>
  <si>
    <t>EL - Road transport / technologies</t>
  </si>
  <si>
    <t>EL - Rail, metro and tram</t>
  </si>
  <si>
    <t>EL - Rail, metro and tram / energy consumption</t>
  </si>
  <si>
    <t>EL - Rail, metro and tram / CO2 emissions</t>
  </si>
  <si>
    <t>EL - Aviation / CO2 emissions</t>
  </si>
  <si>
    <t>EL - Coastal shipping and inland waterways</t>
  </si>
  <si>
    <t>EL - Coastal shipping and inland waterways / energy consumption</t>
  </si>
  <si>
    <t>EL - Coastal shipping and inland waterways / CO2 emissions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</si>
</sst>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4">
    <numFmt numFmtId="164" formatCode="_-* #,##0.00_-;\-* #,##0.00_-;_-* &quot;-&quot;??_-;_-@_-"/>
    <numFmt numFmtId="165" formatCode="#,##0.000;\-#,##0.000;&quot;-&quot;"/>
    <numFmt numFmtId="166" formatCode="#,##0.00;\-#,##0.00;&quot;-&quot;"/>
    <numFmt numFmtId="167" formatCode="0.00%;\-0.00%;&quot;-&quot;"/>
    <numFmt numFmtId="168" formatCode="#,##0;\-#,##0;&quot;-&quot;"/>
    <numFmt numFmtId="169" formatCode="#,##0.0"/>
    <numFmt numFmtId="170" formatCode="0.0"/>
    <numFmt numFmtId="171" formatCode="0.0%"/>
    <numFmt numFmtId="172" formatCode="#,##0.0;\-#,##0.0;&quot;-&quot;"/>
    <numFmt numFmtId="173" formatCode="#,##0.00_ ;\-#,##0.00\ "/>
    <numFmt numFmtId="174" formatCode="#,##0;\-#,##0;&quot;0&quot;"/>
    <numFmt numFmtId="175" formatCode="0.0%;\-0.0%;&quot;-&quot;"/>
    <numFmt numFmtId="176" formatCode="0.00000000000000"/>
    <numFmt numFmtId="177" formatCode="mmmm\ yyyy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9"/>
      <color theme="10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14"/>
      <color rgb="FF0070C0"/>
      <name val="Calibri"/>
      <family val="2"/>
      <scheme val="minor"/>
    </font>
    <font>
      <sz val="10"/>
      <name val="Arial"/>
      <family val="2"/>
      <charset val="161"/>
    </font>
    <font>
      <sz val="10"/>
      <name val="Arial"/>
      <family val="2"/>
    </font>
    <font>
      <sz val="8"/>
      <color theme="3" tint="-0.499984740745262"/>
      <name val="Calibri"/>
      <family val="2"/>
      <scheme val="minor"/>
    </font>
    <font>
      <b/>
      <sz val="8"/>
      <color theme="3" tint="-0.499984740745262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8"/>
      <color rgb="FFC00000"/>
      <name val="Calibri"/>
      <family val="2"/>
      <scheme val="minor"/>
    </font>
    <font>
      <sz val="8"/>
      <color rgb="FF002060"/>
      <name val="Calibri"/>
      <family val="2"/>
      <scheme val="minor"/>
    </font>
    <font>
      <b/>
      <sz val="8"/>
      <color rgb="FF002060"/>
      <name val="Calibri"/>
      <family val="2"/>
      <scheme val="minor"/>
    </font>
    <font>
      <sz val="10"/>
      <color rgb="FF002060"/>
      <name val="Calibri"/>
      <family val="2"/>
      <scheme val="minor"/>
    </font>
    <font>
      <b/>
      <sz val="10"/>
      <color rgb="FF002060"/>
      <name val="Calibri"/>
      <family val="2"/>
      <scheme val="minor"/>
    </font>
    <font>
      <sz val="10"/>
      <name val="Calibri"/>
      <family val="2"/>
      <scheme val="minor"/>
    </font>
    <font>
      <sz val="10"/>
      <color theme="3" tint="-0.499984740745262"/>
      <name val="Calibri"/>
      <family val="2"/>
      <scheme val="minor"/>
    </font>
    <font>
      <i/>
      <sz val="8"/>
      <color theme="3" tint="-0.499984740745262"/>
      <name val="Calibri"/>
      <family val="2"/>
      <scheme val="minor"/>
    </font>
    <font>
      <i/>
      <sz val="8"/>
      <color rgb="FF002060"/>
      <name val="Calibri"/>
      <family val="2"/>
      <scheme val="minor"/>
    </font>
    <font>
      <b/>
      <sz val="20"/>
      <name val="Arial"/>
      <family val="2"/>
    </font>
    <font>
      <b/>
      <sz val="24"/>
      <name val="Arial"/>
      <family val="2"/>
    </font>
    <font>
      <sz val="8"/>
      <name val="Arial"/>
      <family val="2"/>
    </font>
    <font>
      <sz val="8"/>
      <name val="Calibri"/>
      <family val="2"/>
      <scheme val="minor"/>
    </font>
    <font>
      <b/>
      <sz val="22"/>
      <name val="Arial"/>
      <family val="2"/>
    </font>
    <font>
      <b/>
      <u/>
      <sz val="16"/>
      <name val="Arial"/>
      <family val="2"/>
    </font>
    <font>
      <b/>
      <sz val="14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hair">
        <color auto="1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164" fontId="1" fillId="0" borderId="0" applyFont="0" applyFill="0" applyBorder="0" applyAlignment="0" applyProtection="0"/>
    <xf numFmtId="0" fontId="8" fillId="0" borderId="0"/>
    <xf numFmtId="0" fontId="9" fillId="0" borderId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</cellStyleXfs>
  <cellXfs count="176">
    <xf numFmtId="0" fontId="0" fillId="0" borderId="0" xfId="0"/>
    <xf numFmtId="0" fontId="3" fillId="0" borderId="0" xfId="0" applyFont="1" applyAlignment="1">
      <alignment horizontal="left" indent="1"/>
    </xf>
    <xf numFmtId="0" fontId="5" fillId="0" borderId="0" xfId="2" applyFont="1"/>
    <xf numFmtId="0" fontId="5" fillId="0" borderId="0" xfId="2" applyFont="1" applyAlignment="1">
      <alignment horizontal="left" indent="1"/>
    </xf>
    <xf numFmtId="0" fontId="3" fillId="0" borderId="0" xfId="0" applyFont="1"/>
    <xf numFmtId="0" fontId="4" fillId="0" borderId="0" xfId="2"/>
    <xf numFmtId="0" fontId="6" fillId="0" borderId="1" xfId="0" applyFont="1" applyBorder="1"/>
    <xf numFmtId="0" fontId="6" fillId="0" borderId="0" xfId="0" applyFont="1" applyBorder="1"/>
    <xf numFmtId="0" fontId="7" fillId="0" borderId="0" xfId="0" applyFont="1"/>
    <xf numFmtId="0" fontId="6" fillId="0" borderId="0" xfId="0" applyFont="1"/>
    <xf numFmtId="0" fontId="10" fillId="0" borderId="0" xfId="4" applyFont="1" applyAlignment="1">
      <alignment vertical="center"/>
    </xf>
    <xf numFmtId="0" fontId="12" fillId="3" borderId="2" xfId="4" applyFont="1" applyFill="1" applyBorder="1" applyAlignment="1">
      <alignment horizontal="left" vertical="center"/>
    </xf>
    <xf numFmtId="1" fontId="11" fillId="3" borderId="2" xfId="4" applyNumberFormat="1" applyFont="1" applyFill="1" applyBorder="1" applyAlignment="1">
      <alignment horizontal="center" vertical="center"/>
    </xf>
    <xf numFmtId="0" fontId="10" fillId="2" borderId="0" xfId="4" applyFont="1" applyFill="1" applyAlignment="1">
      <alignment vertical="center"/>
    </xf>
    <xf numFmtId="166" fontId="10" fillId="0" borderId="1" xfId="4" applyNumberFormat="1" applyFont="1" applyFill="1" applyBorder="1" applyAlignment="1">
      <alignment vertical="center"/>
    </xf>
    <xf numFmtId="0" fontId="10" fillId="2" borderId="1" xfId="4" applyFont="1" applyFill="1" applyBorder="1" applyAlignment="1">
      <alignment horizontal="left" vertical="center" indent="3"/>
    </xf>
    <xf numFmtId="166" fontId="10" fillId="0" borderId="0" xfId="4" applyNumberFormat="1" applyFont="1" applyFill="1" applyBorder="1" applyAlignment="1">
      <alignment vertical="center"/>
    </xf>
    <xf numFmtId="0" fontId="10" fillId="2" borderId="0" xfId="4" applyFont="1" applyFill="1" applyBorder="1" applyAlignment="1">
      <alignment horizontal="left" vertical="center" indent="3"/>
    </xf>
    <xf numFmtId="166" fontId="10" fillId="0" borderId="4" xfId="4" applyNumberFormat="1" applyFont="1" applyFill="1" applyBorder="1" applyAlignment="1">
      <alignment vertical="center"/>
    </xf>
    <xf numFmtId="0" fontId="10" fillId="2" borderId="4" xfId="4" applyFont="1" applyFill="1" applyBorder="1" applyAlignment="1">
      <alignment horizontal="left" vertical="center" indent="2"/>
    </xf>
    <xf numFmtId="166" fontId="10" fillId="0" borderId="0" xfId="4" applyNumberFormat="1" applyFont="1" applyBorder="1" applyAlignment="1">
      <alignment vertical="center"/>
    </xf>
    <xf numFmtId="166" fontId="10" fillId="0" borderId="4" xfId="4" applyNumberFormat="1" applyFont="1" applyBorder="1" applyAlignment="1">
      <alignment vertical="center"/>
    </xf>
    <xf numFmtId="166" fontId="10" fillId="0" borderId="5" xfId="4" applyNumberFormat="1" applyFont="1" applyBorder="1" applyAlignment="1">
      <alignment vertical="center"/>
    </xf>
    <xf numFmtId="0" fontId="10" fillId="2" borderId="5" xfId="4" applyFont="1" applyFill="1" applyBorder="1" applyAlignment="1">
      <alignment horizontal="left" vertical="center" indent="2"/>
    </xf>
    <xf numFmtId="166" fontId="13" fillId="4" borderId="2" xfId="4" applyNumberFormat="1" applyFont="1" applyFill="1" applyBorder="1" applyAlignment="1">
      <alignment vertical="center"/>
    </xf>
    <xf numFmtId="0" fontId="13" fillId="4" borderId="2" xfId="4" applyFont="1" applyFill="1" applyBorder="1" applyAlignment="1">
      <alignment horizontal="left" vertical="center" indent="1"/>
    </xf>
    <xf numFmtId="165" fontId="14" fillId="5" borderId="2" xfId="4" applyNumberFormat="1" applyFont="1" applyFill="1" applyBorder="1" applyAlignment="1">
      <alignment vertical="center"/>
    </xf>
    <xf numFmtId="0" fontId="15" fillId="5" borderId="2" xfId="4" applyFont="1" applyFill="1" applyBorder="1" applyAlignment="1">
      <alignment horizontal="left" vertical="center"/>
    </xf>
    <xf numFmtId="167" fontId="10" fillId="0" borderId="1" xfId="4" applyNumberFormat="1" applyFont="1" applyBorder="1" applyAlignment="1">
      <alignment vertical="center"/>
    </xf>
    <xf numFmtId="167" fontId="10" fillId="0" borderId="0" xfId="4" applyNumberFormat="1" applyFont="1" applyBorder="1" applyAlignment="1">
      <alignment vertical="center"/>
    </xf>
    <xf numFmtId="167" fontId="10" fillId="0" borderId="4" xfId="4" applyNumberFormat="1" applyFont="1" applyBorder="1" applyAlignment="1">
      <alignment vertical="center"/>
    </xf>
    <xf numFmtId="167" fontId="10" fillId="0" borderId="5" xfId="4" applyNumberFormat="1" applyFont="1" applyBorder="1" applyAlignment="1">
      <alignment vertical="center"/>
    </xf>
    <xf numFmtId="167" fontId="13" fillId="4" borderId="2" xfId="4" applyNumberFormat="1" applyFont="1" applyFill="1" applyBorder="1" applyAlignment="1">
      <alignment vertical="center"/>
    </xf>
    <xf numFmtId="167" fontId="14" fillId="5" borderId="2" xfId="4" applyNumberFormat="1" applyFont="1" applyFill="1" applyBorder="1" applyAlignment="1">
      <alignment vertical="center"/>
    </xf>
    <xf numFmtId="165" fontId="16" fillId="6" borderId="2" xfId="4" applyNumberFormat="1" applyFont="1" applyFill="1" applyBorder="1" applyAlignment="1">
      <alignment vertical="center"/>
    </xf>
    <xf numFmtId="0" fontId="17" fillId="6" borderId="2" xfId="4" applyFont="1" applyFill="1" applyBorder="1" applyAlignment="1">
      <alignment horizontal="left" vertical="center"/>
    </xf>
    <xf numFmtId="168" fontId="10" fillId="0" borderId="1" xfId="4" applyNumberFormat="1" applyFont="1" applyBorder="1" applyAlignment="1">
      <alignment vertical="center"/>
    </xf>
    <xf numFmtId="168" fontId="10" fillId="0" borderId="0" xfId="4" applyNumberFormat="1" applyFont="1" applyBorder="1" applyAlignment="1">
      <alignment vertical="center"/>
    </xf>
    <xf numFmtId="168" fontId="10" fillId="0" borderId="4" xfId="4" applyNumberFormat="1" applyFont="1" applyBorder="1" applyAlignment="1">
      <alignment vertical="center"/>
    </xf>
    <xf numFmtId="168" fontId="10" fillId="0" borderId="5" xfId="4" applyNumberFormat="1" applyFont="1" applyBorder="1" applyAlignment="1">
      <alignment vertical="center"/>
    </xf>
    <xf numFmtId="168" fontId="13" fillId="4" borderId="2" xfId="4" applyNumberFormat="1" applyFont="1" applyFill="1" applyBorder="1" applyAlignment="1">
      <alignment vertical="center"/>
    </xf>
    <xf numFmtId="168" fontId="14" fillId="5" borderId="2" xfId="4" applyNumberFormat="1" applyFont="1" applyFill="1" applyBorder="1" applyAlignment="1">
      <alignment vertical="center"/>
    </xf>
    <xf numFmtId="168" fontId="10" fillId="0" borderId="0" xfId="4" applyNumberFormat="1" applyFont="1" applyAlignment="1">
      <alignment vertical="center"/>
    </xf>
    <xf numFmtId="169" fontId="14" fillId="5" borderId="2" xfId="4" applyNumberFormat="1" applyFont="1" applyFill="1" applyBorder="1" applyAlignment="1">
      <alignment vertical="center"/>
    </xf>
    <xf numFmtId="168" fontId="10" fillId="2" borderId="6" xfId="4" applyNumberFormat="1" applyFont="1" applyFill="1" applyBorder="1" applyAlignment="1">
      <alignment vertical="center"/>
    </xf>
    <xf numFmtId="170" fontId="10" fillId="0" borderId="6" xfId="4" applyNumberFormat="1" applyFont="1" applyBorder="1" applyAlignment="1">
      <alignment vertical="center"/>
    </xf>
    <xf numFmtId="167" fontId="10" fillId="0" borderId="1" xfId="1" applyNumberFormat="1" applyFont="1" applyBorder="1" applyAlignment="1">
      <alignment vertical="center"/>
    </xf>
    <xf numFmtId="171" fontId="10" fillId="2" borderId="1" xfId="1" applyNumberFormat="1" applyFont="1" applyFill="1" applyBorder="1" applyAlignment="1">
      <alignment horizontal="left" vertical="center" indent="3"/>
    </xf>
    <xf numFmtId="167" fontId="10" fillId="0" borderId="0" xfId="1" applyNumberFormat="1" applyFont="1" applyBorder="1" applyAlignment="1">
      <alignment vertical="center"/>
    </xf>
    <xf numFmtId="171" fontId="10" fillId="2" borderId="0" xfId="1" applyNumberFormat="1" applyFont="1" applyFill="1" applyBorder="1" applyAlignment="1">
      <alignment horizontal="left" vertical="center" indent="3"/>
    </xf>
    <xf numFmtId="167" fontId="10" fillId="0" borderId="4" xfId="1" applyNumberFormat="1" applyFont="1" applyBorder="1" applyAlignment="1">
      <alignment vertical="center"/>
    </xf>
    <xf numFmtId="171" fontId="10" fillId="2" borderId="4" xfId="1" applyNumberFormat="1" applyFont="1" applyFill="1" applyBorder="1" applyAlignment="1">
      <alignment horizontal="left" vertical="center" indent="2"/>
    </xf>
    <xf numFmtId="167" fontId="10" fillId="0" borderId="0" xfId="1" applyNumberFormat="1" applyFont="1" applyAlignment="1">
      <alignment vertical="center"/>
    </xf>
    <xf numFmtId="171" fontId="10" fillId="2" borderId="0" xfId="1" applyNumberFormat="1" applyFont="1" applyFill="1" applyAlignment="1">
      <alignment horizontal="left" vertical="center" indent="3"/>
    </xf>
    <xf numFmtId="167" fontId="10" fillId="0" borderId="5" xfId="1" applyNumberFormat="1" applyFont="1" applyBorder="1" applyAlignment="1">
      <alignment vertical="center"/>
    </xf>
    <xf numFmtId="171" fontId="10" fillId="2" borderId="5" xfId="1" applyNumberFormat="1" applyFont="1" applyFill="1" applyBorder="1" applyAlignment="1">
      <alignment horizontal="left" vertical="center" indent="2"/>
    </xf>
    <xf numFmtId="167" fontId="13" fillId="4" borderId="2" xfId="1" applyNumberFormat="1" applyFont="1" applyFill="1" applyBorder="1" applyAlignment="1">
      <alignment vertical="center"/>
    </xf>
    <xf numFmtId="167" fontId="14" fillId="5" borderId="2" xfId="1" applyNumberFormat="1" applyFont="1" applyFill="1" applyBorder="1" applyAlignment="1">
      <alignment vertical="center"/>
    </xf>
    <xf numFmtId="0" fontId="10" fillId="0" borderId="0" xfId="4" applyNumberFormat="1" applyFont="1" applyAlignment="1">
      <alignment vertical="center"/>
    </xf>
    <xf numFmtId="0" fontId="10" fillId="2" borderId="0" xfId="4" applyNumberFormat="1" applyFont="1" applyFill="1" applyAlignment="1">
      <alignment vertical="center"/>
    </xf>
    <xf numFmtId="169" fontId="10" fillId="0" borderId="1" xfId="4" applyNumberFormat="1" applyFont="1" applyBorder="1" applyAlignment="1">
      <alignment vertical="center"/>
    </xf>
    <xf numFmtId="169" fontId="10" fillId="0" borderId="3" xfId="4" applyNumberFormat="1" applyFont="1" applyBorder="1" applyAlignment="1">
      <alignment vertical="center"/>
    </xf>
    <xf numFmtId="0" fontId="10" fillId="2" borderId="0" xfId="4" applyFont="1" applyFill="1" applyAlignment="1">
      <alignment horizontal="left" vertical="center" indent="3"/>
    </xf>
    <xf numFmtId="169" fontId="10" fillId="0" borderId="4" xfId="4" applyNumberFormat="1" applyFont="1" applyBorder="1" applyAlignment="1">
      <alignment vertical="center"/>
    </xf>
    <xf numFmtId="169" fontId="10" fillId="0" borderId="0" xfId="4" applyNumberFormat="1" applyFont="1" applyAlignment="1">
      <alignment vertical="center"/>
    </xf>
    <xf numFmtId="169" fontId="10" fillId="0" borderId="5" xfId="4" applyNumberFormat="1" applyFont="1" applyBorder="1" applyAlignment="1">
      <alignment vertical="center"/>
    </xf>
    <xf numFmtId="169" fontId="13" fillId="4" borderId="2" xfId="4" applyNumberFormat="1" applyFont="1" applyFill="1" applyBorder="1" applyAlignment="1">
      <alignment vertical="center"/>
    </xf>
    <xf numFmtId="169" fontId="10" fillId="0" borderId="0" xfId="4" applyNumberFormat="1" applyFont="1" applyBorder="1" applyAlignment="1">
      <alignment vertical="center"/>
    </xf>
    <xf numFmtId="172" fontId="14" fillId="5" borderId="2" xfId="4" applyNumberFormat="1" applyFont="1" applyFill="1" applyBorder="1" applyAlignment="1">
      <alignment vertical="center"/>
    </xf>
    <xf numFmtId="166" fontId="10" fillId="0" borderId="1" xfId="4" applyNumberFormat="1" applyFont="1" applyBorder="1" applyAlignment="1">
      <alignment vertical="center"/>
    </xf>
    <xf numFmtId="166" fontId="10" fillId="0" borderId="0" xfId="4" applyNumberFormat="1" applyFont="1" applyAlignment="1">
      <alignment vertical="center"/>
    </xf>
    <xf numFmtId="166" fontId="14" fillId="5" borderId="2" xfId="4" applyNumberFormat="1" applyFont="1" applyFill="1" applyBorder="1" applyAlignment="1">
      <alignment vertical="center"/>
    </xf>
    <xf numFmtId="0" fontId="18" fillId="6" borderId="2" xfId="4" applyNumberFormat="1" applyFont="1" applyFill="1" applyBorder="1" applyAlignment="1">
      <alignment vertical="center"/>
    </xf>
    <xf numFmtId="0" fontId="17" fillId="6" borderId="2" xfId="4" applyNumberFormat="1" applyFont="1" applyFill="1" applyBorder="1" applyAlignment="1">
      <alignment horizontal="left" vertical="center"/>
    </xf>
    <xf numFmtId="172" fontId="10" fillId="0" borderId="1" xfId="4" applyNumberFormat="1" applyFont="1" applyBorder="1" applyAlignment="1">
      <alignment vertical="center"/>
    </xf>
    <xf numFmtId="172" fontId="10" fillId="0" borderId="0" xfId="4" applyNumberFormat="1" applyFont="1" applyBorder="1" applyAlignment="1">
      <alignment vertical="center"/>
    </xf>
    <xf numFmtId="172" fontId="10" fillId="0" borderId="4" xfId="4" applyNumberFormat="1" applyFont="1" applyBorder="1" applyAlignment="1">
      <alignment vertical="center"/>
    </xf>
    <xf numFmtId="172" fontId="10" fillId="0" borderId="0" xfId="4" applyNumberFormat="1" applyFont="1" applyAlignment="1">
      <alignment vertical="center"/>
    </xf>
    <xf numFmtId="172" fontId="10" fillId="0" borderId="5" xfId="4" applyNumberFormat="1" applyFont="1" applyBorder="1" applyAlignment="1">
      <alignment vertical="center"/>
    </xf>
    <xf numFmtId="172" fontId="13" fillId="4" borderId="2" xfId="4" applyNumberFormat="1" applyFont="1" applyFill="1" applyBorder="1" applyAlignment="1">
      <alignment vertical="center"/>
    </xf>
    <xf numFmtId="0" fontId="10" fillId="2" borderId="0" xfId="4" applyNumberFormat="1" applyFont="1" applyFill="1" applyBorder="1" applyAlignment="1">
      <alignment vertical="center"/>
    </xf>
    <xf numFmtId="0" fontId="10" fillId="0" borderId="0" xfId="4" applyNumberFormat="1" applyFont="1" applyBorder="1" applyAlignment="1">
      <alignment vertical="center"/>
    </xf>
    <xf numFmtId="0" fontId="10" fillId="2" borderId="6" xfId="4" applyNumberFormat="1" applyFont="1" applyFill="1" applyBorder="1" applyAlignment="1">
      <alignment vertical="center"/>
    </xf>
    <xf numFmtId="0" fontId="10" fillId="0" borderId="6" xfId="4" applyNumberFormat="1" applyFont="1" applyBorder="1" applyAlignment="1">
      <alignment vertical="center"/>
    </xf>
    <xf numFmtId="165" fontId="19" fillId="6" borderId="2" xfId="4" applyNumberFormat="1" applyFont="1" applyFill="1" applyBorder="1" applyAlignment="1">
      <alignment vertical="center"/>
    </xf>
    <xf numFmtId="165" fontId="18" fillId="6" borderId="2" xfId="4" applyNumberFormat="1" applyFont="1" applyFill="1" applyBorder="1" applyAlignment="1">
      <alignment vertical="center"/>
    </xf>
    <xf numFmtId="0" fontId="20" fillId="2" borderId="1" xfId="4" applyFont="1" applyFill="1" applyBorder="1" applyAlignment="1">
      <alignment horizontal="left" vertical="center" indent="4"/>
    </xf>
    <xf numFmtId="0" fontId="20" fillId="2" borderId="0" xfId="4" applyFont="1" applyFill="1" applyAlignment="1">
      <alignment horizontal="left" vertical="center" indent="4"/>
    </xf>
    <xf numFmtId="166" fontId="10" fillId="0" borderId="7" xfId="4" applyNumberFormat="1" applyFont="1" applyBorder="1" applyAlignment="1">
      <alignment vertical="center"/>
    </xf>
    <xf numFmtId="0" fontId="20" fillId="2" borderId="7" xfId="4" applyFont="1" applyFill="1" applyBorder="1" applyAlignment="1">
      <alignment horizontal="left" vertical="center" indent="3"/>
    </xf>
    <xf numFmtId="166" fontId="10" fillId="0" borderId="6" xfId="4" applyNumberFormat="1" applyFont="1" applyBorder="1" applyAlignment="1">
      <alignment vertical="center"/>
    </xf>
    <xf numFmtId="0" fontId="10" fillId="2" borderId="6" xfId="4" applyFont="1" applyFill="1" applyBorder="1" applyAlignment="1">
      <alignment horizontal="left" vertical="center" indent="2"/>
    </xf>
    <xf numFmtId="4" fontId="10" fillId="0" borderId="1" xfId="4" applyNumberFormat="1" applyFont="1" applyBorder="1" applyAlignment="1">
      <alignment vertical="center"/>
    </xf>
    <xf numFmtId="0" fontId="10" fillId="2" borderId="1" xfId="4" applyFont="1" applyFill="1" applyBorder="1" applyAlignment="1">
      <alignment horizontal="left" vertical="center" indent="2"/>
    </xf>
    <xf numFmtId="4" fontId="10" fillId="0" borderId="0" xfId="4" applyNumberFormat="1" applyFont="1" applyBorder="1" applyAlignment="1">
      <alignment vertical="center"/>
    </xf>
    <xf numFmtId="0" fontId="10" fillId="2" borderId="0" xfId="4" applyFont="1" applyFill="1" applyBorder="1" applyAlignment="1">
      <alignment horizontal="left" vertical="center" indent="2"/>
    </xf>
    <xf numFmtId="4" fontId="14" fillId="4" borderId="2" xfId="4" applyNumberFormat="1" applyFont="1" applyFill="1" applyBorder="1" applyAlignment="1">
      <alignment vertical="center"/>
    </xf>
    <xf numFmtId="0" fontId="21" fillId="4" borderId="2" xfId="4" applyFont="1" applyFill="1" applyBorder="1" applyAlignment="1">
      <alignment horizontal="left" vertical="center" indent="1"/>
    </xf>
    <xf numFmtId="3" fontId="14" fillId="5" borderId="2" xfId="4" applyNumberFormat="1" applyFont="1" applyFill="1" applyBorder="1" applyAlignment="1">
      <alignment vertical="center"/>
    </xf>
    <xf numFmtId="1" fontId="10" fillId="2" borderId="6" xfId="4" applyNumberFormat="1" applyFont="1" applyFill="1" applyBorder="1" applyAlignment="1">
      <alignment vertical="center"/>
    </xf>
    <xf numFmtId="166" fontId="14" fillId="4" borderId="2" xfId="4" applyNumberFormat="1" applyFont="1" applyFill="1" applyBorder="1" applyAlignment="1">
      <alignment vertical="center"/>
    </xf>
    <xf numFmtId="166" fontId="10" fillId="0" borderId="0" xfId="4" applyNumberFormat="1" applyFont="1" applyFill="1" applyAlignment="1">
      <alignment vertical="center"/>
    </xf>
    <xf numFmtId="166" fontId="10" fillId="0" borderId="5" xfId="4" applyNumberFormat="1" applyFont="1" applyFill="1" applyBorder="1" applyAlignment="1">
      <alignment vertical="center"/>
    </xf>
    <xf numFmtId="173" fontId="10" fillId="0" borderId="0" xfId="4" applyNumberFormat="1" applyFont="1" applyAlignment="1">
      <alignment vertical="center"/>
    </xf>
    <xf numFmtId="172" fontId="14" fillId="4" borderId="2" xfId="4" applyNumberFormat="1" applyFont="1" applyFill="1" applyBorder="1" applyAlignment="1">
      <alignment vertical="center"/>
    </xf>
    <xf numFmtId="165" fontId="10" fillId="0" borderId="1" xfId="4" applyNumberFormat="1" applyFont="1" applyBorder="1" applyAlignment="1">
      <alignment vertical="center"/>
    </xf>
    <xf numFmtId="165" fontId="10" fillId="0" borderId="0" xfId="4" applyNumberFormat="1" applyFont="1" applyBorder="1" applyAlignment="1">
      <alignment vertical="center"/>
    </xf>
    <xf numFmtId="165" fontId="10" fillId="0" borderId="4" xfId="4" applyNumberFormat="1" applyFont="1" applyBorder="1" applyAlignment="1">
      <alignment vertical="center"/>
    </xf>
    <xf numFmtId="165" fontId="10" fillId="0" borderId="0" xfId="4" applyNumberFormat="1" applyFont="1" applyAlignment="1">
      <alignment vertical="center"/>
    </xf>
    <xf numFmtId="165" fontId="10" fillId="0" borderId="5" xfId="4" applyNumberFormat="1" applyFont="1" applyFill="1" applyBorder="1" applyAlignment="1">
      <alignment vertical="center"/>
    </xf>
    <xf numFmtId="165" fontId="13" fillId="4" borderId="2" xfId="4" applyNumberFormat="1" applyFont="1" applyFill="1" applyBorder="1" applyAlignment="1">
      <alignment vertical="center"/>
    </xf>
    <xf numFmtId="165" fontId="10" fillId="0" borderId="5" xfId="4" applyNumberFormat="1" applyFont="1" applyBorder="1" applyAlignment="1">
      <alignment vertical="center"/>
    </xf>
    <xf numFmtId="174" fontId="10" fillId="2" borderId="0" xfId="4" applyNumberFormat="1" applyFont="1" applyFill="1" applyAlignment="1">
      <alignment vertical="center"/>
    </xf>
    <xf numFmtId="1" fontId="11" fillId="7" borderId="2" xfId="4" applyNumberFormat="1" applyFont="1" applyFill="1" applyBorder="1" applyAlignment="1">
      <alignment horizontal="center" vertical="center"/>
    </xf>
    <xf numFmtId="1" fontId="11" fillId="7" borderId="2" xfId="4" applyNumberFormat="1" applyFont="1" applyFill="1" applyBorder="1" applyAlignment="1">
      <alignment horizontal="right" vertical="center"/>
    </xf>
    <xf numFmtId="167" fontId="10" fillId="0" borderId="0" xfId="4" applyNumberFormat="1" applyFont="1" applyAlignment="1">
      <alignment vertical="center"/>
    </xf>
    <xf numFmtId="0" fontId="10" fillId="2" borderId="0" xfId="4" applyFont="1" applyFill="1" applyAlignment="1">
      <alignment horizontal="left" vertical="center" indent="2"/>
    </xf>
    <xf numFmtId="167" fontId="10" fillId="0" borderId="8" xfId="4" applyNumberFormat="1" applyFont="1" applyBorder="1" applyAlignment="1">
      <alignment vertical="center"/>
    </xf>
    <xf numFmtId="0" fontId="10" fillId="2" borderId="8" xfId="4" applyFont="1" applyFill="1" applyBorder="1" applyAlignment="1">
      <alignment horizontal="left" vertical="center" indent="2"/>
    </xf>
    <xf numFmtId="167" fontId="10" fillId="0" borderId="6" xfId="4" applyNumberFormat="1" applyFont="1" applyBorder="1" applyAlignment="1">
      <alignment vertical="center"/>
    </xf>
    <xf numFmtId="168" fontId="10" fillId="0" borderId="8" xfId="4" applyNumberFormat="1" applyFont="1" applyBorder="1" applyAlignment="1">
      <alignment vertical="center"/>
    </xf>
    <xf numFmtId="168" fontId="10" fillId="0" borderId="6" xfId="4" applyNumberFormat="1" applyFont="1" applyBorder="1" applyAlignment="1">
      <alignment vertical="center"/>
    </xf>
    <xf numFmtId="172" fontId="10" fillId="0" borderId="8" xfId="4" applyNumberFormat="1" applyFont="1" applyBorder="1" applyAlignment="1">
      <alignment vertical="center"/>
    </xf>
    <xf numFmtId="172" fontId="10" fillId="0" borderId="6" xfId="4" applyNumberFormat="1" applyFont="1" applyBorder="1" applyAlignment="1">
      <alignment vertical="center"/>
    </xf>
    <xf numFmtId="166" fontId="14" fillId="4" borderId="0" xfId="4" applyNumberFormat="1" applyFont="1" applyFill="1" applyBorder="1" applyAlignment="1">
      <alignment vertical="center"/>
    </xf>
    <xf numFmtId="166" fontId="10" fillId="0" borderId="8" xfId="4" applyNumberFormat="1" applyFont="1" applyBorder="1" applyAlignment="1">
      <alignment vertical="center"/>
    </xf>
    <xf numFmtId="0" fontId="20" fillId="2" borderId="0" xfId="4" applyFont="1" applyFill="1" applyAlignment="1">
      <alignment vertical="center"/>
    </xf>
    <xf numFmtId="167" fontId="13" fillId="4" borderId="4" xfId="1" applyNumberFormat="1" applyFont="1" applyFill="1" applyBorder="1" applyAlignment="1">
      <alignment vertical="center"/>
    </xf>
    <xf numFmtId="0" fontId="13" fillId="4" borderId="4" xfId="4" applyFont="1" applyFill="1" applyBorder="1" applyAlignment="1">
      <alignment horizontal="left" vertical="center" indent="1"/>
    </xf>
    <xf numFmtId="167" fontId="13" fillId="4" borderId="5" xfId="1" applyNumberFormat="1" applyFont="1" applyFill="1" applyBorder="1" applyAlignment="1">
      <alignment vertical="center"/>
    </xf>
    <xf numFmtId="0" fontId="13" fillId="4" borderId="5" xfId="4" applyFont="1" applyFill="1" applyBorder="1" applyAlignment="1">
      <alignment horizontal="left" vertical="center" indent="1"/>
    </xf>
    <xf numFmtId="168" fontId="13" fillId="4" borderId="4" xfId="4" applyNumberFormat="1" applyFont="1" applyFill="1" applyBorder="1" applyAlignment="1">
      <alignment vertical="center"/>
    </xf>
    <xf numFmtId="168" fontId="13" fillId="4" borderId="5" xfId="4" applyNumberFormat="1" applyFont="1" applyFill="1" applyBorder="1" applyAlignment="1">
      <alignment vertical="center"/>
    </xf>
    <xf numFmtId="172" fontId="13" fillId="4" borderId="4" xfId="4" applyNumberFormat="1" applyFont="1" applyFill="1" applyBorder="1" applyAlignment="1">
      <alignment vertical="center"/>
    </xf>
    <xf numFmtId="172" fontId="13" fillId="4" borderId="5" xfId="4" applyNumberFormat="1" applyFont="1" applyFill="1" applyBorder="1" applyAlignment="1">
      <alignment vertical="center"/>
    </xf>
    <xf numFmtId="172" fontId="10" fillId="2" borderId="0" xfId="4" applyNumberFormat="1" applyFont="1" applyFill="1" applyAlignment="1">
      <alignment vertical="center"/>
    </xf>
    <xf numFmtId="165" fontId="13" fillId="4" borderId="4" xfId="4" applyNumberFormat="1" applyFont="1" applyFill="1" applyBorder="1" applyAlignment="1">
      <alignment vertical="center"/>
    </xf>
    <xf numFmtId="165" fontId="13" fillId="4" borderId="5" xfId="4" applyNumberFormat="1" applyFont="1" applyFill="1" applyBorder="1" applyAlignment="1">
      <alignment vertical="center"/>
    </xf>
    <xf numFmtId="166" fontId="13" fillId="4" borderId="4" xfId="4" applyNumberFormat="1" applyFont="1" applyFill="1" applyBorder="1" applyAlignment="1">
      <alignment vertical="center"/>
    </xf>
    <xf numFmtId="166" fontId="13" fillId="4" borderId="5" xfId="4" applyNumberFormat="1" applyFont="1" applyFill="1" applyBorder="1" applyAlignment="1">
      <alignment vertical="center"/>
    </xf>
    <xf numFmtId="166" fontId="10" fillId="0" borderId="2" xfId="4" applyNumberFormat="1" applyFont="1" applyBorder="1" applyAlignment="1">
      <alignment vertical="center"/>
    </xf>
    <xf numFmtId="0" fontId="10" fillId="2" borderId="2" xfId="4" applyFont="1" applyFill="1" applyBorder="1" applyAlignment="1">
      <alignment horizontal="left" vertical="center" indent="2"/>
    </xf>
    <xf numFmtId="175" fontId="10" fillId="0" borderId="1" xfId="1" applyNumberFormat="1" applyFont="1" applyBorder="1" applyAlignment="1">
      <alignment vertical="center"/>
    </xf>
    <xf numFmtId="175" fontId="10" fillId="0" borderId="0" xfId="1" applyNumberFormat="1" applyFont="1" applyAlignment="1">
      <alignment vertical="center"/>
    </xf>
    <xf numFmtId="175" fontId="13" fillId="4" borderId="5" xfId="1" applyNumberFormat="1" applyFont="1" applyFill="1" applyBorder="1" applyAlignment="1">
      <alignment vertical="center"/>
    </xf>
    <xf numFmtId="175" fontId="14" fillId="5" borderId="2" xfId="1" applyNumberFormat="1" applyFont="1" applyFill="1" applyBorder="1" applyAlignment="1">
      <alignment vertical="center"/>
    </xf>
    <xf numFmtId="176" fontId="10" fillId="0" borderId="0" xfId="4" applyNumberFormat="1" applyFont="1" applyAlignment="1">
      <alignment vertical="center"/>
    </xf>
    <xf numFmtId="0" fontId="10" fillId="2" borderId="1" xfId="4" applyFont="1" applyFill="1" applyBorder="1" applyAlignment="1">
      <alignment horizontal="left" vertical="center" indent="1"/>
    </xf>
    <xf numFmtId="0" fontId="10" fillId="2" borderId="0" xfId="4" applyFont="1" applyFill="1" applyAlignment="1">
      <alignment horizontal="left" vertical="center" indent="1"/>
    </xf>
    <xf numFmtId="0" fontId="22" fillId="0" borderId="2" xfId="5" applyFont="1" applyBorder="1" applyAlignment="1">
      <alignment vertical="center"/>
    </xf>
    <xf numFmtId="0" fontId="23" fillId="0" borderId="2" xfId="5" applyFont="1" applyBorder="1" applyAlignment="1">
      <alignment vertical="center"/>
    </xf>
    <xf numFmtId="0" fontId="24" fillId="0" borderId="2" xfId="5" applyFont="1" applyBorder="1" applyAlignment="1">
      <alignment vertical="center"/>
    </xf>
    <xf numFmtId="0" fontId="24" fillId="0" borderId="0" xfId="5" applyFont="1" applyAlignment="1">
      <alignment vertical="center"/>
    </xf>
    <xf numFmtId="0" fontId="25" fillId="0" borderId="0" xfId="5" applyFont="1" applyAlignment="1">
      <alignment vertical="center"/>
    </xf>
    <xf numFmtId="0" fontId="24" fillId="0" borderId="0" xfId="5" applyFont="1" applyAlignment="1">
      <alignment horizontal="center" vertical="center"/>
    </xf>
    <xf numFmtId="0" fontId="22" fillId="0" borderId="0" xfId="5" applyFont="1" applyBorder="1" applyAlignment="1">
      <alignment horizontal="left" vertical="center"/>
    </xf>
    <xf numFmtId="0" fontId="26" fillId="0" borderId="0" xfId="5" applyFont="1" applyBorder="1" applyAlignment="1">
      <alignment horizontal="left" vertical="center"/>
    </xf>
    <xf numFmtId="0" fontId="22" fillId="0" borderId="0" xfId="5" applyFont="1" applyBorder="1" applyAlignment="1">
      <alignment horizontal="right" vertical="center"/>
    </xf>
    <xf numFmtId="0" fontId="26" fillId="0" borderId="0" xfId="5" applyFont="1" applyAlignment="1">
      <alignment vertical="center"/>
    </xf>
    <xf numFmtId="0" fontId="23" fillId="0" borderId="0" xfId="5" applyFont="1" applyAlignment="1">
      <alignment vertical="center"/>
    </xf>
    <xf numFmtId="0" fontId="27" fillId="0" borderId="0" xfId="5" applyFont="1" applyAlignment="1">
      <alignment horizontal="left" vertical="center"/>
    </xf>
    <xf numFmtId="177" fontId="28" fillId="0" borderId="0" xfId="5" quotePrefix="1" applyNumberFormat="1" applyFont="1" applyAlignment="1">
      <alignment horizontal="left" vertical="center"/>
    </xf>
    <xf numFmtId="0" fontId="9" fillId="0" borderId="0" xfId="5" applyFont="1" applyAlignment="1">
      <alignment vertical="center"/>
    </xf>
    <xf numFmtId="0" fontId="2" fillId="0" borderId="0" xfId="0" applyFont="1" applyAlignment="1">
      <alignment vertical="center"/>
    </xf>
    <xf numFmtId="0" fontId="9" fillId="0" borderId="0" xfId="5" applyFont="1" applyAlignment="1">
      <alignment horizontal="center" vertical="center"/>
    </xf>
    <xf numFmtId="0" fontId="9" fillId="0" borderId="0" xfId="5" applyFont="1" applyAlignment="1">
      <alignment horizontal="right" vertical="center"/>
    </xf>
    <xf numFmtId="172" fontId="14" fillId="4" borderId="0" xfId="4" applyNumberFormat="1" applyFont="1" applyFill="1" applyBorder="1" applyAlignment="1">
      <alignment vertical="center"/>
    </xf>
    <xf numFmtId="175" fontId="14" fillId="5" borderId="2" xfId="4" applyNumberFormat="1" applyFont="1" applyFill="1" applyBorder="1" applyAlignment="1">
      <alignment vertical="center"/>
    </xf>
    <xf numFmtId="175" fontId="13" fillId="4" borderId="2" xfId="4" applyNumberFormat="1" applyFont="1" applyFill="1" applyBorder="1" applyAlignment="1">
      <alignment vertical="center"/>
    </xf>
    <xf numFmtId="175" fontId="10" fillId="0" borderId="6" xfId="4" applyNumberFormat="1" applyFont="1" applyBorder="1" applyAlignment="1">
      <alignment vertical="center"/>
    </xf>
    <xf numFmtId="175" fontId="10" fillId="0" borderId="4" xfId="4" applyNumberFormat="1" applyFont="1" applyBorder="1" applyAlignment="1">
      <alignment vertical="center"/>
    </xf>
    <xf numFmtId="175" fontId="10" fillId="0" borderId="0" xfId="4" applyNumberFormat="1" applyFont="1" applyAlignment="1">
      <alignment vertical="center"/>
    </xf>
    <xf numFmtId="175" fontId="10" fillId="0" borderId="8" xfId="4" applyNumberFormat="1" applyFont="1" applyBorder="1" applyAlignment="1">
      <alignment vertical="center"/>
    </xf>
    <xf numFmtId="175" fontId="10" fillId="0" borderId="1" xfId="4" applyNumberFormat="1" applyFont="1" applyBorder="1" applyAlignment="1">
      <alignment vertical="center"/>
    </xf>
    <xf numFmtId="0" fontId="9" fillId="0" borderId="0" xfId="5" applyFont="1" applyAlignment="1">
      <alignment horizontal="center" vertical="center"/>
    </xf>
    <xf numFmtId="1" fontId="11" fillId="3" borderId="2" xfId="4" applyNumberFormat="1" applyFont="1" applyFill="1" applyBorder="1" applyAlignment="1">
      <alignment horizontal="center" vertical="center"/>
    </xf>
  </cellXfs>
  <cellStyles count="8">
    <cellStyle name="Comma 2" xfId="3"/>
    <cellStyle name="Hyperlink" xfId="2" builtinId="8"/>
    <cellStyle name="Normal" xfId="0" builtinId="0"/>
    <cellStyle name="Normal 2" xfId="4"/>
    <cellStyle name="Normal 3" xfId="5"/>
    <cellStyle name="Percent" xfId="1" builtinId="5"/>
    <cellStyle name="Percent 2" xfId="6"/>
    <cellStyle name="Percent 3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29</xdr:row>
      <xdr:rowOff>0</xdr:rowOff>
    </xdr:from>
    <xdr:to>
      <xdr:col>3</xdr:col>
      <xdr:colOff>2877561</xdr:colOff>
      <xdr:row>41</xdr:row>
      <xdr:rowOff>47322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58200" y="4133850"/>
          <a:ext cx="2877561" cy="20094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9:L75"/>
  <sheetViews>
    <sheetView showGridLines="0" tabSelected="1" zoomScale="80" zoomScaleNormal="80" workbookViewId="0"/>
  </sheetViews>
  <sheetFormatPr defaultRowHeight="11.25" x14ac:dyDescent="0.25"/>
  <cols>
    <col min="1" max="1" width="9.7109375" style="153" customWidth="1"/>
    <col min="2" max="2" width="9.7109375" style="154" customWidth="1"/>
    <col min="3" max="3" width="107.42578125" style="152" customWidth="1"/>
    <col min="4" max="4" width="44.7109375" style="152" customWidth="1"/>
    <col min="5" max="6" width="9.7109375" style="152" customWidth="1"/>
    <col min="7" max="16384" width="9.140625" style="152"/>
  </cols>
  <sheetData>
    <row r="9" spans="1:10" ht="30" x14ac:dyDescent="0.25">
      <c r="A9" s="149"/>
      <c r="B9" s="150" t="s">
        <v>156</v>
      </c>
      <c r="C9" s="151"/>
      <c r="D9" s="151"/>
      <c r="E9" s="151"/>
      <c r="F9" s="151"/>
    </row>
    <row r="10" spans="1:10" hidden="1" x14ac:dyDescent="0.25"/>
    <row r="11" spans="1:10" hidden="1" x14ac:dyDescent="0.25">
      <c r="B11" s="153"/>
      <c r="C11" s="153"/>
    </row>
    <row r="12" spans="1:10" ht="11.25" hidden="1" customHeight="1" x14ac:dyDescent="0.25">
      <c r="B12" s="153"/>
      <c r="C12" s="153"/>
    </row>
    <row r="13" spans="1:10" s="153" customFormat="1" ht="11.25" hidden="1" customHeight="1" x14ac:dyDescent="0.25">
      <c r="D13" s="152"/>
      <c r="E13" s="152"/>
      <c r="F13" s="152"/>
      <c r="G13" s="152"/>
      <c r="H13" s="152"/>
      <c r="I13" s="152"/>
      <c r="J13" s="152"/>
    </row>
    <row r="14" spans="1:10" s="153" customFormat="1" ht="12.75" customHeight="1" x14ac:dyDescent="0.25">
      <c r="D14" s="152"/>
      <c r="E14" s="152"/>
      <c r="F14" s="152"/>
      <c r="G14" s="152"/>
      <c r="H14" s="152"/>
      <c r="I14" s="152"/>
      <c r="J14" s="152"/>
    </row>
    <row r="15" spans="1:10" s="153" customFormat="1" ht="12.75" customHeight="1" x14ac:dyDescent="0.25">
      <c r="D15" s="152"/>
      <c r="E15" s="152"/>
      <c r="F15" s="152"/>
      <c r="G15" s="152"/>
      <c r="H15" s="152"/>
      <c r="I15" s="152"/>
      <c r="J15" s="152"/>
    </row>
    <row r="16" spans="1:10" s="153" customFormat="1" ht="12.75" customHeight="1" x14ac:dyDescent="0.25">
      <c r="D16" s="152"/>
      <c r="E16" s="152"/>
      <c r="F16" s="152"/>
      <c r="G16" s="152"/>
      <c r="H16" s="152"/>
      <c r="I16" s="152"/>
      <c r="J16" s="152"/>
    </row>
    <row r="17" spans="1:10" s="153" customFormat="1" ht="12.75" customHeight="1" x14ac:dyDescent="0.25">
      <c r="D17" s="152"/>
      <c r="E17" s="152"/>
      <c r="F17" s="152"/>
      <c r="G17" s="152"/>
      <c r="H17" s="152"/>
      <c r="I17" s="152"/>
      <c r="J17" s="152"/>
    </row>
    <row r="18" spans="1:10" s="153" customFormat="1" ht="12.75" customHeight="1" x14ac:dyDescent="0.25">
      <c r="D18" s="152"/>
      <c r="E18" s="152"/>
      <c r="F18" s="152"/>
      <c r="G18" s="152"/>
      <c r="H18" s="152"/>
      <c r="I18" s="152"/>
      <c r="J18" s="152"/>
    </row>
    <row r="19" spans="1:10" s="153" customFormat="1" x14ac:dyDescent="0.25">
      <c r="D19" s="152"/>
      <c r="E19" s="152"/>
      <c r="F19" s="152"/>
      <c r="G19" s="152"/>
      <c r="H19" s="152"/>
      <c r="I19" s="152"/>
      <c r="J19" s="152"/>
    </row>
    <row r="20" spans="1:10" s="153" customFormat="1" ht="11.25" customHeight="1" x14ac:dyDescent="0.25">
      <c r="D20" s="152"/>
      <c r="E20" s="152"/>
      <c r="F20" s="152"/>
      <c r="G20" s="152"/>
      <c r="H20" s="152"/>
      <c r="I20" s="152"/>
      <c r="J20" s="152"/>
    </row>
    <row r="21" spans="1:10" s="153" customFormat="1" ht="11.25" customHeight="1" x14ac:dyDescent="0.25">
      <c r="D21" s="152"/>
      <c r="E21" s="152"/>
      <c r="F21" s="152"/>
      <c r="G21" s="152"/>
      <c r="H21" s="152"/>
      <c r="I21" s="152"/>
      <c r="J21" s="152"/>
    </row>
    <row r="22" spans="1:10" s="153" customFormat="1" ht="11.25" customHeight="1" x14ac:dyDescent="0.25">
      <c r="B22" s="154"/>
      <c r="C22" s="152"/>
      <c r="D22" s="152"/>
      <c r="E22" s="152"/>
      <c r="F22" s="152"/>
      <c r="G22" s="152"/>
      <c r="H22" s="152"/>
      <c r="I22" s="152"/>
      <c r="J22" s="152"/>
    </row>
    <row r="23" spans="1:10" s="153" customFormat="1" ht="27.75" x14ac:dyDescent="0.25">
      <c r="B23" s="155"/>
      <c r="C23" s="156" t="s">
        <v>178</v>
      </c>
      <c r="D23" s="157"/>
      <c r="E23" s="152"/>
      <c r="F23" s="152"/>
      <c r="G23" s="152"/>
      <c r="H23" s="152"/>
      <c r="I23" s="152"/>
      <c r="J23" s="152"/>
    </row>
    <row r="24" spans="1:10" s="153" customFormat="1" ht="11.25" customHeight="1" x14ac:dyDescent="0.25">
      <c r="B24" s="154"/>
      <c r="C24" s="152"/>
      <c r="D24" s="152"/>
      <c r="E24" s="152"/>
      <c r="F24" s="152"/>
      <c r="G24" s="152"/>
      <c r="H24" s="152"/>
      <c r="I24" s="152"/>
      <c r="J24" s="152"/>
    </row>
    <row r="25" spans="1:10" s="153" customFormat="1" ht="13.5" customHeight="1" x14ac:dyDescent="0.25">
      <c r="B25" s="154"/>
      <c r="C25" s="152"/>
      <c r="D25" s="152"/>
      <c r="E25" s="152"/>
      <c r="F25" s="152"/>
      <c r="G25" s="152"/>
      <c r="H25" s="152"/>
      <c r="I25" s="152"/>
      <c r="J25" s="152"/>
    </row>
    <row r="26" spans="1:10" s="153" customFormat="1" ht="10.5" customHeight="1" x14ac:dyDescent="0.25">
      <c r="B26" s="154"/>
      <c r="C26" s="152"/>
      <c r="D26" s="152"/>
      <c r="E26" s="152"/>
      <c r="F26" s="152"/>
      <c r="G26" s="152"/>
      <c r="H26" s="152"/>
      <c r="I26" s="152"/>
      <c r="J26" s="152"/>
    </row>
    <row r="27" spans="1:10" x14ac:dyDescent="0.25">
      <c r="A27" s="152"/>
    </row>
    <row r="28" spans="1:10" s="153" customFormat="1" ht="11.25" customHeight="1" x14ac:dyDescent="0.25">
      <c r="B28" s="154"/>
      <c r="C28" s="152"/>
      <c r="D28" s="152"/>
      <c r="E28" s="152"/>
      <c r="F28" s="152"/>
      <c r="G28" s="152"/>
      <c r="H28" s="152"/>
      <c r="I28" s="152"/>
      <c r="J28" s="152"/>
    </row>
    <row r="29" spans="1:10" s="153" customFormat="1" x14ac:dyDescent="0.25">
      <c r="B29" s="154"/>
      <c r="C29" s="152"/>
      <c r="D29" s="152"/>
      <c r="E29" s="152"/>
      <c r="F29" s="152"/>
      <c r="G29" s="152"/>
      <c r="H29" s="152"/>
      <c r="I29" s="152"/>
      <c r="J29" s="152"/>
    </row>
    <row r="30" spans="1:10" s="153" customFormat="1" ht="27.75" x14ac:dyDescent="0.25">
      <c r="B30" s="154"/>
      <c r="C30" s="158" t="s">
        <v>172</v>
      </c>
      <c r="D30" s="152"/>
      <c r="E30" s="152"/>
      <c r="F30" s="152"/>
      <c r="G30" s="152"/>
      <c r="H30" s="152"/>
      <c r="I30" s="152"/>
      <c r="J30" s="152"/>
    </row>
    <row r="31" spans="1:10" s="153" customFormat="1" ht="11.25" customHeight="1" x14ac:dyDescent="0.25">
      <c r="B31" s="154"/>
      <c r="C31" s="159"/>
      <c r="D31" s="152"/>
      <c r="E31" s="152"/>
      <c r="F31" s="152"/>
      <c r="G31" s="152"/>
      <c r="H31" s="152"/>
      <c r="I31" s="152"/>
      <c r="J31" s="152"/>
    </row>
    <row r="32" spans="1:10" s="153" customFormat="1" ht="11.25" customHeight="1" x14ac:dyDescent="0.25">
      <c r="B32" s="154"/>
      <c r="C32" s="159"/>
      <c r="D32" s="152"/>
      <c r="E32" s="152"/>
      <c r="F32" s="152"/>
      <c r="G32" s="152"/>
      <c r="H32" s="152"/>
      <c r="I32" s="152"/>
      <c r="J32" s="152"/>
    </row>
    <row r="33" spans="1:12" s="153" customFormat="1" ht="11.25" customHeight="1" x14ac:dyDescent="0.25">
      <c r="B33" s="154"/>
      <c r="C33" s="152"/>
      <c r="D33" s="152"/>
      <c r="E33" s="152"/>
      <c r="F33" s="152"/>
      <c r="G33" s="152"/>
      <c r="H33" s="152"/>
      <c r="I33" s="152"/>
      <c r="J33" s="152"/>
    </row>
    <row r="34" spans="1:12" s="153" customFormat="1" ht="11.25" customHeight="1" x14ac:dyDescent="0.25">
      <c r="B34" s="154"/>
      <c r="C34" s="152"/>
      <c r="D34" s="152"/>
      <c r="E34" s="152"/>
      <c r="F34" s="152"/>
      <c r="G34" s="152"/>
      <c r="H34" s="152"/>
      <c r="I34" s="152"/>
      <c r="J34" s="152"/>
    </row>
    <row r="35" spans="1:12" s="153" customFormat="1" ht="11.25" customHeight="1" x14ac:dyDescent="0.25">
      <c r="B35" s="154"/>
      <c r="C35" s="152"/>
      <c r="D35" s="152"/>
      <c r="E35" s="152"/>
      <c r="F35" s="152"/>
      <c r="G35" s="152"/>
      <c r="H35" s="152"/>
      <c r="I35" s="152"/>
      <c r="J35" s="152"/>
    </row>
    <row r="36" spans="1:12" s="153" customFormat="1" ht="13.5" customHeight="1" x14ac:dyDescent="0.25">
      <c r="B36" s="154"/>
      <c r="C36" s="152"/>
      <c r="D36" s="152"/>
      <c r="E36" s="152"/>
      <c r="F36" s="152"/>
      <c r="G36" s="152"/>
      <c r="H36" s="152"/>
      <c r="I36" s="152"/>
      <c r="J36" s="152"/>
    </row>
    <row r="37" spans="1:12" s="153" customFormat="1" ht="10.5" customHeight="1" x14ac:dyDescent="0.25">
      <c r="B37" s="154"/>
      <c r="C37" s="152"/>
      <c r="D37" s="152"/>
      <c r="E37" s="152"/>
      <c r="F37" s="152"/>
      <c r="G37" s="152"/>
      <c r="H37" s="152"/>
      <c r="I37" s="152"/>
      <c r="J37" s="152"/>
    </row>
    <row r="38" spans="1:12" x14ac:dyDescent="0.25">
      <c r="A38" s="152"/>
    </row>
    <row r="39" spans="1:12" s="153" customFormat="1" ht="12.75" customHeight="1" x14ac:dyDescent="0.25">
      <c r="B39" s="154"/>
      <c r="C39" s="152"/>
      <c r="E39" s="152"/>
      <c r="F39" s="152"/>
      <c r="G39" s="152"/>
      <c r="H39" s="152"/>
      <c r="I39" s="152"/>
      <c r="J39" s="152"/>
    </row>
    <row r="40" spans="1:12" s="153" customFormat="1" x14ac:dyDescent="0.25">
      <c r="B40" s="154"/>
      <c r="C40" s="152"/>
      <c r="E40" s="152"/>
      <c r="F40" s="152"/>
      <c r="G40" s="152"/>
      <c r="H40" s="152"/>
      <c r="I40" s="152"/>
      <c r="J40" s="152"/>
    </row>
    <row r="41" spans="1:12" s="153" customFormat="1" x14ac:dyDescent="0.25">
      <c r="B41" s="154"/>
      <c r="C41" s="152"/>
      <c r="D41" s="152"/>
      <c r="E41" s="152"/>
      <c r="F41" s="152"/>
      <c r="G41" s="152"/>
      <c r="H41" s="152"/>
      <c r="I41" s="152"/>
      <c r="J41" s="152"/>
    </row>
    <row r="42" spans="1:12" s="153" customFormat="1" ht="12.75" customHeight="1" x14ac:dyDescent="0.25">
      <c r="B42" s="154"/>
      <c r="C42" s="152"/>
      <c r="D42" s="152"/>
      <c r="E42" s="152"/>
      <c r="F42" s="152"/>
      <c r="G42" s="152"/>
      <c r="H42" s="152"/>
      <c r="I42" s="152"/>
      <c r="J42" s="152"/>
    </row>
    <row r="43" spans="1:12" ht="20.25" x14ac:dyDescent="0.25">
      <c r="D43" s="160" t="s">
        <v>170</v>
      </c>
    </row>
    <row r="44" spans="1:12" x14ac:dyDescent="0.25">
      <c r="A44" s="152"/>
      <c r="B44" s="152"/>
    </row>
    <row r="45" spans="1:12" ht="18" x14ac:dyDescent="0.25">
      <c r="A45" s="152"/>
      <c r="B45" s="152"/>
      <c r="D45" s="161">
        <v>43297.735243055555</v>
      </c>
    </row>
    <row r="46" spans="1:12" ht="12.75" x14ac:dyDescent="0.25">
      <c r="A46" s="152"/>
      <c r="B46" s="152"/>
      <c r="G46" s="162"/>
      <c r="H46" s="162"/>
      <c r="I46" s="162"/>
      <c r="J46" s="162"/>
      <c r="K46" s="162"/>
      <c r="L46" s="162"/>
    </row>
    <row r="47" spans="1:12" x14ac:dyDescent="0.25">
      <c r="A47" s="152"/>
      <c r="B47" s="152"/>
    </row>
    <row r="48" spans="1:12" x14ac:dyDescent="0.25">
      <c r="A48" s="152"/>
      <c r="B48" s="152"/>
    </row>
    <row r="49" spans="1:12" ht="15" x14ac:dyDescent="0.25">
      <c r="B49" s="163" t="s">
        <v>157</v>
      </c>
    </row>
    <row r="50" spans="1:12" ht="15" x14ac:dyDescent="0.25">
      <c r="B50" s="163"/>
    </row>
    <row r="51" spans="1:12" ht="15" x14ac:dyDescent="0.25">
      <c r="A51" s="162"/>
      <c r="B51" s="163" t="s">
        <v>158</v>
      </c>
      <c r="C51" s="162"/>
      <c r="D51" s="162"/>
      <c r="E51" s="162"/>
      <c r="F51" s="162"/>
    </row>
    <row r="52" spans="1:12" ht="15" x14ac:dyDescent="0.25">
      <c r="B52" s="163"/>
    </row>
    <row r="53" spans="1:12" ht="15" x14ac:dyDescent="0.25">
      <c r="B53" s="163" t="s">
        <v>171</v>
      </c>
    </row>
    <row r="54" spans="1:12" ht="15" x14ac:dyDescent="0.25">
      <c r="B54" s="163" t="s">
        <v>159</v>
      </c>
    </row>
    <row r="55" spans="1:12" ht="12.75" x14ac:dyDescent="0.25">
      <c r="B55" s="153"/>
      <c r="G55" s="162"/>
      <c r="H55" s="162"/>
      <c r="I55" s="162"/>
      <c r="J55" s="162"/>
      <c r="K55" s="162"/>
      <c r="L55" s="162"/>
    </row>
    <row r="56" spans="1:12" ht="15" x14ac:dyDescent="0.25">
      <c r="B56" s="163" t="s">
        <v>160</v>
      </c>
    </row>
    <row r="57" spans="1:12" ht="15" x14ac:dyDescent="0.25">
      <c r="B57" s="163" t="s">
        <v>161</v>
      </c>
    </row>
    <row r="62" spans="1:12" ht="12.75" x14ac:dyDescent="0.25">
      <c r="A62" s="162" t="s">
        <v>162</v>
      </c>
      <c r="B62" s="164"/>
      <c r="C62" s="174" t="s">
        <v>163</v>
      </c>
      <c r="D62" s="174"/>
      <c r="E62" s="165"/>
      <c r="F62" s="165" t="s">
        <v>164</v>
      </c>
    </row>
    <row r="65" spans="1:10" s="153" customFormat="1" ht="11.25" customHeight="1" x14ac:dyDescent="0.25">
      <c r="B65" s="154"/>
      <c r="C65" s="152"/>
      <c r="D65" s="152"/>
      <c r="E65" s="152"/>
      <c r="F65" s="152"/>
      <c r="G65" s="152"/>
      <c r="H65" s="152"/>
      <c r="I65" s="152"/>
      <c r="J65" s="152"/>
    </row>
    <row r="69" spans="1:10" x14ac:dyDescent="0.25">
      <c r="A69" s="152"/>
      <c r="B69" s="152"/>
    </row>
    <row r="70" spans="1:10" x14ac:dyDescent="0.25">
      <c r="A70" s="152"/>
      <c r="B70" s="152"/>
    </row>
    <row r="71" spans="1:10" x14ac:dyDescent="0.25">
      <c r="A71" s="152"/>
      <c r="B71" s="152"/>
    </row>
    <row r="72" spans="1:10" x14ac:dyDescent="0.25">
      <c r="A72" s="152"/>
      <c r="B72" s="152"/>
    </row>
    <row r="73" spans="1:10" x14ac:dyDescent="0.25">
      <c r="A73" s="152"/>
      <c r="B73" s="152"/>
    </row>
    <row r="74" spans="1:10" x14ac:dyDescent="0.25">
      <c r="A74" s="152"/>
      <c r="B74" s="152"/>
    </row>
    <row r="75" spans="1:10" x14ac:dyDescent="0.25">
      <c r="A75" s="152"/>
      <c r="B75" s="152"/>
    </row>
  </sheetData>
  <mergeCells count="1">
    <mergeCell ref="C62:D62"/>
  </mergeCells>
  <printOptions horizontalCentered="1" verticalCentered="1"/>
  <pageMargins left="0.39370078740157483" right="0.39370078740157483" top="0.39370078740157483" bottom="0.39370078740157483" header="0.31496062992125984" footer="0.31496062992125984"/>
  <pageSetup paperSize="9" scale="72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>
    <pageSetUpPr fitToPage="1"/>
  </sheetPr>
  <dimension ref="A1:Q68"/>
  <sheetViews>
    <sheetView showGridLines="0" zoomScaleNormal="100" workbookViewId="0">
      <pane xSplit="1" ySplit="1" topLeftCell="B2" activePane="bottomRight" state="frozen"/>
      <selection activeCell="D1" sqref="D1"/>
      <selection pane="topRight" activeCell="D1" sqref="D1"/>
      <selection pane="bottomLeft" activeCell="D1" sqref="D1"/>
      <selection pane="bottomRight" activeCell="B2" sqref="B2"/>
    </sheetView>
  </sheetViews>
  <sheetFormatPr defaultColWidth="9.140625" defaultRowHeight="11.45" customHeight="1" x14ac:dyDescent="0.25"/>
  <cols>
    <col min="1" max="1" width="50.7109375" style="13" customWidth="1"/>
    <col min="2" max="17" width="10.7109375" style="10" customWidth="1"/>
    <col min="18" max="16384" width="9.140625" style="13"/>
  </cols>
  <sheetData>
    <row r="1" spans="1:17" ht="13.5" customHeight="1" x14ac:dyDescent="0.25">
      <c r="A1" s="11" t="s">
        <v>189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</row>
    <row r="2" spans="1:17" ht="11.45" customHeight="1" x14ac:dyDescent="0.25"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</row>
    <row r="3" spans="1:17" ht="11.45" customHeight="1" x14ac:dyDescent="0.25">
      <c r="A3" s="27" t="s">
        <v>101</v>
      </c>
      <c r="B3" s="98"/>
      <c r="C3" s="98"/>
      <c r="D3" s="98"/>
      <c r="E3" s="98"/>
      <c r="F3" s="98"/>
      <c r="G3" s="98"/>
      <c r="H3" s="98"/>
      <c r="I3" s="98"/>
      <c r="J3" s="98"/>
      <c r="K3" s="98"/>
      <c r="L3" s="98"/>
      <c r="M3" s="98"/>
      <c r="N3" s="98"/>
      <c r="O3" s="98"/>
      <c r="P3" s="98"/>
      <c r="Q3" s="98"/>
    </row>
    <row r="4" spans="1:17" ht="11.45" customHeight="1" x14ac:dyDescent="0.25">
      <c r="A4" s="97" t="s">
        <v>98</v>
      </c>
      <c r="B4" s="124">
        <v>127.15480562876628</v>
      </c>
      <c r="C4" s="124">
        <v>127.20065996102402</v>
      </c>
      <c r="D4" s="124">
        <v>126.952125190956</v>
      </c>
      <c r="E4" s="124">
        <v>127.196719889148</v>
      </c>
      <c r="F4" s="124">
        <v>127.201249420596</v>
      </c>
      <c r="G4" s="124">
        <v>127.15573998594388</v>
      </c>
      <c r="H4" s="124">
        <v>130.30605708307201</v>
      </c>
      <c r="I4" s="124">
        <v>117.58567464025201</v>
      </c>
      <c r="J4" s="124">
        <v>114.479315768376</v>
      </c>
      <c r="K4" s="124">
        <v>94.868026832124002</v>
      </c>
      <c r="L4" s="124">
        <v>63.132936583887378</v>
      </c>
      <c r="M4" s="124">
        <v>47.349863795638932</v>
      </c>
      <c r="N4" s="124">
        <v>78.915480036578543</v>
      </c>
      <c r="O4" s="124">
        <v>53.648867695940602</v>
      </c>
      <c r="P4" s="124">
        <v>126.31710607489269</v>
      </c>
      <c r="Q4" s="124">
        <v>126.31637441174259</v>
      </c>
    </row>
    <row r="5" spans="1:17" ht="11.45" customHeight="1" x14ac:dyDescent="0.25">
      <c r="A5" s="91" t="s">
        <v>116</v>
      </c>
      <c r="B5" s="90">
        <f t="shared" ref="B5:Q5" si="0">B4-B6</f>
        <v>127.15480562876628</v>
      </c>
      <c r="C5" s="90">
        <f t="shared" si="0"/>
        <v>127.20065996102402</v>
      </c>
      <c r="D5" s="90">
        <f t="shared" si="0"/>
        <v>126.952125190956</v>
      </c>
      <c r="E5" s="90">
        <f t="shared" si="0"/>
        <v>127.196719889148</v>
      </c>
      <c r="F5" s="90">
        <f t="shared" si="0"/>
        <v>127.201249420596</v>
      </c>
      <c r="G5" s="90">
        <f t="shared" si="0"/>
        <v>127.15573998594388</v>
      </c>
      <c r="H5" s="90">
        <f t="shared" si="0"/>
        <v>130.30605708307201</v>
      </c>
      <c r="I5" s="90">
        <f t="shared" si="0"/>
        <v>117.58567464025201</v>
      </c>
      <c r="J5" s="90">
        <f t="shared" si="0"/>
        <v>114.479315768376</v>
      </c>
      <c r="K5" s="90">
        <f t="shared" si="0"/>
        <v>94.868026832124002</v>
      </c>
      <c r="L5" s="90">
        <f t="shared" si="0"/>
        <v>63.132936583887378</v>
      </c>
      <c r="M5" s="90">
        <f t="shared" si="0"/>
        <v>47.349863795638932</v>
      </c>
      <c r="N5" s="90">
        <f t="shared" si="0"/>
        <v>78.915480036578543</v>
      </c>
      <c r="O5" s="90">
        <f t="shared" si="0"/>
        <v>53.648867695940602</v>
      </c>
      <c r="P5" s="90">
        <f t="shared" si="0"/>
        <v>126.31710607489269</v>
      </c>
      <c r="Q5" s="90">
        <f t="shared" si="0"/>
        <v>126.31637441174259</v>
      </c>
    </row>
    <row r="6" spans="1:17" ht="11.45" customHeight="1" x14ac:dyDescent="0.25">
      <c r="A6" s="93" t="s">
        <v>82</v>
      </c>
      <c r="B6" s="69">
        <v>0</v>
      </c>
      <c r="C6" s="69">
        <v>0</v>
      </c>
      <c r="D6" s="69">
        <v>0</v>
      </c>
      <c r="E6" s="69">
        <v>0</v>
      </c>
      <c r="F6" s="69">
        <v>0</v>
      </c>
      <c r="G6" s="69">
        <v>0</v>
      </c>
      <c r="H6" s="69">
        <v>0</v>
      </c>
      <c r="I6" s="69">
        <v>0</v>
      </c>
      <c r="J6" s="69">
        <v>0</v>
      </c>
      <c r="K6" s="69">
        <v>0</v>
      </c>
      <c r="L6" s="69">
        <v>0</v>
      </c>
      <c r="M6" s="69">
        <v>0</v>
      </c>
      <c r="N6" s="69">
        <v>0</v>
      </c>
      <c r="O6" s="69">
        <v>0</v>
      </c>
      <c r="P6" s="69">
        <v>0</v>
      </c>
      <c r="Q6" s="69">
        <v>0</v>
      </c>
    </row>
    <row r="8" spans="1:17" ht="11.45" customHeight="1" x14ac:dyDescent="0.25">
      <c r="A8" s="27" t="s">
        <v>100</v>
      </c>
      <c r="B8" s="71">
        <f t="shared" ref="B8:Q8" si="1">SUM(B9,B15)</f>
        <v>127.15480562876628</v>
      </c>
      <c r="C8" s="71">
        <f t="shared" si="1"/>
        <v>127.20065996102402</v>
      </c>
      <c r="D8" s="71">
        <f t="shared" si="1"/>
        <v>126.952125190956</v>
      </c>
      <c r="E8" s="71">
        <f t="shared" si="1"/>
        <v>127.19671988914799</v>
      </c>
      <c r="F8" s="71">
        <f t="shared" si="1"/>
        <v>127.201249420596</v>
      </c>
      <c r="G8" s="71">
        <f t="shared" si="1"/>
        <v>127.15573998594388</v>
      </c>
      <c r="H8" s="71">
        <f t="shared" si="1"/>
        <v>130.30605708307201</v>
      </c>
      <c r="I8" s="71">
        <f t="shared" si="1"/>
        <v>117.58567464025202</v>
      </c>
      <c r="J8" s="71">
        <f t="shared" si="1"/>
        <v>114.479315768376</v>
      </c>
      <c r="K8" s="71">
        <f t="shared" si="1"/>
        <v>94.868026832124016</v>
      </c>
      <c r="L8" s="71">
        <f t="shared" si="1"/>
        <v>63.132936583887371</v>
      </c>
      <c r="M8" s="71">
        <f t="shared" si="1"/>
        <v>47.349863795638939</v>
      </c>
      <c r="N8" s="71">
        <f t="shared" si="1"/>
        <v>78.915480036578529</v>
      </c>
      <c r="O8" s="71">
        <f t="shared" si="1"/>
        <v>53.648867695940609</v>
      </c>
      <c r="P8" s="71">
        <f t="shared" si="1"/>
        <v>126.31710607489268</v>
      </c>
      <c r="Q8" s="71">
        <f t="shared" si="1"/>
        <v>126.31637441174256</v>
      </c>
    </row>
    <row r="9" spans="1:17" ht="11.45" customHeight="1" x14ac:dyDescent="0.25">
      <c r="A9" s="25" t="s">
        <v>39</v>
      </c>
      <c r="B9" s="24">
        <f t="shared" ref="B9:Q9" si="2">SUM(B10,B11,B14)</f>
        <v>100.34777101415472</v>
      </c>
      <c r="C9" s="24">
        <f t="shared" si="2"/>
        <v>102.92636014085213</v>
      </c>
      <c r="D9" s="24">
        <f t="shared" si="2"/>
        <v>106.34021008450701</v>
      </c>
      <c r="E9" s="24">
        <f t="shared" si="2"/>
        <v>99.052364914954339</v>
      </c>
      <c r="F9" s="24">
        <f t="shared" si="2"/>
        <v>96.835591941813178</v>
      </c>
      <c r="G9" s="24">
        <f t="shared" si="2"/>
        <v>72.156922378966101</v>
      </c>
      <c r="H9" s="24">
        <f t="shared" si="2"/>
        <v>66.760928924792495</v>
      </c>
      <c r="I9" s="24">
        <f t="shared" si="2"/>
        <v>50.035672776842858</v>
      </c>
      <c r="J9" s="24">
        <f t="shared" si="2"/>
        <v>37.267980581851077</v>
      </c>
      <c r="K9" s="24">
        <f t="shared" si="2"/>
        <v>53.772286272493602</v>
      </c>
      <c r="L9" s="24">
        <f t="shared" si="2"/>
        <v>47.572788790062958</v>
      </c>
      <c r="M9" s="24">
        <f t="shared" si="2"/>
        <v>36.536015162216856</v>
      </c>
      <c r="N9" s="24">
        <f t="shared" si="2"/>
        <v>63.138981695915334</v>
      </c>
      <c r="O9" s="24">
        <f t="shared" si="2"/>
        <v>44.477673591883914</v>
      </c>
      <c r="P9" s="24">
        <f t="shared" si="2"/>
        <v>108.90943121771089</v>
      </c>
      <c r="Q9" s="24">
        <f t="shared" si="2"/>
        <v>111.18630503292016</v>
      </c>
    </row>
    <row r="10" spans="1:17" ht="11.45" customHeight="1" x14ac:dyDescent="0.25">
      <c r="A10" s="91" t="s">
        <v>21</v>
      </c>
      <c r="B10" s="90">
        <v>0</v>
      </c>
      <c r="C10" s="90">
        <v>0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  <c r="I10" s="90">
        <v>0</v>
      </c>
      <c r="J10" s="90">
        <v>0</v>
      </c>
      <c r="K10" s="90">
        <v>0</v>
      </c>
      <c r="L10" s="90">
        <v>0</v>
      </c>
      <c r="M10" s="90">
        <v>0</v>
      </c>
      <c r="N10" s="90">
        <v>0</v>
      </c>
      <c r="O10" s="90">
        <v>0</v>
      </c>
      <c r="P10" s="90">
        <v>0</v>
      </c>
      <c r="Q10" s="90">
        <v>0</v>
      </c>
    </row>
    <row r="11" spans="1:17" ht="11.45" customHeight="1" x14ac:dyDescent="0.25">
      <c r="A11" s="19" t="s">
        <v>20</v>
      </c>
      <c r="B11" s="21">
        <f t="shared" ref="B11:Q11" si="3">SUM(B12:B13)</f>
        <v>100.34777101415472</v>
      </c>
      <c r="C11" s="21">
        <f t="shared" si="3"/>
        <v>102.92636014085213</v>
      </c>
      <c r="D11" s="21">
        <f t="shared" si="3"/>
        <v>106.34021008450701</v>
      </c>
      <c r="E11" s="21">
        <f t="shared" si="3"/>
        <v>99.052364914954339</v>
      </c>
      <c r="F11" s="21">
        <f t="shared" si="3"/>
        <v>96.835591941813178</v>
      </c>
      <c r="G11" s="21">
        <f t="shared" si="3"/>
        <v>72.156922378966101</v>
      </c>
      <c r="H11" s="21">
        <f t="shared" si="3"/>
        <v>66.760928924792495</v>
      </c>
      <c r="I11" s="21">
        <f t="shared" si="3"/>
        <v>50.035672776842858</v>
      </c>
      <c r="J11" s="21">
        <f t="shared" si="3"/>
        <v>37.267980581851077</v>
      </c>
      <c r="K11" s="21">
        <f t="shared" si="3"/>
        <v>53.772286272493602</v>
      </c>
      <c r="L11" s="21">
        <f t="shared" si="3"/>
        <v>47.572788790062958</v>
      </c>
      <c r="M11" s="21">
        <f t="shared" si="3"/>
        <v>36.536015162216856</v>
      </c>
      <c r="N11" s="21">
        <f t="shared" si="3"/>
        <v>63.138981695915334</v>
      </c>
      <c r="O11" s="21">
        <f t="shared" si="3"/>
        <v>44.477673591883914</v>
      </c>
      <c r="P11" s="21">
        <f t="shared" si="3"/>
        <v>108.90943121771089</v>
      </c>
      <c r="Q11" s="21">
        <f t="shared" si="3"/>
        <v>111.18630503292016</v>
      </c>
    </row>
    <row r="12" spans="1:17" ht="11.45" customHeight="1" x14ac:dyDescent="0.25">
      <c r="A12" s="62" t="s">
        <v>17</v>
      </c>
      <c r="B12" s="70">
        <v>100.34777101415472</v>
      </c>
      <c r="C12" s="70">
        <v>102.92636014085213</v>
      </c>
      <c r="D12" s="70">
        <v>106.34021008450701</v>
      </c>
      <c r="E12" s="70">
        <v>99.052364914954339</v>
      </c>
      <c r="F12" s="70">
        <v>96.835591941813178</v>
      </c>
      <c r="G12" s="70">
        <v>72.156922378966101</v>
      </c>
      <c r="H12" s="70">
        <v>66.760928924792495</v>
      </c>
      <c r="I12" s="70">
        <v>50.035672776842858</v>
      </c>
      <c r="J12" s="70">
        <v>37.267980581851077</v>
      </c>
      <c r="K12" s="70">
        <v>53.772286272493602</v>
      </c>
      <c r="L12" s="70">
        <v>47.572788790062958</v>
      </c>
      <c r="M12" s="70">
        <v>36.536015162216856</v>
      </c>
      <c r="N12" s="70">
        <v>63.138981695915334</v>
      </c>
      <c r="O12" s="70">
        <v>44.477673591883914</v>
      </c>
      <c r="P12" s="70">
        <v>108.90943121771089</v>
      </c>
      <c r="Q12" s="70">
        <v>111.18630503292016</v>
      </c>
    </row>
    <row r="13" spans="1:17" ht="11.45" customHeight="1" x14ac:dyDescent="0.25">
      <c r="A13" s="62" t="s">
        <v>16</v>
      </c>
      <c r="B13" s="70">
        <v>0</v>
      </c>
      <c r="C13" s="70">
        <v>0</v>
      </c>
      <c r="D13" s="70">
        <v>0</v>
      </c>
      <c r="E13" s="70">
        <v>0</v>
      </c>
      <c r="F13" s="70">
        <v>0</v>
      </c>
      <c r="G13" s="70">
        <v>0</v>
      </c>
      <c r="H13" s="70">
        <v>0</v>
      </c>
      <c r="I13" s="70">
        <v>0</v>
      </c>
      <c r="J13" s="70">
        <v>0</v>
      </c>
      <c r="K13" s="70">
        <v>0</v>
      </c>
      <c r="L13" s="70">
        <v>0</v>
      </c>
      <c r="M13" s="70">
        <v>0</v>
      </c>
      <c r="N13" s="70">
        <v>0</v>
      </c>
      <c r="O13" s="70">
        <v>0</v>
      </c>
      <c r="P13" s="70">
        <v>0</v>
      </c>
      <c r="Q13" s="70">
        <v>0</v>
      </c>
    </row>
    <row r="14" spans="1:17" ht="11.45" customHeight="1" x14ac:dyDescent="0.25">
      <c r="A14" s="118" t="s">
        <v>19</v>
      </c>
      <c r="B14" s="125">
        <v>0</v>
      </c>
      <c r="C14" s="125">
        <v>0</v>
      </c>
      <c r="D14" s="125">
        <v>0</v>
      </c>
      <c r="E14" s="125">
        <v>0</v>
      </c>
      <c r="F14" s="125">
        <v>0</v>
      </c>
      <c r="G14" s="125">
        <v>0</v>
      </c>
      <c r="H14" s="125">
        <v>0</v>
      </c>
      <c r="I14" s="125">
        <v>0</v>
      </c>
      <c r="J14" s="125">
        <v>0</v>
      </c>
      <c r="K14" s="125">
        <v>0</v>
      </c>
      <c r="L14" s="125">
        <v>0</v>
      </c>
      <c r="M14" s="125">
        <v>0</v>
      </c>
      <c r="N14" s="125">
        <v>0</v>
      </c>
      <c r="O14" s="125">
        <v>0</v>
      </c>
      <c r="P14" s="125">
        <v>0</v>
      </c>
      <c r="Q14" s="125">
        <v>0</v>
      </c>
    </row>
    <row r="15" spans="1:17" ht="11.45" customHeight="1" x14ac:dyDescent="0.25">
      <c r="A15" s="25" t="s">
        <v>18</v>
      </c>
      <c r="B15" s="24">
        <f t="shared" ref="B15:Q15" si="4">SUM(B16:B17)</f>
        <v>26.80703461461157</v>
      </c>
      <c r="C15" s="24">
        <f t="shared" si="4"/>
        <v>24.27429982017189</v>
      </c>
      <c r="D15" s="24">
        <f t="shared" si="4"/>
        <v>20.611915106448997</v>
      </c>
      <c r="E15" s="24">
        <f t="shared" si="4"/>
        <v>28.14435497419365</v>
      </c>
      <c r="F15" s="24">
        <f t="shared" si="4"/>
        <v>30.365657478782822</v>
      </c>
      <c r="G15" s="24">
        <f t="shared" si="4"/>
        <v>54.998817606977774</v>
      </c>
      <c r="H15" s="24">
        <f t="shared" si="4"/>
        <v>63.545128158279518</v>
      </c>
      <c r="I15" s="24">
        <f t="shared" si="4"/>
        <v>67.550001863409165</v>
      </c>
      <c r="J15" s="24">
        <f t="shared" si="4"/>
        <v>77.21133518652492</v>
      </c>
      <c r="K15" s="24">
        <f t="shared" si="4"/>
        <v>41.095740559630414</v>
      </c>
      <c r="L15" s="24">
        <f t="shared" si="4"/>
        <v>15.560147793824411</v>
      </c>
      <c r="M15" s="24">
        <f t="shared" si="4"/>
        <v>10.813848633422079</v>
      </c>
      <c r="N15" s="24">
        <f t="shared" si="4"/>
        <v>15.776498340663197</v>
      </c>
      <c r="O15" s="24">
        <f t="shared" si="4"/>
        <v>9.1711941040566991</v>
      </c>
      <c r="P15" s="24">
        <f t="shared" si="4"/>
        <v>17.407674857181785</v>
      </c>
      <c r="Q15" s="24">
        <f t="shared" si="4"/>
        <v>15.130069378822402</v>
      </c>
    </row>
    <row r="16" spans="1:17" ht="11.45" customHeight="1" x14ac:dyDescent="0.25">
      <c r="A16" s="116" t="s">
        <v>17</v>
      </c>
      <c r="B16" s="70">
        <v>26.80703461461157</v>
      </c>
      <c r="C16" s="70">
        <v>24.27429982017189</v>
      </c>
      <c r="D16" s="70">
        <v>20.611915106448997</v>
      </c>
      <c r="E16" s="70">
        <v>28.14435497419365</v>
      </c>
      <c r="F16" s="70">
        <v>30.365657478782822</v>
      </c>
      <c r="G16" s="70">
        <v>54.998817606977774</v>
      </c>
      <c r="H16" s="70">
        <v>63.545128158279518</v>
      </c>
      <c r="I16" s="70">
        <v>67.550001863409165</v>
      </c>
      <c r="J16" s="70">
        <v>77.21133518652492</v>
      </c>
      <c r="K16" s="70">
        <v>41.095740559630414</v>
      </c>
      <c r="L16" s="70">
        <v>15.560147793824411</v>
      </c>
      <c r="M16" s="70">
        <v>10.813848633422079</v>
      </c>
      <c r="N16" s="70">
        <v>15.776498340663197</v>
      </c>
      <c r="O16" s="70">
        <v>9.1711941040566991</v>
      </c>
      <c r="P16" s="70">
        <v>17.407674857181785</v>
      </c>
      <c r="Q16" s="70">
        <v>15.130069378822402</v>
      </c>
    </row>
    <row r="17" spans="1:17" ht="11.45" customHeight="1" x14ac:dyDescent="0.25">
      <c r="A17" s="93" t="s">
        <v>16</v>
      </c>
      <c r="B17" s="69">
        <v>0</v>
      </c>
      <c r="C17" s="69">
        <v>0</v>
      </c>
      <c r="D17" s="69">
        <v>0</v>
      </c>
      <c r="E17" s="69">
        <v>0</v>
      </c>
      <c r="F17" s="69">
        <v>0</v>
      </c>
      <c r="G17" s="69">
        <v>0</v>
      </c>
      <c r="H17" s="69">
        <v>0</v>
      </c>
      <c r="I17" s="69">
        <v>0</v>
      </c>
      <c r="J17" s="69">
        <v>0</v>
      </c>
      <c r="K17" s="69">
        <v>0</v>
      </c>
      <c r="L17" s="69">
        <v>0</v>
      </c>
      <c r="M17" s="69">
        <v>0</v>
      </c>
      <c r="N17" s="69">
        <v>0</v>
      </c>
      <c r="O17" s="69">
        <v>0</v>
      </c>
      <c r="P17" s="69">
        <v>0</v>
      </c>
      <c r="Q17" s="69">
        <v>0</v>
      </c>
    </row>
    <row r="19" spans="1:17" ht="11.45" customHeight="1" x14ac:dyDescent="0.25">
      <c r="A19" s="35" t="s">
        <v>45</v>
      </c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</row>
    <row r="21" spans="1:17" ht="11.45" customHeight="1" x14ac:dyDescent="0.25">
      <c r="A21" s="27" t="s">
        <v>99</v>
      </c>
      <c r="B21" s="98"/>
      <c r="C21" s="98"/>
      <c r="D21" s="98"/>
      <c r="E21" s="98"/>
      <c r="F21" s="98"/>
      <c r="G21" s="98"/>
      <c r="H21" s="98"/>
      <c r="I21" s="98"/>
      <c r="J21" s="98"/>
      <c r="K21" s="98"/>
      <c r="L21" s="98"/>
      <c r="M21" s="98"/>
      <c r="N21" s="98"/>
      <c r="O21" s="98"/>
      <c r="P21" s="98"/>
      <c r="Q21" s="98"/>
    </row>
    <row r="22" spans="1:17" ht="11.45" customHeight="1" x14ac:dyDescent="0.25">
      <c r="A22" s="97" t="s">
        <v>98</v>
      </c>
      <c r="B22" s="124">
        <v>2.1017512051474747</v>
      </c>
      <c r="C22" s="124">
        <v>2.1414079475624441</v>
      </c>
      <c r="D22" s="124">
        <v>2.115160879341647</v>
      </c>
      <c r="E22" s="124">
        <v>2.0716378444109047</v>
      </c>
      <c r="F22" s="124">
        <v>2.0682958469872204</v>
      </c>
      <c r="G22" s="124">
        <v>2.189042200744777</v>
      </c>
      <c r="H22" s="124">
        <v>2.1466740714924888</v>
      </c>
      <c r="I22" s="124">
        <v>1.9761942876027609</v>
      </c>
      <c r="J22" s="124">
        <v>1.9909512008539856</v>
      </c>
      <c r="K22" s="124">
        <v>1.8793525802188231</v>
      </c>
      <c r="L22" s="124">
        <v>1.7493443887271174</v>
      </c>
      <c r="M22" s="124">
        <v>1.5237822552572373</v>
      </c>
      <c r="N22" s="124">
        <v>1.8934420076296872</v>
      </c>
      <c r="O22" s="124">
        <v>1.3671108476102924</v>
      </c>
      <c r="P22" s="124">
        <v>1.7844866573107219</v>
      </c>
      <c r="Q22" s="124">
        <v>1.6941544645542976</v>
      </c>
    </row>
    <row r="23" spans="1:17" ht="11.45" customHeight="1" x14ac:dyDescent="0.25">
      <c r="A23" s="91" t="s">
        <v>116</v>
      </c>
      <c r="B23" s="90">
        <v>3.1024188000000001</v>
      </c>
      <c r="C23" s="90">
        <v>3.1024188000000001</v>
      </c>
      <c r="D23" s="90">
        <v>3.1024188000000001</v>
      </c>
      <c r="E23" s="90">
        <v>3.1024188000000001</v>
      </c>
      <c r="F23" s="90">
        <v>3.1024188000000001</v>
      </c>
      <c r="G23" s="90">
        <v>3.1024188000000001</v>
      </c>
      <c r="H23" s="90">
        <v>3.1024188000000001</v>
      </c>
      <c r="I23" s="90">
        <v>3.1024188000000001</v>
      </c>
      <c r="J23" s="90">
        <v>3.1024188000000001</v>
      </c>
      <c r="K23" s="90">
        <v>3.1024188000000001</v>
      </c>
      <c r="L23" s="90">
        <v>3.1024188000000001</v>
      </c>
      <c r="M23" s="90">
        <v>3.1024188000000001</v>
      </c>
      <c r="N23" s="90">
        <v>3.1024188000000001</v>
      </c>
      <c r="O23" s="90">
        <v>2.9515838864639155</v>
      </c>
      <c r="P23" s="90">
        <v>2.9142883491414202</v>
      </c>
      <c r="Q23" s="90">
        <v>2.9142594116891001</v>
      </c>
    </row>
    <row r="24" spans="1:17" ht="11.45" customHeight="1" x14ac:dyDescent="0.25">
      <c r="A24" s="93" t="s">
        <v>82</v>
      </c>
      <c r="B24" s="69">
        <v>0</v>
      </c>
      <c r="C24" s="69">
        <v>0</v>
      </c>
      <c r="D24" s="69">
        <v>0</v>
      </c>
      <c r="E24" s="69">
        <v>0</v>
      </c>
      <c r="F24" s="69">
        <v>0</v>
      </c>
      <c r="G24" s="69">
        <v>0</v>
      </c>
      <c r="H24" s="69">
        <v>0</v>
      </c>
      <c r="I24" s="69">
        <v>0</v>
      </c>
      <c r="J24" s="69">
        <v>0</v>
      </c>
      <c r="K24" s="69">
        <v>0</v>
      </c>
      <c r="L24" s="69">
        <v>0</v>
      </c>
      <c r="M24" s="69">
        <v>0</v>
      </c>
      <c r="N24" s="69">
        <v>0</v>
      </c>
      <c r="O24" s="69">
        <v>0</v>
      </c>
      <c r="P24" s="69">
        <v>0</v>
      </c>
      <c r="Q24" s="69">
        <v>0</v>
      </c>
    </row>
    <row r="26" spans="1:17" ht="11.45" customHeight="1" x14ac:dyDescent="0.25">
      <c r="A26" s="27" t="s">
        <v>123</v>
      </c>
      <c r="B26" s="68">
        <f>IF(TrRail_act!B14=0,"",B8/TrRail_act!B14*100)</f>
        <v>555.68339641658451</v>
      </c>
      <c r="C26" s="68">
        <f>IF(TrRail_act!C14=0,"",C8/TrRail_act!C14*100)</f>
        <v>528.94781357422141</v>
      </c>
      <c r="D26" s="68">
        <f>IF(TrRail_act!D14=0,"",D8/TrRail_act!D14*100)</f>
        <v>515.56376893705954</v>
      </c>
      <c r="E26" s="68">
        <f>IF(TrRail_act!E14=0,"",E8/TrRail_act!E14*100)</f>
        <v>496.47454540833593</v>
      </c>
      <c r="F26" s="68">
        <f>IF(TrRail_act!F14=0,"",F8/TrRail_act!F14*100)</f>
        <v>473.72393626920075</v>
      </c>
      <c r="G26" s="68">
        <f>IF(TrRail_act!G14=0,"",G8/TrRail_act!G14*100)</f>
        <v>514.76865591049659</v>
      </c>
      <c r="H26" s="68">
        <f>IF(TrRail_act!H14=0,"",H8/TrRail_act!H14*100)</f>
        <v>498.3453538415099</v>
      </c>
      <c r="I26" s="68">
        <f>IF(TrRail_act!I14=0,"",I8/TrRail_act!I14*100)</f>
        <v>433.58549850408099</v>
      </c>
      <c r="J26" s="68">
        <f>IF(TrRail_act!J14=0,"",J8/TrRail_act!J14*100)</f>
        <v>404.29423202161797</v>
      </c>
      <c r="K26" s="68">
        <f>IF(TrRail_act!K14=0,"",K8/TrRail_act!K14*100)</f>
        <v>325.07233843525535</v>
      </c>
      <c r="L26" s="68">
        <f>IF(TrRail_act!L14=0,"",L8/TrRail_act!L14*100)</f>
        <v>248.90171335799113</v>
      </c>
      <c r="M26" s="68">
        <f>IF(TrRail_act!M14=0,"",M8/TrRail_act!M14*100)</f>
        <v>191.23545875598148</v>
      </c>
      <c r="N26" s="68">
        <f>IF(TrRail_act!N14=0,"",N8/TrRail_act!N14*100)</f>
        <v>284.81268086618331</v>
      </c>
      <c r="O26" s="68">
        <f>IF(TrRail_act!O14=0,"",O8/TrRail_act!O14*100)</f>
        <v>191.14147380899544</v>
      </c>
      <c r="P26" s="68">
        <f>IF(TrRail_act!P14=0,"",P8/TrRail_act!P14*100)</f>
        <v>358.2468882046324</v>
      </c>
      <c r="Q26" s="68">
        <f>IF(TrRail_act!Q14=0,"",Q8/TrRail_act!Q14*100)</f>
        <v>349.03013256658579</v>
      </c>
    </row>
    <row r="27" spans="1:17" ht="11.45" customHeight="1" x14ac:dyDescent="0.25">
      <c r="A27" s="25" t="s">
        <v>39</v>
      </c>
      <c r="B27" s="79">
        <f>IF(TrRail_act!B15=0,"",B9/TrRail_act!B15*100)</f>
        <v>452.69687861412046</v>
      </c>
      <c r="C27" s="79">
        <f>IF(TrRail_act!C15=0,"",C9/TrRail_act!C15*100)</f>
        <v>439.65466412864237</v>
      </c>
      <c r="D27" s="79">
        <f>IF(TrRail_act!D15=0,"",D9/TrRail_act!D15*100)</f>
        <v>441.69160901862534</v>
      </c>
      <c r="E27" s="79">
        <f>IF(TrRail_act!E15=0,"",E9/TrRail_act!E15*100)</f>
        <v>398.29133168215282</v>
      </c>
      <c r="F27" s="79">
        <f>IF(TrRail_act!F15=0,"",F9/TrRail_act!F15*100)</f>
        <v>374.19222861401022</v>
      </c>
      <c r="G27" s="79">
        <f>IF(TrRail_act!G15=0,"",G9/TrRail_act!G15*100)</f>
        <v>310.42727996151376</v>
      </c>
      <c r="H27" s="79">
        <f>IF(TrRail_act!H15=0,"",H9/TrRail_act!H15*100)</f>
        <v>272.69852214656771</v>
      </c>
      <c r="I27" s="79">
        <f>IF(TrRail_act!I15=0,"",I9/TrRail_act!I15*100)</f>
        <v>198.05849703338356</v>
      </c>
      <c r="J27" s="79">
        <f>IF(TrRail_act!J15=0,"",J9/TrRail_act!J15*100)</f>
        <v>141.79508472740983</v>
      </c>
      <c r="K27" s="79">
        <f>IF(TrRail_act!K15=0,"",K9/TrRail_act!K15*100)</f>
        <v>192.09495418719291</v>
      </c>
      <c r="L27" s="79">
        <f>IF(TrRail_act!L15=0,"",L9/TrRail_act!L15*100)</f>
        <v>193.31286374857837</v>
      </c>
      <c r="M27" s="79">
        <f>IF(TrRail_act!M15=0,"",M9/TrRail_act!M15*100)</f>
        <v>151.36855140295839</v>
      </c>
      <c r="N27" s="79">
        <f>IF(TrRail_act!N15=0,"",N9/TrRail_act!N15*100)</f>
        <v>233.27623633406665</v>
      </c>
      <c r="O27" s="79">
        <f>IF(TrRail_act!O15=0,"",O9/TrRail_act!O15*100)</f>
        <v>161.3168512874563</v>
      </c>
      <c r="P27" s="79">
        <f>IF(TrRail_act!P15=0,"",P9/TrRail_act!P15*100)</f>
        <v>315.98406365020969</v>
      </c>
      <c r="Q27" s="79">
        <f>IF(TrRail_act!Q15=0,"",Q9/TrRail_act!Q15*100)</f>
        <v>313.53662419944925</v>
      </c>
    </row>
    <row r="28" spans="1:17" ht="11.45" customHeight="1" x14ac:dyDescent="0.25">
      <c r="A28" s="91" t="s">
        <v>21</v>
      </c>
      <c r="B28" s="123">
        <f>IF(TrRail_act!B16=0,"",B10/TrRail_act!B16*100)</f>
        <v>0</v>
      </c>
      <c r="C28" s="123">
        <f>IF(TrRail_act!C16=0,"",C10/TrRail_act!C16*100)</f>
        <v>0</v>
      </c>
      <c r="D28" s="123">
        <f>IF(TrRail_act!D16=0,"",D10/TrRail_act!D16*100)</f>
        <v>0</v>
      </c>
      <c r="E28" s="123">
        <f>IF(TrRail_act!E16=0,"",E10/TrRail_act!E16*100)</f>
        <v>0</v>
      </c>
      <c r="F28" s="123">
        <f>IF(TrRail_act!F16=0,"",F10/TrRail_act!F16*100)</f>
        <v>0</v>
      </c>
      <c r="G28" s="123">
        <f>IF(TrRail_act!G16=0,"",G10/TrRail_act!G16*100)</f>
        <v>0</v>
      </c>
      <c r="H28" s="123">
        <f>IF(TrRail_act!H16=0,"",H10/TrRail_act!H16*100)</f>
        <v>0</v>
      </c>
      <c r="I28" s="123">
        <f>IF(TrRail_act!I16=0,"",I10/TrRail_act!I16*100)</f>
        <v>0</v>
      </c>
      <c r="J28" s="123">
        <f>IF(TrRail_act!J16=0,"",J10/TrRail_act!J16*100)</f>
        <v>0</v>
      </c>
      <c r="K28" s="123">
        <f>IF(TrRail_act!K16=0,"",K10/TrRail_act!K16*100)</f>
        <v>0</v>
      </c>
      <c r="L28" s="123">
        <f>IF(TrRail_act!L16=0,"",L10/TrRail_act!L16*100)</f>
        <v>0</v>
      </c>
      <c r="M28" s="123">
        <f>IF(TrRail_act!M16=0,"",M10/TrRail_act!M16*100)</f>
        <v>0</v>
      </c>
      <c r="N28" s="123">
        <f>IF(TrRail_act!N16=0,"",N10/TrRail_act!N16*100)</f>
        <v>0</v>
      </c>
      <c r="O28" s="123">
        <f>IF(TrRail_act!O16=0,"",O10/TrRail_act!O16*100)</f>
        <v>0</v>
      </c>
      <c r="P28" s="123">
        <f>IF(TrRail_act!P16=0,"",P10/TrRail_act!P16*100)</f>
        <v>0</v>
      </c>
      <c r="Q28" s="123">
        <f>IF(TrRail_act!Q16=0,"",Q10/TrRail_act!Q16*100)</f>
        <v>0</v>
      </c>
    </row>
    <row r="29" spans="1:17" ht="11.45" customHeight="1" x14ac:dyDescent="0.25">
      <c r="A29" s="19" t="s">
        <v>20</v>
      </c>
      <c r="B29" s="76">
        <f>IF(TrRail_act!B17=0,"",B11/TrRail_act!B17*100)</f>
        <v>1420.7944334233277</v>
      </c>
      <c r="C29" s="76">
        <f>IF(TrRail_act!C17=0,"",C11/TrRail_act!C17*100)</f>
        <v>1576.2226591588262</v>
      </c>
      <c r="D29" s="76">
        <f>IF(TrRail_act!D17=0,"",D11/TrRail_act!D17*100)</f>
        <v>1532.0518940975289</v>
      </c>
      <c r="E29" s="76">
        <f>IF(TrRail_act!E17=0,"",E11/TrRail_act!E17*100)</f>
        <v>1395.0897022083871</v>
      </c>
      <c r="F29" s="76">
        <f>IF(TrRail_act!F17=0,"",F11/TrRail_act!F17*100)</f>
        <v>1415.7079230301933</v>
      </c>
      <c r="G29" s="76">
        <f>IF(TrRail_act!G17=0,"",G11/TrRail_act!G17*100)</f>
        <v>1475.5552616349325</v>
      </c>
      <c r="H29" s="76">
        <f>IF(TrRail_act!H17=0,"",H11/TrRail_act!H17*100)</f>
        <v>1307.1793832656797</v>
      </c>
      <c r="I29" s="76">
        <f>IF(TrRail_act!I17=0,"",I11/TrRail_act!I17*100)</f>
        <v>920.24916883669835</v>
      </c>
      <c r="J29" s="76">
        <f>IF(TrRail_act!J17=0,"",J11/TrRail_act!J17*100)</f>
        <v>803.62770661814477</v>
      </c>
      <c r="K29" s="76">
        <f>IF(TrRail_act!K17=0,"",K11/TrRail_act!K17*100)</f>
        <v>955.68628754223562</v>
      </c>
      <c r="L29" s="76">
        <f>IF(TrRail_act!L17=0,"",L11/TrRail_act!L17*100)</f>
        <v>1146.0812016878945</v>
      </c>
      <c r="M29" s="76">
        <f>IF(TrRail_act!M17=0,"",M11/TrRail_act!M17*100)</f>
        <v>1005.6646258850634</v>
      </c>
      <c r="N29" s="76">
        <f>IF(TrRail_act!N17=0,"",N11/TrRail_act!N17*100)</f>
        <v>1184.7589242711799</v>
      </c>
      <c r="O29" s="76">
        <f>IF(TrRail_act!O17=0,"",O11/TrRail_act!O17*100)</f>
        <v>694.30616297642814</v>
      </c>
      <c r="P29" s="76">
        <f>IF(TrRail_act!P17=0,"",P11/TrRail_act!P17*100)</f>
        <v>812.98734443911565</v>
      </c>
      <c r="Q29" s="76">
        <f>IF(TrRail_act!Q17=0,"",Q11/TrRail_act!Q17*100)</f>
        <v>722.78326104008499</v>
      </c>
    </row>
    <row r="30" spans="1:17" ht="11.45" customHeight="1" x14ac:dyDescent="0.25">
      <c r="A30" s="62" t="s">
        <v>17</v>
      </c>
      <c r="B30" s="77">
        <f>IF(TrRail_act!B18=0,"",B12/TrRail_act!B18*100)</f>
        <v>2267.8525374060409</v>
      </c>
      <c r="C30" s="77">
        <f>IF(TrRail_act!C18=0,"",C12/TrRail_act!C18*100)</f>
        <v>2236.7315323591201</v>
      </c>
      <c r="D30" s="77">
        <f>IF(TrRail_act!D18=0,"",D12/TrRail_act!D18*100)</f>
        <v>2227.2561224853521</v>
      </c>
      <c r="E30" s="77">
        <f>IF(TrRail_act!E18=0,"",E12/TrRail_act!E18*100)</f>
        <v>2161.9292932738963</v>
      </c>
      <c r="F30" s="77">
        <f>IF(TrRail_act!F18=0,"",F12/TrRail_act!F18*100)</f>
        <v>2034.0395711277727</v>
      </c>
      <c r="G30" s="77">
        <f>IF(TrRail_act!G18=0,"",G12/TrRail_act!G18*100)</f>
        <v>1981.9804561341898</v>
      </c>
      <c r="H30" s="77">
        <f>IF(TrRail_act!H18=0,"",H12/TrRail_act!H18*100)</f>
        <v>1945.7053123999308</v>
      </c>
      <c r="I30" s="77">
        <f>IF(TrRail_act!I18=0,"",I12/TrRail_act!I18*100)</f>
        <v>1932.0679524582274</v>
      </c>
      <c r="J30" s="77">
        <f>IF(TrRail_act!J18=0,"",J12/TrRail_act!J18*100)</f>
        <v>1926.0421474815157</v>
      </c>
      <c r="K30" s="77">
        <f>IF(TrRail_act!K18=0,"",K12/TrRail_act!K18*100)</f>
        <v>1919.369587048752</v>
      </c>
      <c r="L30" s="77">
        <f>IF(TrRail_act!L18=0,"",L12/TrRail_act!L18*100)</f>
        <v>1902.4803003821344</v>
      </c>
      <c r="M30" s="77">
        <f>IF(TrRail_act!M18=0,"",M12/TrRail_act!M18*100)</f>
        <v>1891.2913304177068</v>
      </c>
      <c r="N30" s="77">
        <f>IF(TrRail_act!N18=0,"",N12/TrRail_act!N18*100)</f>
        <v>1805.4951846716876</v>
      </c>
      <c r="O30" s="77">
        <f>IF(TrRail_act!O18=0,"",O12/TrRail_act!O18*100)</f>
        <v>1829.8463488170942</v>
      </c>
      <c r="P30" s="77">
        <f>IF(TrRail_act!P18=0,"",P12/TrRail_act!P18*100)</f>
        <v>1666.1876092469342</v>
      </c>
      <c r="Q30" s="77">
        <f>IF(TrRail_act!Q18=0,"",Q12/TrRail_act!Q18*100)</f>
        <v>1653.2078407994006</v>
      </c>
    </row>
    <row r="31" spans="1:17" ht="11.45" customHeight="1" x14ac:dyDescent="0.25">
      <c r="A31" s="62" t="s">
        <v>16</v>
      </c>
      <c r="B31" s="77">
        <f>IF(TrRail_act!B19=0,"",B13/TrRail_act!B19*100)</f>
        <v>0</v>
      </c>
      <c r="C31" s="77">
        <f>IF(TrRail_act!C19=0,"",C13/TrRail_act!C19*100)</f>
        <v>0</v>
      </c>
      <c r="D31" s="77">
        <f>IF(TrRail_act!D19=0,"",D13/TrRail_act!D19*100)</f>
        <v>0</v>
      </c>
      <c r="E31" s="77">
        <f>IF(TrRail_act!E19=0,"",E13/TrRail_act!E19*100)</f>
        <v>0</v>
      </c>
      <c r="F31" s="77">
        <f>IF(TrRail_act!F19=0,"",F13/TrRail_act!F19*100)</f>
        <v>0</v>
      </c>
      <c r="G31" s="77">
        <f>IF(TrRail_act!G19=0,"",G13/TrRail_act!G19*100)</f>
        <v>0</v>
      </c>
      <c r="H31" s="77">
        <f>IF(TrRail_act!H19=0,"",H13/TrRail_act!H19*100)</f>
        <v>0</v>
      </c>
      <c r="I31" s="77">
        <f>IF(TrRail_act!I19=0,"",I13/TrRail_act!I19*100)</f>
        <v>0</v>
      </c>
      <c r="J31" s="77">
        <f>IF(TrRail_act!J19=0,"",J13/TrRail_act!J19*100)</f>
        <v>0</v>
      </c>
      <c r="K31" s="77">
        <f>IF(TrRail_act!K19=0,"",K13/TrRail_act!K19*100)</f>
        <v>0</v>
      </c>
      <c r="L31" s="77">
        <f>IF(TrRail_act!L19=0,"",L13/TrRail_act!L19*100)</f>
        <v>0</v>
      </c>
      <c r="M31" s="77">
        <f>IF(TrRail_act!M19=0,"",M13/TrRail_act!M19*100)</f>
        <v>0</v>
      </c>
      <c r="N31" s="77">
        <f>IF(TrRail_act!N19=0,"",N13/TrRail_act!N19*100)</f>
        <v>0</v>
      </c>
      <c r="O31" s="77">
        <f>IF(TrRail_act!O19=0,"",O13/TrRail_act!O19*100)</f>
        <v>0</v>
      </c>
      <c r="P31" s="77">
        <f>IF(TrRail_act!P19=0,"",P13/TrRail_act!P19*100)</f>
        <v>0</v>
      </c>
      <c r="Q31" s="77">
        <f>IF(TrRail_act!Q19=0,"",Q13/TrRail_act!Q19*100)</f>
        <v>0</v>
      </c>
    </row>
    <row r="32" spans="1:17" ht="11.45" customHeight="1" x14ac:dyDescent="0.25">
      <c r="A32" s="118" t="s">
        <v>19</v>
      </c>
      <c r="B32" s="122" t="str">
        <f>IF(TrRail_act!B20=0,"",B14/TrRail_act!B20*100)</f>
        <v/>
      </c>
      <c r="C32" s="122" t="str">
        <f>IF(TrRail_act!C20=0,"",C14/TrRail_act!C20*100)</f>
        <v/>
      </c>
      <c r="D32" s="122" t="str">
        <f>IF(TrRail_act!D20=0,"",D14/TrRail_act!D20*100)</f>
        <v/>
      </c>
      <c r="E32" s="122" t="str">
        <f>IF(TrRail_act!E20=0,"",E14/TrRail_act!E20*100)</f>
        <v/>
      </c>
      <c r="F32" s="122" t="str">
        <f>IF(TrRail_act!F20=0,"",F14/TrRail_act!F20*100)</f>
        <v/>
      </c>
      <c r="G32" s="122" t="str">
        <f>IF(TrRail_act!G20=0,"",G14/TrRail_act!G20*100)</f>
        <v/>
      </c>
      <c r="H32" s="122" t="str">
        <f>IF(TrRail_act!H20=0,"",H14/TrRail_act!H20*100)</f>
        <v/>
      </c>
      <c r="I32" s="122" t="str">
        <f>IF(TrRail_act!I20=0,"",I14/TrRail_act!I20*100)</f>
        <v/>
      </c>
      <c r="J32" s="122" t="str">
        <f>IF(TrRail_act!J20=0,"",J14/TrRail_act!J20*100)</f>
        <v/>
      </c>
      <c r="K32" s="122" t="str">
        <f>IF(TrRail_act!K20=0,"",K14/TrRail_act!K20*100)</f>
        <v/>
      </c>
      <c r="L32" s="122" t="str">
        <f>IF(TrRail_act!L20=0,"",L14/TrRail_act!L20*100)</f>
        <v/>
      </c>
      <c r="M32" s="122" t="str">
        <f>IF(TrRail_act!M20=0,"",M14/TrRail_act!M20*100)</f>
        <v/>
      </c>
      <c r="N32" s="122" t="str">
        <f>IF(TrRail_act!N20=0,"",N14/TrRail_act!N20*100)</f>
        <v/>
      </c>
      <c r="O32" s="122" t="str">
        <f>IF(TrRail_act!O20=0,"",O14/TrRail_act!O20*100)</f>
        <v/>
      </c>
      <c r="P32" s="122" t="str">
        <f>IF(TrRail_act!P20=0,"",P14/TrRail_act!P20*100)</f>
        <v/>
      </c>
      <c r="Q32" s="122" t="str">
        <f>IF(TrRail_act!Q20=0,"",Q14/TrRail_act!Q20*100)</f>
        <v/>
      </c>
    </row>
    <row r="33" spans="1:17" ht="11.45" customHeight="1" x14ac:dyDescent="0.25">
      <c r="A33" s="25" t="s">
        <v>18</v>
      </c>
      <c r="B33" s="79">
        <f>IF(TrRail_act!B21=0,"",B15/TrRail_act!B21*100)</f>
        <v>3744.3080960532634</v>
      </c>
      <c r="C33" s="79">
        <f>IF(TrRail_act!C21=0,"",C15/TrRail_act!C21*100)</f>
        <v>3809.901888507733</v>
      </c>
      <c r="D33" s="79">
        <f>IF(TrRail_act!D21=0,"",D15/TrRail_act!D21*100)</f>
        <v>3759.4236507996802</v>
      </c>
      <c r="E33" s="79">
        <f>IF(TrRail_act!E21=0,"",E15/TrRail_act!E21*100)</f>
        <v>3749.2643605972817</v>
      </c>
      <c r="F33" s="79">
        <f>IF(TrRail_act!F21=0,"",F15/TrRail_act!F21*100)</f>
        <v>3121.5442669420399</v>
      </c>
      <c r="G33" s="79">
        <f>IF(TrRail_act!G21=0,"",G15/TrRail_act!G21*100)</f>
        <v>3774.4286593023967</v>
      </c>
      <c r="H33" s="79">
        <f>IF(TrRail_act!H21=0,"",H15/TrRail_act!H21*100)</f>
        <v>3813.8811914018183</v>
      </c>
      <c r="I33" s="79">
        <f>IF(TrRail_act!I21=0,"",I15/TrRail_act!I21*100)</f>
        <v>3638.966580830102</v>
      </c>
      <c r="J33" s="79">
        <f>IF(TrRail_act!J21=0,"",J15/TrRail_act!J21*100)</f>
        <v>3798.1682804334105</v>
      </c>
      <c r="K33" s="79">
        <f>IF(TrRail_act!K21=0,"",K15/TrRail_act!K21*100)</f>
        <v>3450.2020992227031</v>
      </c>
      <c r="L33" s="79">
        <f>IF(TrRail_act!L21=0,"",L15/TrRail_act!L21*100)</f>
        <v>2059.8973657812353</v>
      </c>
      <c r="M33" s="79">
        <f>IF(TrRail_act!M21=0,"",M15/TrRail_act!M21*100)</f>
        <v>1736.1683585769392</v>
      </c>
      <c r="N33" s="79">
        <f>IF(TrRail_act!N21=0,"",N15/TrRail_act!N21*100)</f>
        <v>2458.6750660773814</v>
      </c>
      <c r="O33" s="79">
        <f>IF(TrRail_act!O21=0,"",O15/TrRail_act!O21*100)</f>
        <v>1849.03106936627</v>
      </c>
      <c r="P33" s="79">
        <f>IF(TrRail_act!P21=0,"",P15/TrRail_act!P21*100)</f>
        <v>2195.0467199297204</v>
      </c>
      <c r="Q33" s="79">
        <f>IF(TrRail_act!Q21=0,"",Q15/TrRail_act!Q21*100)</f>
        <v>2076.3221701247926</v>
      </c>
    </row>
    <row r="34" spans="1:17" ht="11.45" customHeight="1" x14ac:dyDescent="0.25">
      <c r="A34" s="116" t="s">
        <v>17</v>
      </c>
      <c r="B34" s="77">
        <f>IF(TrRail_act!B22=0,"",B16/TrRail_act!B22*100)</f>
        <v>4086.917423939969</v>
      </c>
      <c r="C34" s="77">
        <f>IF(TrRail_act!C22=0,"",C16/TrRail_act!C22*100)</f>
        <v>4081.5016168201646</v>
      </c>
      <c r="D34" s="77">
        <f>IF(TrRail_act!D22=0,"",D16/TrRail_act!D22*100)</f>
        <v>4077.4012795987255</v>
      </c>
      <c r="E34" s="77">
        <f>IF(TrRail_act!E22=0,"",E16/TrRail_act!E22*100)</f>
        <v>4076.3258117891746</v>
      </c>
      <c r="F34" s="77">
        <f>IF(TrRail_act!F22=0,"",F16/TrRail_act!F22*100)</f>
        <v>4071.7943577675692</v>
      </c>
      <c r="G34" s="77">
        <f>IF(TrRail_act!G22=0,"",G16/TrRail_act!G22*100)</f>
        <v>4068.5263640891135</v>
      </c>
      <c r="H34" s="77">
        <f>IF(TrRail_act!H22=0,"",H16/TrRail_act!H22*100)</f>
        <v>4063.2008390739074</v>
      </c>
      <c r="I34" s="77">
        <f>IF(TrRail_act!I22=0,"",I16/TrRail_act!I22*100)</f>
        <v>4055.3211407930016</v>
      </c>
      <c r="J34" s="77">
        <f>IF(TrRail_act!J22=0,"",J16/TrRail_act!J22*100)</f>
        <v>4051.3162319121079</v>
      </c>
      <c r="K34" s="77">
        <f>IF(TrRail_act!K22=0,"",K16/TrRail_act!K22*100)</f>
        <v>4043.0870739393695</v>
      </c>
      <c r="L34" s="77">
        <f>IF(TrRail_act!L22=0,"",L16/TrRail_act!L22*100)</f>
        <v>4039.510722597121</v>
      </c>
      <c r="M34" s="77">
        <f>IF(TrRail_act!M22=0,"",M16/TrRail_act!M22*100)</f>
        <v>4032.7400812959404</v>
      </c>
      <c r="N34" s="77">
        <f>IF(TrRail_act!N22=0,"",N16/TrRail_act!N22*100)</f>
        <v>4021.5038465923312</v>
      </c>
      <c r="O34" s="77">
        <f>IF(TrRail_act!O22=0,"",O16/TrRail_act!O22*100)</f>
        <v>3825.6547950265158</v>
      </c>
      <c r="P34" s="77">
        <f>IF(TrRail_act!P22=0,"",P16/TrRail_act!P22*100)</f>
        <v>3734.0946761380605</v>
      </c>
      <c r="Q34" s="77">
        <f>IF(TrRail_act!Q22=0,"",Q16/TrRail_act!Q22*100)</f>
        <v>3720.4227046086444</v>
      </c>
    </row>
    <row r="35" spans="1:17" ht="11.45" customHeight="1" x14ac:dyDescent="0.25">
      <c r="A35" s="93" t="s">
        <v>16</v>
      </c>
      <c r="B35" s="74">
        <f>IF(TrRail_act!B23=0,"",B17/TrRail_act!B23*100)</f>
        <v>0</v>
      </c>
      <c r="C35" s="74">
        <f>IF(TrRail_act!C23=0,"",C17/TrRail_act!C23*100)</f>
        <v>0</v>
      </c>
      <c r="D35" s="74">
        <f>IF(TrRail_act!D23=0,"",D17/TrRail_act!D23*100)</f>
        <v>0</v>
      </c>
      <c r="E35" s="74">
        <f>IF(TrRail_act!E23=0,"",E17/TrRail_act!E23*100)</f>
        <v>0</v>
      </c>
      <c r="F35" s="74">
        <f>IF(TrRail_act!F23=0,"",F17/TrRail_act!F23*100)</f>
        <v>0</v>
      </c>
      <c r="G35" s="74">
        <f>IF(TrRail_act!G23=0,"",G17/TrRail_act!G23*100)</f>
        <v>0</v>
      </c>
      <c r="H35" s="74">
        <f>IF(TrRail_act!H23=0,"",H17/TrRail_act!H23*100)</f>
        <v>0</v>
      </c>
      <c r="I35" s="74">
        <f>IF(TrRail_act!I23=0,"",I17/TrRail_act!I23*100)</f>
        <v>0</v>
      </c>
      <c r="J35" s="74">
        <f>IF(TrRail_act!J23=0,"",J17/TrRail_act!J23*100)</f>
        <v>0</v>
      </c>
      <c r="K35" s="74">
        <f>IF(TrRail_act!K23=0,"",K17/TrRail_act!K23*100)</f>
        <v>0</v>
      </c>
      <c r="L35" s="74">
        <f>IF(TrRail_act!L23=0,"",L17/TrRail_act!L23*100)</f>
        <v>0</v>
      </c>
      <c r="M35" s="74">
        <f>IF(TrRail_act!M23=0,"",M17/TrRail_act!M23*100)</f>
        <v>0</v>
      </c>
      <c r="N35" s="74">
        <f>IF(TrRail_act!N23=0,"",N17/TrRail_act!N23*100)</f>
        <v>0</v>
      </c>
      <c r="O35" s="74">
        <f>IF(TrRail_act!O23=0,"",O17/TrRail_act!O23*100)</f>
        <v>0</v>
      </c>
      <c r="P35" s="74">
        <f>IF(TrRail_act!P23=0,"",P17/TrRail_act!P23*100)</f>
        <v>0</v>
      </c>
      <c r="Q35" s="74">
        <f>IF(TrRail_act!Q23=0,"",Q17/TrRail_act!Q23*100)</f>
        <v>0</v>
      </c>
    </row>
    <row r="37" spans="1:17" ht="11.45" customHeight="1" x14ac:dyDescent="0.25">
      <c r="A37" s="27" t="s">
        <v>96</v>
      </c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</row>
    <row r="38" spans="1:17" ht="11.45" customHeight="1" x14ac:dyDescent="0.25">
      <c r="A38" s="25" t="s">
        <v>34</v>
      </c>
      <c r="B38" s="79">
        <f>IF(TrRail_act!B4=0,"",B9/TrRail_act!B4*1000)</f>
        <v>32.622812423327282</v>
      </c>
      <c r="C38" s="79">
        <f>IF(TrRail_act!C4=0,"",C9/TrRail_act!C4*1000)</f>
        <v>33.45023079000719</v>
      </c>
      <c r="D38" s="79">
        <f>IF(TrRail_act!D4=0,"",D9/TrRail_act!D4*1000)</f>
        <v>33.37734152056089</v>
      </c>
      <c r="E38" s="79">
        <f>IF(TrRail_act!E4=0,"",E9/TrRail_act!E4*1000)</f>
        <v>33.306107906844097</v>
      </c>
      <c r="F38" s="79">
        <f>IF(TrRail_act!F4=0,"",F9/TrRail_act!F4*1000)</f>
        <v>30.56679038567335</v>
      </c>
      <c r="G38" s="79">
        <f>IF(TrRail_act!G4=0,"",G9/TrRail_act!G4*1000)</f>
        <v>21.513691824378682</v>
      </c>
      <c r="H38" s="79">
        <f>IF(TrRail_act!H4=0,"",H9/TrRail_act!H4*1000)</f>
        <v>19.863412354892144</v>
      </c>
      <c r="I38" s="79">
        <f>IF(TrRail_act!I4=0,"",I9/TrRail_act!I4*1000)</f>
        <v>14.174411551513558</v>
      </c>
      <c r="J38" s="79">
        <f>IF(TrRail_act!J4=0,"",J9/TrRail_act!J4*1000)</f>
        <v>11.235447869113981</v>
      </c>
      <c r="K38" s="79">
        <f>IF(TrRail_act!K4=0,"",K9/TrRail_act!K4*1000)</f>
        <v>17.135846485816955</v>
      </c>
      <c r="L38" s="79">
        <f>IF(TrRail_act!L4=0,"",L9/TrRail_act!L4*1000)</f>
        <v>15.467070779941142</v>
      </c>
      <c r="M38" s="79">
        <f>IF(TrRail_act!M4=0,"",M9/TrRail_act!M4*1000)</f>
        <v>13.878394996662953</v>
      </c>
      <c r="N38" s="79">
        <f>IF(TrRail_act!N4=0,"",N9/TrRail_act!N4*1000)</f>
        <v>25.241565531146978</v>
      </c>
      <c r="O38" s="79">
        <f>IF(TrRail_act!O4=0,"",O9/TrRail_act!O4*1000)</f>
        <v>16.352022777016575</v>
      </c>
      <c r="P38" s="79">
        <f>IF(TrRail_act!P4=0,"",P9/TrRail_act!P4*1000)</f>
        <v>39.83127925435307</v>
      </c>
      <c r="Q38" s="79">
        <f>IF(TrRail_act!Q4=0,"",Q9/TrRail_act!Q4*1000)</f>
        <v>37.858327151376791</v>
      </c>
    </row>
    <row r="39" spans="1:17" ht="11.45" customHeight="1" x14ac:dyDescent="0.25">
      <c r="A39" s="91" t="s">
        <v>21</v>
      </c>
      <c r="B39" s="123">
        <f>IF(TrRail_act!B5=0,"",B10/TrRail_act!B5*1000)</f>
        <v>0</v>
      </c>
      <c r="C39" s="123">
        <f>IF(TrRail_act!C5=0,"",C10/TrRail_act!C5*1000)</f>
        <v>0</v>
      </c>
      <c r="D39" s="123">
        <f>IF(TrRail_act!D5=0,"",D10/TrRail_act!D5*1000)</f>
        <v>0</v>
      </c>
      <c r="E39" s="123">
        <f>IF(TrRail_act!E5=0,"",E10/TrRail_act!E5*1000)</f>
        <v>0</v>
      </c>
      <c r="F39" s="123">
        <f>IF(TrRail_act!F5=0,"",F10/TrRail_act!F5*1000)</f>
        <v>0</v>
      </c>
      <c r="G39" s="123">
        <f>IF(TrRail_act!G5=0,"",G10/TrRail_act!G5*1000)</f>
        <v>0</v>
      </c>
      <c r="H39" s="123">
        <f>IF(TrRail_act!H5=0,"",H10/TrRail_act!H5*1000)</f>
        <v>0</v>
      </c>
      <c r="I39" s="123">
        <f>IF(TrRail_act!I5=0,"",I10/TrRail_act!I5*1000)</f>
        <v>0</v>
      </c>
      <c r="J39" s="123">
        <f>IF(TrRail_act!J5=0,"",J10/TrRail_act!J5*1000)</f>
        <v>0</v>
      </c>
      <c r="K39" s="123">
        <f>IF(TrRail_act!K5=0,"",K10/TrRail_act!K5*1000)</f>
        <v>0</v>
      </c>
      <c r="L39" s="123">
        <f>IF(TrRail_act!L5=0,"",L10/TrRail_act!L5*1000)</f>
        <v>0</v>
      </c>
      <c r="M39" s="123">
        <f>IF(TrRail_act!M5=0,"",M10/TrRail_act!M5*1000)</f>
        <v>0</v>
      </c>
      <c r="N39" s="123">
        <f>IF(TrRail_act!N5=0,"",N10/TrRail_act!N5*1000)</f>
        <v>0</v>
      </c>
      <c r="O39" s="123">
        <f>IF(TrRail_act!O5=0,"",O10/TrRail_act!O5*1000)</f>
        <v>0</v>
      </c>
      <c r="P39" s="123">
        <f>IF(TrRail_act!P5=0,"",P10/TrRail_act!P5*1000)</f>
        <v>0</v>
      </c>
      <c r="Q39" s="123">
        <f>IF(TrRail_act!Q5=0,"",Q10/TrRail_act!Q5*1000)</f>
        <v>0</v>
      </c>
    </row>
    <row r="40" spans="1:17" ht="11.45" customHeight="1" x14ac:dyDescent="0.25">
      <c r="A40" s="19" t="s">
        <v>20</v>
      </c>
      <c r="B40" s="76">
        <f>IF(TrRail_act!B6=0,"",B11/TrRail_act!B6*1000)</f>
        <v>53.206665436985531</v>
      </c>
      <c r="C40" s="76">
        <f>IF(TrRail_act!C6=0,"",C11/TrRail_act!C6*1000)</f>
        <v>58.916061900888451</v>
      </c>
      <c r="D40" s="76">
        <f>IF(TrRail_act!D6=0,"",D11/TrRail_act!D6*1000)</f>
        <v>57.919504403326258</v>
      </c>
      <c r="E40" s="76">
        <f>IF(TrRail_act!E6=0,"",E11/TrRail_act!E6*1000)</f>
        <v>62.930346197556759</v>
      </c>
      <c r="F40" s="76">
        <f>IF(TrRail_act!F6=0,"",F11/TrRail_act!F6*1000)</f>
        <v>58.054911236099031</v>
      </c>
      <c r="G40" s="76">
        <f>IF(TrRail_act!G6=0,"",G11/TrRail_act!G6*1000)</f>
        <v>38.919591358665642</v>
      </c>
      <c r="H40" s="76">
        <f>IF(TrRail_act!H6=0,"",H11/TrRail_act!H6*1000)</f>
        <v>36.8641241992228</v>
      </c>
      <c r="I40" s="76">
        <f>IF(TrRail_act!I6=0,"",I11/TrRail_act!I6*1000)</f>
        <v>25.925219055358994</v>
      </c>
      <c r="J40" s="76">
        <f>IF(TrRail_act!J6=0,"",J11/TrRail_act!J6*1000)</f>
        <v>22.491237526765889</v>
      </c>
      <c r="K40" s="76">
        <f>IF(TrRail_act!K6=0,"",K11/TrRail_act!K6*1000)</f>
        <v>36.654591869457121</v>
      </c>
      <c r="L40" s="76">
        <f>IF(TrRail_act!L6=0,"",L11/TrRail_act!L6*1000)</f>
        <v>34.398256536560346</v>
      </c>
      <c r="M40" s="76">
        <f>IF(TrRail_act!M6=0,"",M11/TrRail_act!M6*1000)</f>
        <v>38.137802883316134</v>
      </c>
      <c r="N40" s="76">
        <f>IF(TrRail_act!N6=0,"",N11/TrRail_act!N6*1000)</f>
        <v>75.888199153744395</v>
      </c>
      <c r="O40" s="76">
        <f>IF(TrRail_act!O6=0,"",O11/TrRail_act!O6*1000)</f>
        <v>42.119009083223403</v>
      </c>
      <c r="P40" s="76">
        <f>IF(TrRail_act!P6=0,"",P11/TrRail_act!P6*1000)</f>
        <v>101.59461867323778</v>
      </c>
      <c r="Q40" s="76">
        <f>IF(TrRail_act!Q6=0,"",Q11/TrRail_act!Q6*1000)</f>
        <v>88.033495671354046</v>
      </c>
    </row>
    <row r="41" spans="1:17" ht="11.45" customHeight="1" x14ac:dyDescent="0.25">
      <c r="A41" s="62" t="s">
        <v>17</v>
      </c>
      <c r="B41" s="77">
        <f>IF(TrRail_act!B7=0,"",B12/TrRail_act!B7*1000)</f>
        <v>84.171177173102649</v>
      </c>
      <c r="C41" s="77">
        <f>IF(TrRail_act!C7=0,"",C12/TrRail_act!C7*1000)</f>
        <v>91.314968056484474</v>
      </c>
      <c r="D41" s="77">
        <f>IF(TrRail_act!D7=0,"",D12/TrRail_act!D7*1000)</f>
        <v>91.046699860339871</v>
      </c>
      <c r="E41" s="77">
        <f>IF(TrRail_act!E7=0,"",E12/TrRail_act!E7*1000)</f>
        <v>94.322809934271078</v>
      </c>
      <c r="F41" s="77">
        <f>IF(TrRail_act!F7=0,"",F12/TrRail_act!F7*1000)</f>
        <v>81.650265847845347</v>
      </c>
      <c r="G41" s="77">
        <f>IF(TrRail_act!G7=0,"",G12/TrRail_act!G7*1000)</f>
        <v>56.920126566949847</v>
      </c>
      <c r="H41" s="77">
        <f>IF(TrRail_act!H7=0,"",H12/TrRail_act!H7*1000)</f>
        <v>60.966674158819785</v>
      </c>
      <c r="I41" s="77">
        <f>IF(TrRail_act!I7=0,"",I12/TrRail_act!I7*1000)</f>
        <v>60.973103217524901</v>
      </c>
      <c r="J41" s="77">
        <f>IF(TrRail_act!J7=0,"",J12/TrRail_act!J7*1000)</f>
        <v>52.424382547614144</v>
      </c>
      <c r="K41" s="77">
        <f>IF(TrRail_act!K7=0,"",K12/TrRail_act!K7*1000)</f>
        <v>65.308286958653937</v>
      </c>
      <c r="L41" s="77">
        <f>IF(TrRail_act!L7=0,"",L12/TrRail_act!L7*1000)</f>
        <v>66.382306550944691</v>
      </c>
      <c r="M41" s="77">
        <f>IF(TrRail_act!M7=0,"",M12/TrRail_act!M7*1000)</f>
        <v>66.350933299964638</v>
      </c>
      <c r="N41" s="77">
        <f>IF(TrRail_act!N7=0,"",N12/TrRail_act!N7*1000)</f>
        <v>134.2997765127935</v>
      </c>
      <c r="O41" s="77">
        <f>IF(TrRail_act!O7=0,"",O12/TrRail_act!O7*1000)</f>
        <v>100.42433527515036</v>
      </c>
      <c r="P41" s="77">
        <f>IF(TrRail_act!P7=0,"",P12/TrRail_act!P7*1000)</f>
        <v>192.7092580685416</v>
      </c>
      <c r="Q41" s="77">
        <f>IF(TrRail_act!Q7=0,"",Q12/TrRail_act!Q7*1000)</f>
        <v>191.44706658919685</v>
      </c>
    </row>
    <row r="42" spans="1:17" ht="11.45" customHeight="1" x14ac:dyDescent="0.25">
      <c r="A42" s="62" t="s">
        <v>16</v>
      </c>
      <c r="B42" s="77">
        <f>IF(TrRail_act!B8=0,"",B13/TrRail_act!B8*1000)</f>
        <v>0</v>
      </c>
      <c r="C42" s="77">
        <f>IF(TrRail_act!C8=0,"",C13/TrRail_act!C8*1000)</f>
        <v>0</v>
      </c>
      <c r="D42" s="77">
        <f>IF(TrRail_act!D8=0,"",D13/TrRail_act!D8*1000)</f>
        <v>0</v>
      </c>
      <c r="E42" s="77">
        <f>IF(TrRail_act!E8=0,"",E13/TrRail_act!E8*1000)</f>
        <v>0</v>
      </c>
      <c r="F42" s="77">
        <f>IF(TrRail_act!F8=0,"",F13/TrRail_act!F8*1000)</f>
        <v>0</v>
      </c>
      <c r="G42" s="77">
        <f>IF(TrRail_act!G8=0,"",G13/TrRail_act!G8*1000)</f>
        <v>0</v>
      </c>
      <c r="H42" s="77">
        <f>IF(TrRail_act!H8=0,"",H13/TrRail_act!H8*1000)</f>
        <v>0</v>
      </c>
      <c r="I42" s="77">
        <f>IF(TrRail_act!I8=0,"",I13/TrRail_act!I8*1000)</f>
        <v>0</v>
      </c>
      <c r="J42" s="77">
        <f>IF(TrRail_act!J8=0,"",J13/TrRail_act!J8*1000)</f>
        <v>0</v>
      </c>
      <c r="K42" s="77">
        <f>IF(TrRail_act!K8=0,"",K13/TrRail_act!K8*1000)</f>
        <v>0</v>
      </c>
      <c r="L42" s="77">
        <f>IF(TrRail_act!L8=0,"",L13/TrRail_act!L8*1000)</f>
        <v>0</v>
      </c>
      <c r="M42" s="77">
        <f>IF(TrRail_act!M8=0,"",M13/TrRail_act!M8*1000)</f>
        <v>0</v>
      </c>
      <c r="N42" s="77">
        <f>IF(TrRail_act!N8=0,"",N13/TrRail_act!N8*1000)</f>
        <v>0</v>
      </c>
      <c r="O42" s="77">
        <f>IF(TrRail_act!O8=0,"",O13/TrRail_act!O8*1000)</f>
        <v>0</v>
      </c>
      <c r="P42" s="77">
        <f>IF(TrRail_act!P8=0,"",P13/TrRail_act!P8*1000)</f>
        <v>0</v>
      </c>
      <c r="Q42" s="77">
        <f>IF(TrRail_act!Q8=0,"",Q13/TrRail_act!Q8*1000)</f>
        <v>0</v>
      </c>
    </row>
    <row r="43" spans="1:17" ht="11.45" customHeight="1" x14ac:dyDescent="0.25">
      <c r="A43" s="118" t="s">
        <v>19</v>
      </c>
      <c r="B43" s="122" t="str">
        <f>IF(TrRail_act!B9=0,"",B14/TrRail_act!B9*1000)</f>
        <v/>
      </c>
      <c r="C43" s="122" t="str">
        <f>IF(TrRail_act!C9=0,"",C14/TrRail_act!C9*1000)</f>
        <v/>
      </c>
      <c r="D43" s="122" t="str">
        <f>IF(TrRail_act!D9=0,"",D14/TrRail_act!D9*1000)</f>
        <v/>
      </c>
      <c r="E43" s="122" t="str">
        <f>IF(TrRail_act!E9=0,"",E14/TrRail_act!E9*1000)</f>
        <v/>
      </c>
      <c r="F43" s="122" t="str">
        <f>IF(TrRail_act!F9=0,"",F14/TrRail_act!F9*1000)</f>
        <v/>
      </c>
      <c r="G43" s="122" t="str">
        <f>IF(TrRail_act!G9=0,"",G14/TrRail_act!G9*1000)</f>
        <v/>
      </c>
      <c r="H43" s="122" t="str">
        <f>IF(TrRail_act!H9=0,"",H14/TrRail_act!H9*1000)</f>
        <v/>
      </c>
      <c r="I43" s="122" t="str">
        <f>IF(TrRail_act!I9=0,"",I14/TrRail_act!I9*1000)</f>
        <v/>
      </c>
      <c r="J43" s="122" t="str">
        <f>IF(TrRail_act!J9=0,"",J14/TrRail_act!J9*1000)</f>
        <v/>
      </c>
      <c r="K43" s="122" t="str">
        <f>IF(TrRail_act!K9=0,"",K14/TrRail_act!K9*1000)</f>
        <v/>
      </c>
      <c r="L43" s="122" t="str">
        <f>IF(TrRail_act!L9=0,"",L14/TrRail_act!L9*1000)</f>
        <v/>
      </c>
      <c r="M43" s="122" t="str">
        <f>IF(TrRail_act!M9=0,"",M14/TrRail_act!M9*1000)</f>
        <v/>
      </c>
      <c r="N43" s="122" t="str">
        <f>IF(TrRail_act!N9=0,"",N14/TrRail_act!N9*1000)</f>
        <v/>
      </c>
      <c r="O43" s="122" t="str">
        <f>IF(TrRail_act!O9=0,"",O14/TrRail_act!O9*1000)</f>
        <v/>
      </c>
      <c r="P43" s="122" t="str">
        <f>IF(TrRail_act!P9=0,"",P14/TrRail_act!P9*1000)</f>
        <v/>
      </c>
      <c r="Q43" s="122" t="str">
        <f>IF(TrRail_act!Q9=0,"",Q14/TrRail_act!Q9*1000)</f>
        <v/>
      </c>
    </row>
    <row r="44" spans="1:17" ht="11.45" customHeight="1" x14ac:dyDescent="0.25">
      <c r="A44" s="25" t="s">
        <v>33</v>
      </c>
      <c r="B44" s="79">
        <f>IF(TrRail_act!B10=0,"",B15/TrRail_act!B10*1000)</f>
        <v>62.779940549441626</v>
      </c>
      <c r="C44" s="79">
        <f>IF(TrRail_act!C10=0,"",C15/TrRail_act!C10*1000)</f>
        <v>63.879736368873395</v>
      </c>
      <c r="D44" s="79">
        <f>IF(TrRail_act!D10=0,"",D15/TrRail_act!D10*1000)</f>
        <v>63.033379530425066</v>
      </c>
      <c r="E44" s="79">
        <f>IF(TrRail_act!E10=0,"",E15/TrRail_act!E10*1000)</f>
        <v>61.72007669779309</v>
      </c>
      <c r="F44" s="79">
        <f>IF(TrRail_act!F10=0,"",F15/TrRail_act!F10*1000)</f>
        <v>51.293340335781792</v>
      </c>
      <c r="G44" s="79">
        <f>IF(TrRail_act!G10=0,"",G15/TrRail_act!G10*1000)</f>
        <v>89.720746504042054</v>
      </c>
      <c r="H44" s="79">
        <f>IF(TrRail_act!H10=0,"",H15/TrRail_act!H10*1000)</f>
        <v>95.989619574440354</v>
      </c>
      <c r="I44" s="79">
        <f>IF(TrRail_act!I10=0,"",I15/TrRail_act!I10*1000)</f>
        <v>80.898205824442115</v>
      </c>
      <c r="J44" s="79">
        <f>IF(TrRail_act!J10=0,"",J15/TrRail_act!J10*1000)</f>
        <v>98.233250873441364</v>
      </c>
      <c r="K44" s="79">
        <f>IF(TrRail_act!K10=0,"",K15/TrRail_act!K10*1000)</f>
        <v>74.448805361649306</v>
      </c>
      <c r="L44" s="79">
        <f>IF(TrRail_act!L10=0,"",L15/TrRail_act!L10*1000)</f>
        <v>25.342260250528359</v>
      </c>
      <c r="M44" s="79">
        <f>IF(TrRail_act!M10=0,"",M15/TrRail_act!M10*1000)</f>
        <v>30.721160890403635</v>
      </c>
      <c r="N44" s="79">
        <f>IF(TrRail_act!N10=0,"",N15/TrRail_act!N10*1000)</f>
        <v>55.747343959940622</v>
      </c>
      <c r="O44" s="79">
        <f>IF(TrRail_act!O10=0,"",O15/TrRail_act!O10*1000)</f>
        <v>38.697021536104216</v>
      </c>
      <c r="P44" s="79">
        <f>IF(TrRail_act!P10=0,"",P15/TrRail_act!P10*1000)</f>
        <v>55.973231052031458</v>
      </c>
      <c r="Q44" s="79">
        <f>IF(TrRail_act!Q10=0,"",Q15/TrRail_act!Q10*1000)</f>
        <v>51.462821016402728</v>
      </c>
    </row>
    <row r="45" spans="1:17" ht="11.45" customHeight="1" x14ac:dyDescent="0.25">
      <c r="A45" s="116" t="s">
        <v>17</v>
      </c>
      <c r="B45" s="77">
        <f>IF(TrRail_act!B11=0,"",B16/TrRail_act!B11*1000)</f>
        <v>121.6429342372119</v>
      </c>
      <c r="C45" s="77">
        <f>IF(TrRail_act!C11=0,"",C16/TrRail_act!C11*1000)</f>
        <v>121.66097902679533</v>
      </c>
      <c r="D45" s="77">
        <f>IF(TrRail_act!D11=0,"",D16/TrRail_act!D11*1000)</f>
        <v>121.42024412750692</v>
      </c>
      <c r="E45" s="77">
        <f>IF(TrRail_act!E11=0,"",E16/TrRail_act!E11*1000)</f>
        <v>121.19175174777155</v>
      </c>
      <c r="F45" s="77">
        <f>IF(TrRail_act!F11=0,"",F16/TrRail_act!F11*1000)</f>
        <v>121.04195949202057</v>
      </c>
      <c r="G45" s="77">
        <f>IF(TrRail_act!G11=0,"",G16/TrRail_act!G11*1000)</f>
        <v>200.94419436826703</v>
      </c>
      <c r="H45" s="77">
        <f>IF(TrRail_act!H11=0,"",H16/TrRail_act!H11*1000)</f>
        <v>218.88296611126614</v>
      </c>
      <c r="I45" s="77">
        <f>IF(TrRail_act!I11=0,"",I16/TrRail_act!I11*1000)</f>
        <v>199.11512976207899</v>
      </c>
      <c r="J45" s="77">
        <f>IF(TrRail_act!J11=0,"",J16/TrRail_act!J11*1000)</f>
        <v>240.12225341699741</v>
      </c>
      <c r="K45" s="77">
        <f>IF(TrRail_act!K11=0,"",K16/TrRail_act!K11*1000)</f>
        <v>191.98597116848023</v>
      </c>
      <c r="L45" s="77">
        <f>IF(TrRail_act!L11=0,"",L16/TrRail_act!L11*1000)</f>
        <v>69.866123612002951</v>
      </c>
      <c r="M45" s="77">
        <f>IF(TrRail_act!M11=0,"",M16/TrRail_act!M11*1000)</f>
        <v>120.50704815206937</v>
      </c>
      <c r="N45" s="77">
        <f>IF(TrRail_act!N11=0,"",N16/TrRail_act!N11*1000)</f>
        <v>178.45622855691417</v>
      </c>
      <c r="O45" s="77">
        <f>IF(TrRail_act!O11=0,"",O16/TrRail_act!O11*1000)</f>
        <v>160.43177883117824</v>
      </c>
      <c r="P45" s="77">
        <f>IF(TrRail_act!P11=0,"",P16/TrRail_act!P11*1000)</f>
        <v>178.6324401975854</v>
      </c>
      <c r="Q45" s="77">
        <f>IF(TrRail_act!Q11=0,"",Q16/TrRail_act!Q11*1000)</f>
        <v>172.36988595879097</v>
      </c>
    </row>
    <row r="46" spans="1:17" ht="11.45" customHeight="1" x14ac:dyDescent="0.25">
      <c r="A46" s="93" t="s">
        <v>16</v>
      </c>
      <c r="B46" s="74">
        <f>IF(TrRail_act!B12=0,"",B17/TrRail_act!B12*1000)</f>
        <v>0</v>
      </c>
      <c r="C46" s="74">
        <f>IF(TrRail_act!C12=0,"",C17/TrRail_act!C12*1000)</f>
        <v>0</v>
      </c>
      <c r="D46" s="74">
        <f>IF(TrRail_act!D12=0,"",D17/TrRail_act!D12*1000)</f>
        <v>0</v>
      </c>
      <c r="E46" s="74">
        <f>IF(TrRail_act!E12=0,"",E17/TrRail_act!E12*1000)</f>
        <v>0</v>
      </c>
      <c r="F46" s="74">
        <f>IF(TrRail_act!F12=0,"",F17/TrRail_act!F12*1000)</f>
        <v>0</v>
      </c>
      <c r="G46" s="74">
        <f>IF(TrRail_act!G12=0,"",G17/TrRail_act!G12*1000)</f>
        <v>0</v>
      </c>
      <c r="H46" s="74">
        <f>IF(TrRail_act!H12=0,"",H17/TrRail_act!H12*1000)</f>
        <v>0</v>
      </c>
      <c r="I46" s="74">
        <f>IF(TrRail_act!I12=0,"",I17/TrRail_act!I12*1000)</f>
        <v>0</v>
      </c>
      <c r="J46" s="74">
        <f>IF(TrRail_act!J12=0,"",J17/TrRail_act!J12*1000)</f>
        <v>0</v>
      </c>
      <c r="K46" s="74">
        <f>IF(TrRail_act!K12=0,"",K17/TrRail_act!K12*1000)</f>
        <v>0</v>
      </c>
      <c r="L46" s="74">
        <f>IF(TrRail_act!L12=0,"",L17/TrRail_act!L12*1000)</f>
        <v>0</v>
      </c>
      <c r="M46" s="74">
        <f>IF(TrRail_act!M12=0,"",M17/TrRail_act!M12*1000)</f>
        <v>0</v>
      </c>
      <c r="N46" s="74">
        <f>IF(TrRail_act!N12=0,"",N17/TrRail_act!N12*1000)</f>
        <v>0</v>
      </c>
      <c r="O46" s="74">
        <f>IF(TrRail_act!O12=0,"",O17/TrRail_act!O12*1000)</f>
        <v>0</v>
      </c>
      <c r="P46" s="74">
        <f>IF(TrRail_act!P12=0,"",P17/TrRail_act!P12*1000)</f>
        <v>0</v>
      </c>
      <c r="Q46" s="74">
        <f>IF(TrRail_act!Q12=0,"",Q17/TrRail_act!Q12*1000)</f>
        <v>0</v>
      </c>
    </row>
    <row r="48" spans="1:17" ht="11.45" customHeight="1" x14ac:dyDescent="0.25">
      <c r="A48" s="27" t="s">
        <v>122</v>
      </c>
      <c r="B48" s="68"/>
      <c r="C48" s="68"/>
      <c r="D48" s="68"/>
      <c r="E48" s="68"/>
      <c r="F48" s="68"/>
      <c r="G48" s="68"/>
      <c r="H48" s="68"/>
      <c r="I48" s="68"/>
      <c r="J48" s="68"/>
      <c r="K48" s="68"/>
      <c r="L48" s="68"/>
      <c r="M48" s="68"/>
      <c r="N48" s="68"/>
      <c r="O48" s="68"/>
      <c r="P48" s="68"/>
      <c r="Q48" s="68"/>
    </row>
    <row r="49" spans="1:17" ht="11.45" customHeight="1" x14ac:dyDescent="0.25">
      <c r="A49" s="25" t="s">
        <v>39</v>
      </c>
      <c r="B49" s="79">
        <f>IF(TrRail_act!B37=0,"",1000000*B9/TrRail_act!B37/1000)</f>
        <v>629.13963018278821</v>
      </c>
      <c r="C49" s="79">
        <f>IF(TrRail_act!C37=0,"",1000000*C9/TrRail_act!C37/1000)</f>
        <v>586.47498655756192</v>
      </c>
      <c r="D49" s="79">
        <f>IF(TrRail_act!D37=0,"",1000000*D9/TrRail_act!D37/1000)</f>
        <v>594.07938594696645</v>
      </c>
      <c r="E49" s="79">
        <f>IF(TrRail_act!E37=0,"",1000000*E9/TrRail_act!E37/1000)</f>
        <v>536.86918653091777</v>
      </c>
      <c r="F49" s="79">
        <f>IF(TrRail_act!F37=0,"",1000000*F9/TrRail_act!F37/1000)</f>
        <v>495.32272092999062</v>
      </c>
      <c r="G49" s="79">
        <f>IF(TrRail_act!G37=0,"",1000000*G9/TrRail_act!G37/1000)</f>
        <v>370.03549937931336</v>
      </c>
      <c r="H49" s="79">
        <f>IF(TrRail_act!H37=0,"",1000000*H9/TrRail_act!H37/1000)</f>
        <v>338.88796408524109</v>
      </c>
      <c r="I49" s="79">
        <f>IF(TrRail_act!I37=0,"",1000000*I9/TrRail_act!I37/1000)</f>
        <v>247.70135038041019</v>
      </c>
      <c r="J49" s="79">
        <f>IF(TrRail_act!J37=0,"",1000000*J9/TrRail_act!J37/1000)</f>
        <v>170.95403936628935</v>
      </c>
      <c r="K49" s="79">
        <f>IF(TrRail_act!K37=0,"",1000000*K9/TrRail_act!K37/1000)</f>
        <v>239.52020611355724</v>
      </c>
      <c r="L49" s="79">
        <f>IF(TrRail_act!L37=0,"",1000000*L9/TrRail_act!L37/1000)</f>
        <v>209.11115951676024</v>
      </c>
      <c r="M49" s="79">
        <f>IF(TrRail_act!M37=0,"",1000000*M9/TrRail_act!M37/1000)</f>
        <v>160.59786884490927</v>
      </c>
      <c r="N49" s="79">
        <f>IF(TrRail_act!N37=0,"",1000000*N9/TrRail_act!N37/1000)</f>
        <v>277.53398547655092</v>
      </c>
      <c r="O49" s="79">
        <f>IF(TrRail_act!O37=0,"",1000000*O9/TrRail_act!O37/1000)</f>
        <v>191.71411030984447</v>
      </c>
      <c r="P49" s="79">
        <f>IF(TrRail_act!P37=0,"",1000000*P9/TrRail_act!P37/1000)</f>
        <v>423.77210590548981</v>
      </c>
      <c r="Q49" s="79">
        <f>IF(TrRail_act!Q37=0,"",1000000*Q9/TrRail_act!Q37/1000)</f>
        <v>432.6315370930746</v>
      </c>
    </row>
    <row r="50" spans="1:17" ht="11.45" customHeight="1" x14ac:dyDescent="0.25">
      <c r="A50" s="91" t="s">
        <v>21</v>
      </c>
      <c r="B50" s="123">
        <f>IF(TrRail_act!B38=0,"",1000000*B10/TrRail_act!B38/1000)</f>
        <v>0</v>
      </c>
      <c r="C50" s="123">
        <f>IF(TrRail_act!C38=0,"",1000000*C10/TrRail_act!C38/1000)</f>
        <v>0</v>
      </c>
      <c r="D50" s="123">
        <f>IF(TrRail_act!D38=0,"",1000000*D10/TrRail_act!D38/1000)</f>
        <v>0</v>
      </c>
      <c r="E50" s="123">
        <f>IF(TrRail_act!E38=0,"",1000000*E10/TrRail_act!E38/1000)</f>
        <v>0</v>
      </c>
      <c r="F50" s="123">
        <f>IF(TrRail_act!F38=0,"",1000000*F10/TrRail_act!F38/1000)</f>
        <v>0</v>
      </c>
      <c r="G50" s="123">
        <f>IF(TrRail_act!G38=0,"",1000000*G10/TrRail_act!G38/1000)</f>
        <v>0</v>
      </c>
      <c r="H50" s="123">
        <f>IF(TrRail_act!H38=0,"",1000000*H10/TrRail_act!H38/1000)</f>
        <v>0</v>
      </c>
      <c r="I50" s="123">
        <f>IF(TrRail_act!I38=0,"",1000000*I10/TrRail_act!I38/1000)</f>
        <v>0</v>
      </c>
      <c r="J50" s="123">
        <f>IF(TrRail_act!J38=0,"",1000000*J10/TrRail_act!J38/1000)</f>
        <v>0</v>
      </c>
      <c r="K50" s="123">
        <f>IF(TrRail_act!K38=0,"",1000000*K10/TrRail_act!K38/1000)</f>
        <v>0</v>
      </c>
      <c r="L50" s="123">
        <f>IF(TrRail_act!L38=0,"",1000000*L10/TrRail_act!L38/1000)</f>
        <v>0</v>
      </c>
      <c r="M50" s="123">
        <f>IF(TrRail_act!M38=0,"",1000000*M10/TrRail_act!M38/1000)</f>
        <v>0</v>
      </c>
      <c r="N50" s="123">
        <f>IF(TrRail_act!N38=0,"",1000000*N10/TrRail_act!N38/1000)</f>
        <v>0</v>
      </c>
      <c r="O50" s="123">
        <f>IF(TrRail_act!O38=0,"",1000000*O10/TrRail_act!O38/1000)</f>
        <v>0</v>
      </c>
      <c r="P50" s="123">
        <f>IF(TrRail_act!P38=0,"",1000000*P10/TrRail_act!P38/1000)</f>
        <v>0</v>
      </c>
      <c r="Q50" s="123">
        <f>IF(TrRail_act!Q38=0,"",1000000*Q10/TrRail_act!Q38/1000)</f>
        <v>0</v>
      </c>
    </row>
    <row r="51" spans="1:17" ht="11.45" customHeight="1" x14ac:dyDescent="0.25">
      <c r="A51" s="19" t="s">
        <v>20</v>
      </c>
      <c r="B51" s="76">
        <f>IF(TrRail_act!B39=0,"",1000000*B11/TrRail_act!B39/1000)</f>
        <v>3786.708340156782</v>
      </c>
      <c r="C51" s="76">
        <f>IF(TrRail_act!C39=0,"",1000000*C11/TrRail_act!C39/1000)</f>
        <v>3812.0874126241529</v>
      </c>
      <c r="D51" s="76">
        <f>IF(TrRail_act!D39=0,"",1000000*D11/TrRail_act!D39/1000)</f>
        <v>3797.8646458752501</v>
      </c>
      <c r="E51" s="76">
        <f>IF(TrRail_act!E39=0,"",1000000*E11/TrRail_act!E39/1000)</f>
        <v>3537.5844612483688</v>
      </c>
      <c r="F51" s="76">
        <f>IF(TrRail_act!F39=0,"",1000000*F11/TrRail_act!F39/1000)</f>
        <v>3458.413997921899</v>
      </c>
      <c r="G51" s="76">
        <f>IF(TrRail_act!G39=0,"",1000000*G11/TrRail_act!G39/1000)</f>
        <v>2722.9027312817402</v>
      </c>
      <c r="H51" s="76">
        <f>IF(TrRail_act!H39=0,"",1000000*H11/TrRail_act!H39/1000)</f>
        <v>2519.2803367846227</v>
      </c>
      <c r="I51" s="76">
        <f>IF(TrRail_act!I39=0,"",1000000*I11/TrRail_act!I39/1000)</f>
        <v>1819.479010067013</v>
      </c>
      <c r="J51" s="76">
        <f>IF(TrRail_act!J39=0,"",1000000*J11/TrRail_act!J39/1000)</f>
        <v>1355.1992938854939</v>
      </c>
      <c r="K51" s="76">
        <f>IF(TrRail_act!K39=0,"",1000000*K11/TrRail_act!K39/1000)</f>
        <v>1955.3558644543127</v>
      </c>
      <c r="L51" s="76">
        <f>IF(TrRail_act!L39=0,"",1000000*L11/TrRail_act!L39/1000)</f>
        <v>1729.9195923659256</v>
      </c>
      <c r="M51" s="76">
        <f>IF(TrRail_act!M39=0,"",1000000*M11/TrRail_act!M39/1000)</f>
        <v>1328.5823695351585</v>
      </c>
      <c r="N51" s="76">
        <f>IF(TrRail_act!N39=0,"",1000000*N11/TrRail_act!N39/1000)</f>
        <v>2295.9629707605577</v>
      </c>
      <c r="O51" s="76">
        <f>IF(TrRail_act!O39=0,"",1000000*O11/TrRail_act!O39/1000)</f>
        <v>1411.9896378375845</v>
      </c>
      <c r="P51" s="76">
        <f>IF(TrRail_act!P39=0,"",1000000*P11/TrRail_act!P39/1000)</f>
        <v>2178.1886243542176</v>
      </c>
      <c r="Q51" s="76">
        <f>IF(TrRail_act!Q39=0,"",1000000*Q11/TrRail_act!Q39/1000)</f>
        <v>1933.6748701377421</v>
      </c>
    </row>
    <row r="52" spans="1:17" ht="11.45" customHeight="1" x14ac:dyDescent="0.25">
      <c r="A52" s="62" t="s">
        <v>17</v>
      </c>
      <c r="B52" s="77">
        <f>IF(TrRail_act!B40=0,"",1000000*B12/TrRail_act!B40/1000)</f>
        <v>6081.6830917669522</v>
      </c>
      <c r="C52" s="77">
        <f>IF(TrRail_act!C40=0,"",1000000*C12/TrRail_act!C40/1000)</f>
        <v>6054.4917729913013</v>
      </c>
      <c r="D52" s="77">
        <f>IF(TrRail_act!D40=0,"",1000000*D12/TrRail_act!D40/1000)</f>
        <v>5907.7894491392781</v>
      </c>
      <c r="E52" s="77">
        <f>IF(TrRail_act!E40=0,"",1000000*E12/TrRail_act!E40/1000)</f>
        <v>5502.9091619419078</v>
      </c>
      <c r="F52" s="77">
        <f>IF(TrRail_act!F40=0,"",1000000*F12/TrRail_act!F40/1000)</f>
        <v>5379.75510787851</v>
      </c>
      <c r="G52" s="77">
        <f>IF(TrRail_act!G40=0,"",1000000*G12/TrRail_act!G40/1000)</f>
        <v>4373.1468108464314</v>
      </c>
      <c r="H52" s="77">
        <f>IF(TrRail_act!H40=0,"",1000000*H12/TrRail_act!H40/1000)</f>
        <v>4046.1169045328788</v>
      </c>
      <c r="I52" s="77">
        <f>IF(TrRail_act!I40=0,"",1000000*I12/TrRail_act!I40/1000)</f>
        <v>3032.4650167783552</v>
      </c>
      <c r="J52" s="77">
        <f>IF(TrRail_act!J40=0,"",1000000*J12/TrRail_act!J40/1000)</f>
        <v>2258.6654898091565</v>
      </c>
      <c r="K52" s="77">
        <f>IF(TrRail_act!K40=0,"",1000000*K12/TrRail_act!K40/1000)</f>
        <v>3258.9264407571882</v>
      </c>
      <c r="L52" s="77">
        <f>IF(TrRail_act!L40=0,"",1000000*L12/TrRail_act!L40/1000)</f>
        <v>2883.1993206098759</v>
      </c>
      <c r="M52" s="77">
        <f>IF(TrRail_act!M40=0,"",1000000*M12/TrRail_act!M40/1000)</f>
        <v>2214.3039492252642</v>
      </c>
      <c r="N52" s="77">
        <f>IF(TrRail_act!N40=0,"",1000000*N12/TrRail_act!N40/1000)</f>
        <v>3826.6049512675959</v>
      </c>
      <c r="O52" s="77">
        <f>IF(TrRail_act!O40=0,"",1000000*O12/TrRail_act!O40/1000)</f>
        <v>2695.6165813262978</v>
      </c>
      <c r="P52" s="77">
        <f>IF(TrRail_act!P40=0,"",1000000*P12/TrRail_act!P40/1000)</f>
        <v>4445.282906845342</v>
      </c>
      <c r="Q52" s="77">
        <f>IF(TrRail_act!Q40=0,"",1000000*Q12/TrRail_act!Q40/1000)</f>
        <v>4447.4522013168062</v>
      </c>
    </row>
    <row r="53" spans="1:17" ht="11.45" customHeight="1" x14ac:dyDescent="0.25">
      <c r="A53" s="62" t="s">
        <v>16</v>
      </c>
      <c r="B53" s="77">
        <f>IF(TrRail_act!B41=0,"",1000000*B13/TrRail_act!B41/1000)</f>
        <v>0</v>
      </c>
      <c r="C53" s="77">
        <f>IF(TrRail_act!C41=0,"",1000000*C13/TrRail_act!C41/1000)</f>
        <v>0</v>
      </c>
      <c r="D53" s="77">
        <f>IF(TrRail_act!D41=0,"",1000000*D13/TrRail_act!D41/1000)</f>
        <v>0</v>
      </c>
      <c r="E53" s="77">
        <f>IF(TrRail_act!E41=0,"",1000000*E13/TrRail_act!E41/1000)</f>
        <v>0</v>
      </c>
      <c r="F53" s="77">
        <f>IF(TrRail_act!F41=0,"",1000000*F13/TrRail_act!F41/1000)</f>
        <v>0</v>
      </c>
      <c r="G53" s="77">
        <f>IF(TrRail_act!G41=0,"",1000000*G13/TrRail_act!G41/1000)</f>
        <v>0</v>
      </c>
      <c r="H53" s="77">
        <f>IF(TrRail_act!H41=0,"",1000000*H13/TrRail_act!H41/1000)</f>
        <v>0</v>
      </c>
      <c r="I53" s="77">
        <f>IF(TrRail_act!I41=0,"",1000000*I13/TrRail_act!I41/1000)</f>
        <v>0</v>
      </c>
      <c r="J53" s="77">
        <f>IF(TrRail_act!J41=0,"",1000000*J13/TrRail_act!J41/1000)</f>
        <v>0</v>
      </c>
      <c r="K53" s="77">
        <f>IF(TrRail_act!K41=0,"",1000000*K13/TrRail_act!K41/1000)</f>
        <v>0</v>
      </c>
      <c r="L53" s="77">
        <f>IF(TrRail_act!L41=0,"",1000000*L13/TrRail_act!L41/1000)</f>
        <v>0</v>
      </c>
      <c r="M53" s="77">
        <f>IF(TrRail_act!M41=0,"",1000000*M13/TrRail_act!M41/1000)</f>
        <v>0</v>
      </c>
      <c r="N53" s="77">
        <f>IF(TrRail_act!N41=0,"",1000000*N13/TrRail_act!N41/1000)</f>
        <v>0</v>
      </c>
      <c r="O53" s="77">
        <f>IF(TrRail_act!O41=0,"",1000000*O13/TrRail_act!O41/1000)</f>
        <v>0</v>
      </c>
      <c r="P53" s="77">
        <f>IF(TrRail_act!P41=0,"",1000000*P13/TrRail_act!P41/1000)</f>
        <v>0</v>
      </c>
      <c r="Q53" s="77">
        <f>IF(TrRail_act!Q41=0,"",1000000*Q13/TrRail_act!Q41/1000)</f>
        <v>0</v>
      </c>
    </row>
    <row r="54" spans="1:17" ht="11.45" customHeight="1" x14ac:dyDescent="0.25">
      <c r="A54" s="118" t="s">
        <v>19</v>
      </c>
      <c r="B54" s="122" t="str">
        <f>IF(TrRail_act!B42=0,"",1000000*B14/TrRail_act!B42/1000)</f>
        <v/>
      </c>
      <c r="C54" s="122" t="str">
        <f>IF(TrRail_act!C42=0,"",1000000*C14/TrRail_act!C42/1000)</f>
        <v/>
      </c>
      <c r="D54" s="122" t="str">
        <f>IF(TrRail_act!D42=0,"",1000000*D14/TrRail_act!D42/1000)</f>
        <v/>
      </c>
      <c r="E54" s="122" t="str">
        <f>IF(TrRail_act!E42=0,"",1000000*E14/TrRail_act!E42/1000)</f>
        <v/>
      </c>
      <c r="F54" s="122" t="str">
        <f>IF(TrRail_act!F42=0,"",1000000*F14/TrRail_act!F42/1000)</f>
        <v/>
      </c>
      <c r="G54" s="122" t="str">
        <f>IF(TrRail_act!G42=0,"",1000000*G14/TrRail_act!G42/1000)</f>
        <v/>
      </c>
      <c r="H54" s="122" t="str">
        <f>IF(TrRail_act!H42=0,"",1000000*H14/TrRail_act!H42/1000)</f>
        <v/>
      </c>
      <c r="I54" s="122" t="str">
        <f>IF(TrRail_act!I42=0,"",1000000*I14/TrRail_act!I42/1000)</f>
        <v/>
      </c>
      <c r="J54" s="122" t="str">
        <f>IF(TrRail_act!J42=0,"",1000000*J14/TrRail_act!J42/1000)</f>
        <v/>
      </c>
      <c r="K54" s="122" t="str">
        <f>IF(TrRail_act!K42=0,"",1000000*K14/TrRail_act!K42/1000)</f>
        <v/>
      </c>
      <c r="L54" s="122" t="str">
        <f>IF(TrRail_act!L42=0,"",1000000*L14/TrRail_act!L42/1000)</f>
        <v/>
      </c>
      <c r="M54" s="122" t="str">
        <f>IF(TrRail_act!M42=0,"",1000000*M14/TrRail_act!M42/1000)</f>
        <v/>
      </c>
      <c r="N54" s="122" t="str">
        <f>IF(TrRail_act!N42=0,"",1000000*N14/TrRail_act!N42/1000)</f>
        <v/>
      </c>
      <c r="O54" s="122" t="str">
        <f>IF(TrRail_act!O42=0,"",1000000*O14/TrRail_act!O42/1000)</f>
        <v/>
      </c>
      <c r="P54" s="122" t="str">
        <f>IF(TrRail_act!P42=0,"",1000000*P14/TrRail_act!P42/1000)</f>
        <v/>
      </c>
      <c r="Q54" s="122" t="str">
        <f>IF(TrRail_act!Q42=0,"",1000000*Q14/TrRail_act!Q42/1000)</f>
        <v/>
      </c>
    </row>
    <row r="55" spans="1:17" ht="11.45" customHeight="1" x14ac:dyDescent="0.25">
      <c r="A55" s="25" t="s">
        <v>18</v>
      </c>
      <c r="B55" s="79">
        <f>IF(TrRail_act!B43=0,"",1000000*B15/TrRail_act!B43/1000)</f>
        <v>2978.5594016235082</v>
      </c>
      <c r="C55" s="79">
        <f>IF(TrRail_act!C43=0,"",1000000*C15/TrRail_act!C43/1000)</f>
        <v>2697.1444244635431</v>
      </c>
      <c r="D55" s="79">
        <f>IF(TrRail_act!D43=0,"",1000000*D15/TrRail_act!D43/1000)</f>
        <v>2290.2127896054444</v>
      </c>
      <c r="E55" s="79">
        <f>IF(TrRail_act!E43=0,"",1000000*E15/TrRail_act!E43/1000)</f>
        <v>3127.1505526881833</v>
      </c>
      <c r="F55" s="79">
        <f>IF(TrRail_act!F43=0,"",1000000*F15/TrRail_act!F43/1000)</f>
        <v>3036.5657478782823</v>
      </c>
      <c r="G55" s="79">
        <f>IF(TrRail_act!G43=0,"",1000000*G15/TrRail_act!G43/1000)</f>
        <v>3548.3108133534047</v>
      </c>
      <c r="H55" s="79">
        <f>IF(TrRail_act!H43=0,"",1000000*H15/TrRail_act!H43/1000)</f>
        <v>3530.2848976821956</v>
      </c>
      <c r="I55" s="79">
        <f>IF(TrRail_act!I43=0,"",1000000*I15/TrRail_act!I43/1000)</f>
        <v>3555.2632559689032</v>
      </c>
      <c r="J55" s="79">
        <f>IF(TrRail_act!J43=0,"",1000000*J15/TrRail_act!J43/1000)</f>
        <v>3591.2248923965076</v>
      </c>
      <c r="K55" s="79">
        <f>IF(TrRail_act!K43=0,"",1000000*K15/TrRail_act!K43/1000)</f>
        <v>2568.483784976901</v>
      </c>
      <c r="L55" s="79">
        <f>IF(TrRail_act!L43=0,"",1000000*L15/TrRail_act!L43/1000)</f>
        <v>1073.1136409534076</v>
      </c>
      <c r="M55" s="79">
        <f>IF(TrRail_act!M43=0,"",1000000*M15/TrRail_act!M43/1000)</f>
        <v>745.78266437393643</v>
      </c>
      <c r="N55" s="79">
        <f>IF(TrRail_act!N43=0,"",1000000*N15/TrRail_act!N43/1000)</f>
        <v>1126.8927386187997</v>
      </c>
      <c r="O55" s="79">
        <f>IF(TrRail_act!O43=0,"",1000000*O15/TrRail_act!O43/1000)</f>
        <v>655.08529314690713</v>
      </c>
      <c r="P55" s="79">
        <f>IF(TrRail_act!P43=0,"",1000000*P15/TrRail_act!P43/1000)</f>
        <v>1243.405346941556</v>
      </c>
      <c r="Q55" s="79">
        <f>IF(TrRail_act!Q43=0,"",1000000*Q15/TrRail_act!Q43/1000)</f>
        <v>1120.7458799127703</v>
      </c>
    </row>
    <row r="56" spans="1:17" ht="11.45" customHeight="1" x14ac:dyDescent="0.25">
      <c r="A56" s="116" t="s">
        <v>17</v>
      </c>
      <c r="B56" s="77">
        <f>IF(TrRail_act!B44=0,"",1000000*B16/TrRail_act!B44/1000)</f>
        <v>3153.7687781895961</v>
      </c>
      <c r="C56" s="77">
        <f>IF(TrRail_act!C44=0,"",1000000*C16/TrRail_act!C44/1000)</f>
        <v>2855.7999788437519</v>
      </c>
      <c r="D56" s="77">
        <f>IF(TrRail_act!D44=0,"",1000000*D16/TrRail_act!D44/1000)</f>
        <v>2424.9311889939995</v>
      </c>
      <c r="E56" s="77">
        <f>IF(TrRail_act!E44=0,"",1000000*E16/TrRail_act!E44/1000)</f>
        <v>3311.1005851992531</v>
      </c>
      <c r="F56" s="77">
        <f>IF(TrRail_act!F44=0,"",1000000*F16/TrRail_act!F44/1000)</f>
        <v>3572.4302916215083</v>
      </c>
      <c r="G56" s="77">
        <f>IF(TrRail_act!G44=0,"",1000000*G16/TrRail_act!G44/1000)</f>
        <v>3928.4869719269841</v>
      </c>
      <c r="H56" s="77">
        <f>IF(TrRail_act!H44=0,"",1000000*H16/TrRail_act!H44/1000)</f>
        <v>3851.2198883805768</v>
      </c>
      <c r="I56" s="77">
        <f>IF(TrRail_act!I44=0,"",1000000*I16/TrRail_act!I44/1000)</f>
        <v>3860.0001064805233</v>
      </c>
      <c r="J56" s="77">
        <f>IF(TrRail_act!J44=0,"",1000000*J16/TrRail_act!J44/1000)</f>
        <v>3860.5667593262456</v>
      </c>
      <c r="K56" s="77">
        <f>IF(TrRail_act!K44=0,"",1000000*K16/TrRail_act!K44/1000)</f>
        <v>2834.1890041124425</v>
      </c>
      <c r="L56" s="77">
        <f>IF(TrRail_act!L44=0,"",1000000*L16/TrRail_act!L44/1000)</f>
        <v>1296.6789828187011</v>
      </c>
      <c r="M56" s="77">
        <f>IF(TrRail_act!M44=0,"",1000000*M16/TrRail_act!M44/1000)</f>
        <v>901.15405278517312</v>
      </c>
      <c r="N56" s="77">
        <f>IF(TrRail_act!N44=0,"",1000000*N16/TrRail_act!N44/1000)</f>
        <v>1314.7081950552663</v>
      </c>
      <c r="O56" s="77">
        <f>IF(TrRail_act!O44=0,"",1000000*O16/TrRail_act!O44/1000)</f>
        <v>764.26617533805825</v>
      </c>
      <c r="P56" s="77">
        <f>IF(TrRail_act!P44=0,"",1000000*P16/TrRail_act!P44/1000)</f>
        <v>1450.6395714318153</v>
      </c>
      <c r="Q56" s="77">
        <f>IF(TrRail_act!Q44=0,"",1000000*Q16/TrRail_act!Q44/1000)</f>
        <v>1315.6582068541218</v>
      </c>
    </row>
    <row r="57" spans="1:17" ht="11.45" customHeight="1" x14ac:dyDescent="0.25">
      <c r="A57" s="93" t="s">
        <v>16</v>
      </c>
      <c r="B57" s="74">
        <f>IF(TrRail_act!B45=0,"",1000000*B17/TrRail_act!B45/1000)</f>
        <v>0</v>
      </c>
      <c r="C57" s="74">
        <f>IF(TrRail_act!C45=0,"",1000000*C17/TrRail_act!C45/1000)</f>
        <v>0</v>
      </c>
      <c r="D57" s="74">
        <f>IF(TrRail_act!D45=0,"",1000000*D17/TrRail_act!D45/1000)</f>
        <v>0</v>
      </c>
      <c r="E57" s="74">
        <f>IF(TrRail_act!E45=0,"",1000000*E17/TrRail_act!E45/1000)</f>
        <v>0</v>
      </c>
      <c r="F57" s="74">
        <f>IF(TrRail_act!F45=0,"",1000000*F17/TrRail_act!F45/1000)</f>
        <v>0</v>
      </c>
      <c r="G57" s="74">
        <f>IF(TrRail_act!G45=0,"",1000000*G17/TrRail_act!G45/1000)</f>
        <v>0</v>
      </c>
      <c r="H57" s="74">
        <f>IF(TrRail_act!H45=0,"",1000000*H17/TrRail_act!H45/1000)</f>
        <v>0</v>
      </c>
      <c r="I57" s="74">
        <f>IF(TrRail_act!I45=0,"",1000000*I17/TrRail_act!I45/1000)</f>
        <v>0</v>
      </c>
      <c r="J57" s="74">
        <f>IF(TrRail_act!J45=0,"",1000000*J17/TrRail_act!J45/1000)</f>
        <v>0</v>
      </c>
      <c r="K57" s="74">
        <f>IF(TrRail_act!K45=0,"",1000000*K17/TrRail_act!K45/1000)</f>
        <v>0</v>
      </c>
      <c r="L57" s="74">
        <f>IF(TrRail_act!L45=0,"",1000000*L17/TrRail_act!L45/1000)</f>
        <v>0</v>
      </c>
      <c r="M57" s="74">
        <f>IF(TrRail_act!M45=0,"",1000000*M17/TrRail_act!M45/1000)</f>
        <v>0</v>
      </c>
      <c r="N57" s="74">
        <f>IF(TrRail_act!N45=0,"",1000000*N17/TrRail_act!N45/1000)</f>
        <v>0</v>
      </c>
      <c r="O57" s="74">
        <f>IF(TrRail_act!O45=0,"",1000000*O17/TrRail_act!O45/1000)</f>
        <v>0</v>
      </c>
      <c r="P57" s="74">
        <f>IF(TrRail_act!P45=0,"",1000000*P17/TrRail_act!P45/1000)</f>
        <v>0</v>
      </c>
      <c r="Q57" s="74">
        <f>IF(TrRail_act!Q45=0,"",1000000*Q17/TrRail_act!Q45/1000)</f>
        <v>0</v>
      </c>
    </row>
    <row r="59" spans="1:17" ht="11.45" customHeight="1" x14ac:dyDescent="0.25">
      <c r="A59" s="27" t="s">
        <v>40</v>
      </c>
      <c r="B59" s="33">
        <f t="shared" ref="B59:Q59" si="5">IF(B8=0,0,B8/B$8)</f>
        <v>1</v>
      </c>
      <c r="C59" s="33">
        <f t="shared" si="5"/>
        <v>1</v>
      </c>
      <c r="D59" s="33">
        <f t="shared" si="5"/>
        <v>1</v>
      </c>
      <c r="E59" s="33">
        <f t="shared" si="5"/>
        <v>1</v>
      </c>
      <c r="F59" s="33">
        <f t="shared" si="5"/>
        <v>1</v>
      </c>
      <c r="G59" s="33">
        <f t="shared" si="5"/>
        <v>1</v>
      </c>
      <c r="H59" s="33">
        <f t="shared" si="5"/>
        <v>1</v>
      </c>
      <c r="I59" s="33">
        <f t="shared" si="5"/>
        <v>1</v>
      </c>
      <c r="J59" s="33">
        <f t="shared" si="5"/>
        <v>1</v>
      </c>
      <c r="K59" s="33">
        <f t="shared" si="5"/>
        <v>1</v>
      </c>
      <c r="L59" s="33">
        <f t="shared" si="5"/>
        <v>1</v>
      </c>
      <c r="M59" s="33">
        <f t="shared" si="5"/>
        <v>1</v>
      </c>
      <c r="N59" s="33">
        <f t="shared" si="5"/>
        <v>1</v>
      </c>
      <c r="O59" s="33">
        <f t="shared" si="5"/>
        <v>1</v>
      </c>
      <c r="P59" s="33">
        <f t="shared" si="5"/>
        <v>1</v>
      </c>
      <c r="Q59" s="33">
        <f t="shared" si="5"/>
        <v>1</v>
      </c>
    </row>
    <row r="60" spans="1:17" ht="11.45" customHeight="1" x14ac:dyDescent="0.25">
      <c r="A60" s="25" t="s">
        <v>39</v>
      </c>
      <c r="B60" s="32">
        <f t="shared" ref="B60:Q60" si="6">IF(B9=0,0,B9/B$8)</f>
        <v>0.78917796710825217</v>
      </c>
      <c r="C60" s="32">
        <f t="shared" si="6"/>
        <v>0.80916529971141771</v>
      </c>
      <c r="D60" s="32">
        <f t="shared" si="6"/>
        <v>0.8376402515873963</v>
      </c>
      <c r="E60" s="32">
        <f t="shared" si="6"/>
        <v>0.77873364188383576</v>
      </c>
      <c r="F60" s="32">
        <f t="shared" si="6"/>
        <v>0.76127862252062029</v>
      </c>
      <c r="G60" s="32">
        <f t="shared" si="6"/>
        <v>0.56746885659225854</v>
      </c>
      <c r="H60" s="32">
        <f t="shared" si="6"/>
        <v>0.51233941398619276</v>
      </c>
      <c r="I60" s="32">
        <f t="shared" si="6"/>
        <v>0.42552524301897066</v>
      </c>
      <c r="J60" s="32">
        <f t="shared" si="6"/>
        <v>0.32554335542374074</v>
      </c>
      <c r="K60" s="32">
        <f t="shared" si="6"/>
        <v>0.56681147556328582</v>
      </c>
      <c r="L60" s="32">
        <f t="shared" si="6"/>
        <v>0.75353359694984257</v>
      </c>
      <c r="M60" s="32">
        <f t="shared" si="6"/>
        <v>0.7716181681093226</v>
      </c>
      <c r="N60" s="32">
        <f t="shared" si="6"/>
        <v>0.80008360421364033</v>
      </c>
      <c r="O60" s="32">
        <f t="shared" si="6"/>
        <v>0.82905148798227768</v>
      </c>
      <c r="P60" s="32">
        <f t="shared" si="6"/>
        <v>0.86219067711335251</v>
      </c>
      <c r="Q60" s="32">
        <f t="shared" si="6"/>
        <v>0.88022083875282697</v>
      </c>
    </row>
    <row r="61" spans="1:17" ht="11.45" customHeight="1" x14ac:dyDescent="0.25">
      <c r="A61" s="91" t="s">
        <v>21</v>
      </c>
      <c r="B61" s="119">
        <f t="shared" ref="B61:Q61" si="7">IF(B10=0,0,B10/B$8)</f>
        <v>0</v>
      </c>
      <c r="C61" s="119">
        <f t="shared" si="7"/>
        <v>0</v>
      </c>
      <c r="D61" s="119">
        <f t="shared" si="7"/>
        <v>0</v>
      </c>
      <c r="E61" s="119">
        <f t="shared" si="7"/>
        <v>0</v>
      </c>
      <c r="F61" s="119">
        <f t="shared" si="7"/>
        <v>0</v>
      </c>
      <c r="G61" s="119">
        <f t="shared" si="7"/>
        <v>0</v>
      </c>
      <c r="H61" s="119">
        <f t="shared" si="7"/>
        <v>0</v>
      </c>
      <c r="I61" s="119">
        <f t="shared" si="7"/>
        <v>0</v>
      </c>
      <c r="J61" s="119">
        <f t="shared" si="7"/>
        <v>0</v>
      </c>
      <c r="K61" s="119">
        <f t="shared" si="7"/>
        <v>0</v>
      </c>
      <c r="L61" s="119">
        <f t="shared" si="7"/>
        <v>0</v>
      </c>
      <c r="M61" s="119">
        <f t="shared" si="7"/>
        <v>0</v>
      </c>
      <c r="N61" s="119">
        <f t="shared" si="7"/>
        <v>0</v>
      </c>
      <c r="O61" s="119">
        <f t="shared" si="7"/>
        <v>0</v>
      </c>
      <c r="P61" s="119">
        <f t="shared" si="7"/>
        <v>0</v>
      </c>
      <c r="Q61" s="119">
        <f t="shared" si="7"/>
        <v>0</v>
      </c>
    </row>
    <row r="62" spans="1:17" ht="11.45" customHeight="1" x14ac:dyDescent="0.25">
      <c r="A62" s="19" t="s">
        <v>20</v>
      </c>
      <c r="B62" s="30">
        <f t="shared" ref="B62:Q62" si="8">IF(B11=0,0,B11/B$8)</f>
        <v>0.78917796710825217</v>
      </c>
      <c r="C62" s="30">
        <f t="shared" si="8"/>
        <v>0.80916529971141771</v>
      </c>
      <c r="D62" s="30">
        <f t="shared" si="8"/>
        <v>0.8376402515873963</v>
      </c>
      <c r="E62" s="30">
        <f t="shared" si="8"/>
        <v>0.77873364188383576</v>
      </c>
      <c r="F62" s="30">
        <f t="shared" si="8"/>
        <v>0.76127862252062029</v>
      </c>
      <c r="G62" s="30">
        <f t="shared" si="8"/>
        <v>0.56746885659225854</v>
      </c>
      <c r="H62" s="30">
        <f t="shared" si="8"/>
        <v>0.51233941398619276</v>
      </c>
      <c r="I62" s="30">
        <f t="shared" si="8"/>
        <v>0.42552524301897066</v>
      </c>
      <c r="J62" s="30">
        <f t="shared" si="8"/>
        <v>0.32554335542374074</v>
      </c>
      <c r="K62" s="30">
        <f t="shared" si="8"/>
        <v>0.56681147556328582</v>
      </c>
      <c r="L62" s="30">
        <f t="shared" si="8"/>
        <v>0.75353359694984257</v>
      </c>
      <c r="M62" s="30">
        <f t="shared" si="8"/>
        <v>0.7716181681093226</v>
      </c>
      <c r="N62" s="30">
        <f t="shared" si="8"/>
        <v>0.80008360421364033</v>
      </c>
      <c r="O62" s="30">
        <f t="shared" si="8"/>
        <v>0.82905148798227768</v>
      </c>
      <c r="P62" s="30">
        <f t="shared" si="8"/>
        <v>0.86219067711335251</v>
      </c>
      <c r="Q62" s="30">
        <f t="shared" si="8"/>
        <v>0.88022083875282697</v>
      </c>
    </row>
    <row r="63" spans="1:17" ht="11.45" customHeight="1" x14ac:dyDescent="0.25">
      <c r="A63" s="62" t="s">
        <v>17</v>
      </c>
      <c r="B63" s="115">
        <f t="shared" ref="B63:Q63" si="9">IF(B12=0,0,B12/B$8)</f>
        <v>0.78917796710825217</v>
      </c>
      <c r="C63" s="115">
        <f t="shared" si="9"/>
        <v>0.80916529971141771</v>
      </c>
      <c r="D63" s="115">
        <f t="shared" si="9"/>
        <v>0.8376402515873963</v>
      </c>
      <c r="E63" s="115">
        <f t="shared" si="9"/>
        <v>0.77873364188383576</v>
      </c>
      <c r="F63" s="115">
        <f t="shared" si="9"/>
        <v>0.76127862252062029</v>
      </c>
      <c r="G63" s="115">
        <f t="shared" si="9"/>
        <v>0.56746885659225854</v>
      </c>
      <c r="H63" s="115">
        <f t="shared" si="9"/>
        <v>0.51233941398619276</v>
      </c>
      <c r="I63" s="115">
        <f t="shared" si="9"/>
        <v>0.42552524301897066</v>
      </c>
      <c r="J63" s="115">
        <f t="shared" si="9"/>
        <v>0.32554335542374074</v>
      </c>
      <c r="K63" s="115">
        <f t="shared" si="9"/>
        <v>0.56681147556328582</v>
      </c>
      <c r="L63" s="115">
        <f t="shared" si="9"/>
        <v>0.75353359694984257</v>
      </c>
      <c r="M63" s="115">
        <f t="shared" si="9"/>
        <v>0.7716181681093226</v>
      </c>
      <c r="N63" s="115">
        <f t="shared" si="9"/>
        <v>0.80008360421364033</v>
      </c>
      <c r="O63" s="115">
        <f t="shared" si="9"/>
        <v>0.82905148798227768</v>
      </c>
      <c r="P63" s="115">
        <f t="shared" si="9"/>
        <v>0.86219067711335251</v>
      </c>
      <c r="Q63" s="115">
        <f t="shared" si="9"/>
        <v>0.88022083875282697</v>
      </c>
    </row>
    <row r="64" spans="1:17" ht="11.45" customHeight="1" x14ac:dyDescent="0.25">
      <c r="A64" s="62" t="s">
        <v>16</v>
      </c>
      <c r="B64" s="115">
        <f t="shared" ref="B64:Q64" si="10">IF(B13=0,0,B13/B$8)</f>
        <v>0</v>
      </c>
      <c r="C64" s="115">
        <f t="shared" si="10"/>
        <v>0</v>
      </c>
      <c r="D64" s="115">
        <f t="shared" si="10"/>
        <v>0</v>
      </c>
      <c r="E64" s="115">
        <f t="shared" si="10"/>
        <v>0</v>
      </c>
      <c r="F64" s="115">
        <f t="shared" si="10"/>
        <v>0</v>
      </c>
      <c r="G64" s="115">
        <f t="shared" si="10"/>
        <v>0</v>
      </c>
      <c r="H64" s="115">
        <f t="shared" si="10"/>
        <v>0</v>
      </c>
      <c r="I64" s="115">
        <f t="shared" si="10"/>
        <v>0</v>
      </c>
      <c r="J64" s="115">
        <f t="shared" si="10"/>
        <v>0</v>
      </c>
      <c r="K64" s="115">
        <f t="shared" si="10"/>
        <v>0</v>
      </c>
      <c r="L64" s="115">
        <f t="shared" si="10"/>
        <v>0</v>
      </c>
      <c r="M64" s="115">
        <f t="shared" si="10"/>
        <v>0</v>
      </c>
      <c r="N64" s="115">
        <f t="shared" si="10"/>
        <v>0</v>
      </c>
      <c r="O64" s="115">
        <f t="shared" si="10"/>
        <v>0</v>
      </c>
      <c r="P64" s="115">
        <f t="shared" si="10"/>
        <v>0</v>
      </c>
      <c r="Q64" s="115">
        <f t="shared" si="10"/>
        <v>0</v>
      </c>
    </row>
    <row r="65" spans="1:17" ht="11.45" customHeight="1" x14ac:dyDescent="0.25">
      <c r="A65" s="118" t="s">
        <v>19</v>
      </c>
      <c r="B65" s="117">
        <f t="shared" ref="B65:Q65" si="11">IF(B14=0,0,B14/B$8)</f>
        <v>0</v>
      </c>
      <c r="C65" s="117">
        <f t="shared" si="11"/>
        <v>0</v>
      </c>
      <c r="D65" s="117">
        <f t="shared" si="11"/>
        <v>0</v>
      </c>
      <c r="E65" s="117">
        <f t="shared" si="11"/>
        <v>0</v>
      </c>
      <c r="F65" s="117">
        <f t="shared" si="11"/>
        <v>0</v>
      </c>
      <c r="G65" s="117">
        <f t="shared" si="11"/>
        <v>0</v>
      </c>
      <c r="H65" s="117">
        <f t="shared" si="11"/>
        <v>0</v>
      </c>
      <c r="I65" s="117">
        <f t="shared" si="11"/>
        <v>0</v>
      </c>
      <c r="J65" s="117">
        <f t="shared" si="11"/>
        <v>0</v>
      </c>
      <c r="K65" s="117">
        <f t="shared" si="11"/>
        <v>0</v>
      </c>
      <c r="L65" s="117">
        <f t="shared" si="11"/>
        <v>0</v>
      </c>
      <c r="M65" s="117">
        <f t="shared" si="11"/>
        <v>0</v>
      </c>
      <c r="N65" s="117">
        <f t="shared" si="11"/>
        <v>0</v>
      </c>
      <c r="O65" s="117">
        <f t="shared" si="11"/>
        <v>0</v>
      </c>
      <c r="P65" s="117">
        <f t="shared" si="11"/>
        <v>0</v>
      </c>
      <c r="Q65" s="117">
        <f t="shared" si="11"/>
        <v>0</v>
      </c>
    </row>
    <row r="66" spans="1:17" ht="11.45" customHeight="1" x14ac:dyDescent="0.25">
      <c r="A66" s="25" t="s">
        <v>18</v>
      </c>
      <c r="B66" s="32">
        <f t="shared" ref="B66:Q66" si="12">IF(B15=0,0,B15/B$8)</f>
        <v>0.21082203289174786</v>
      </c>
      <c r="C66" s="32">
        <f t="shared" si="12"/>
        <v>0.19083470028858232</v>
      </c>
      <c r="D66" s="32">
        <f t="shared" si="12"/>
        <v>0.16235974841260381</v>
      </c>
      <c r="E66" s="32">
        <f t="shared" si="12"/>
        <v>0.22126635811616424</v>
      </c>
      <c r="F66" s="32">
        <f t="shared" si="12"/>
        <v>0.23872137747937966</v>
      </c>
      <c r="G66" s="32">
        <f t="shared" si="12"/>
        <v>0.4325311434077414</v>
      </c>
      <c r="H66" s="32">
        <f t="shared" si="12"/>
        <v>0.4876605860138073</v>
      </c>
      <c r="I66" s="32">
        <f t="shared" si="12"/>
        <v>0.57447475698102934</v>
      </c>
      <c r="J66" s="32">
        <f t="shared" si="12"/>
        <v>0.6744566445762592</v>
      </c>
      <c r="K66" s="32">
        <f t="shared" si="12"/>
        <v>0.43318852443671424</v>
      </c>
      <c r="L66" s="32">
        <f t="shared" si="12"/>
        <v>0.24646640305015738</v>
      </c>
      <c r="M66" s="32">
        <f t="shared" si="12"/>
        <v>0.22838183189067729</v>
      </c>
      <c r="N66" s="32">
        <f t="shared" si="12"/>
        <v>0.19991639578635967</v>
      </c>
      <c r="O66" s="32">
        <f t="shared" si="12"/>
        <v>0.17094851201772235</v>
      </c>
      <c r="P66" s="32">
        <f t="shared" si="12"/>
        <v>0.13780932288664749</v>
      </c>
      <c r="Q66" s="32">
        <f t="shared" si="12"/>
        <v>0.1197791612471731</v>
      </c>
    </row>
    <row r="67" spans="1:17" ht="11.45" customHeight="1" x14ac:dyDescent="0.25">
      <c r="A67" s="116" t="s">
        <v>17</v>
      </c>
      <c r="B67" s="115">
        <f t="shared" ref="B67:Q67" si="13">IF(B16=0,0,B16/B$8)</f>
        <v>0.21082203289174786</v>
      </c>
      <c r="C67" s="115">
        <f t="shared" si="13"/>
        <v>0.19083470028858232</v>
      </c>
      <c r="D67" s="115">
        <f t="shared" si="13"/>
        <v>0.16235974841260381</v>
      </c>
      <c r="E67" s="115">
        <f t="shared" si="13"/>
        <v>0.22126635811616424</v>
      </c>
      <c r="F67" s="115">
        <f t="shared" si="13"/>
        <v>0.23872137747937966</v>
      </c>
      <c r="G67" s="115">
        <f t="shared" si="13"/>
        <v>0.4325311434077414</v>
      </c>
      <c r="H67" s="115">
        <f t="shared" si="13"/>
        <v>0.4876605860138073</v>
      </c>
      <c r="I67" s="115">
        <f t="shared" si="13"/>
        <v>0.57447475698102934</v>
      </c>
      <c r="J67" s="115">
        <f t="shared" si="13"/>
        <v>0.6744566445762592</v>
      </c>
      <c r="K67" s="115">
        <f t="shared" si="13"/>
        <v>0.43318852443671424</v>
      </c>
      <c r="L67" s="115">
        <f t="shared" si="13"/>
        <v>0.24646640305015738</v>
      </c>
      <c r="M67" s="115">
        <f t="shared" si="13"/>
        <v>0.22838183189067729</v>
      </c>
      <c r="N67" s="115">
        <f t="shared" si="13"/>
        <v>0.19991639578635967</v>
      </c>
      <c r="O67" s="115">
        <f t="shared" si="13"/>
        <v>0.17094851201772235</v>
      </c>
      <c r="P67" s="115">
        <f t="shared" si="13"/>
        <v>0.13780932288664749</v>
      </c>
      <c r="Q67" s="115">
        <f t="shared" si="13"/>
        <v>0.1197791612471731</v>
      </c>
    </row>
    <row r="68" spans="1:17" ht="11.45" customHeight="1" x14ac:dyDescent="0.25">
      <c r="A68" s="93" t="s">
        <v>16</v>
      </c>
      <c r="B68" s="28">
        <f t="shared" ref="B68:Q68" si="14">IF(B17=0,0,B17/B$8)</f>
        <v>0</v>
      </c>
      <c r="C68" s="28">
        <f t="shared" si="14"/>
        <v>0</v>
      </c>
      <c r="D68" s="28">
        <f t="shared" si="14"/>
        <v>0</v>
      </c>
      <c r="E68" s="28">
        <f t="shared" si="14"/>
        <v>0</v>
      </c>
      <c r="F68" s="28">
        <f t="shared" si="14"/>
        <v>0</v>
      </c>
      <c r="G68" s="28">
        <f t="shared" si="14"/>
        <v>0</v>
      </c>
      <c r="H68" s="28">
        <f t="shared" si="14"/>
        <v>0</v>
      </c>
      <c r="I68" s="28">
        <f t="shared" si="14"/>
        <v>0</v>
      </c>
      <c r="J68" s="28">
        <f t="shared" si="14"/>
        <v>0</v>
      </c>
      <c r="K68" s="28">
        <f t="shared" si="14"/>
        <v>0</v>
      </c>
      <c r="L68" s="28">
        <f t="shared" si="14"/>
        <v>0</v>
      </c>
      <c r="M68" s="28">
        <f t="shared" si="14"/>
        <v>0</v>
      </c>
      <c r="N68" s="28">
        <f t="shared" si="14"/>
        <v>0</v>
      </c>
      <c r="O68" s="28">
        <f t="shared" si="14"/>
        <v>0</v>
      </c>
      <c r="P68" s="28">
        <f t="shared" si="14"/>
        <v>0</v>
      </c>
      <c r="Q68" s="28">
        <f t="shared" si="14"/>
        <v>0</v>
      </c>
    </row>
  </sheetData>
  <pageMargins left="0.39370078740157483" right="0.39370078740157483" top="0.39370078740157483" bottom="0.39370078740157483" header="0.31496062992125984" footer="0.31496062992125984"/>
  <pageSetup paperSize="9" scale="43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Q122"/>
  <sheetViews>
    <sheetView showGridLines="0" zoomScaleNormal="100" workbookViewId="0">
      <pane xSplit="1" ySplit="1" topLeftCell="B2" activePane="bottomRight" state="frozen"/>
      <selection activeCell="D1" sqref="D1"/>
      <selection pane="topRight" activeCell="D1" sqref="D1"/>
      <selection pane="bottomLeft" activeCell="D1" sqref="D1"/>
      <selection pane="bottomRight" activeCell="B2" sqref="B2"/>
    </sheetView>
  </sheetViews>
  <sheetFormatPr defaultColWidth="9.140625" defaultRowHeight="11.45" customHeight="1" x14ac:dyDescent="0.25"/>
  <cols>
    <col min="1" max="1" width="50.7109375" style="13" customWidth="1"/>
    <col min="2" max="17" width="10.7109375" style="10" customWidth="1"/>
    <col min="18" max="16384" width="9.140625" style="13"/>
  </cols>
  <sheetData>
    <row r="1" spans="1:17" ht="13.5" customHeight="1" x14ac:dyDescent="0.25">
      <c r="A1" s="11" t="s">
        <v>179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</row>
    <row r="3" spans="1:17" ht="11.45" customHeight="1" x14ac:dyDescent="0.25">
      <c r="A3" s="27" t="s">
        <v>54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</row>
    <row r="4" spans="1:17" ht="11.45" customHeight="1" x14ac:dyDescent="0.25">
      <c r="A4" s="130" t="s">
        <v>53</v>
      </c>
      <c r="B4" s="132">
        <f t="shared" ref="B4:Q4" si="0">SUM(B5:B7)</f>
        <v>34897.780078943739</v>
      </c>
      <c r="C4" s="132">
        <f t="shared" si="0"/>
        <v>37605.708171603103</v>
      </c>
      <c r="D4" s="132">
        <f t="shared" si="0"/>
        <v>36531.101601886352</v>
      </c>
      <c r="E4" s="132">
        <f t="shared" si="0"/>
        <v>35256.810198038642</v>
      </c>
      <c r="F4" s="132">
        <f t="shared" si="0"/>
        <v>35966.426602906591</v>
      </c>
      <c r="G4" s="132">
        <f t="shared" si="0"/>
        <v>37431.705341462126</v>
      </c>
      <c r="H4" s="132">
        <f t="shared" si="0"/>
        <v>34794.941830611999</v>
      </c>
      <c r="I4" s="132">
        <f t="shared" si="0"/>
        <v>35019.394087565168</v>
      </c>
      <c r="J4" s="132">
        <f t="shared" si="0"/>
        <v>36157.053132544876</v>
      </c>
      <c r="K4" s="132">
        <f t="shared" si="0"/>
        <v>32969.063678321625</v>
      </c>
      <c r="L4" s="132">
        <f t="shared" si="0"/>
        <v>31668.831267839323</v>
      </c>
      <c r="M4" s="132">
        <f t="shared" si="0"/>
        <v>33159.581307205161</v>
      </c>
      <c r="N4" s="132">
        <f t="shared" si="0"/>
        <v>28685.23780343026</v>
      </c>
      <c r="O4" s="132">
        <f t="shared" si="0"/>
        <v>29321.110386408982</v>
      </c>
      <c r="P4" s="132">
        <f t="shared" si="0"/>
        <v>39098.348764302136</v>
      </c>
      <c r="Q4" s="132">
        <f t="shared" si="0"/>
        <v>41289.010812218425</v>
      </c>
    </row>
    <row r="5" spans="1:17" ht="11.45" customHeight="1" x14ac:dyDescent="0.25">
      <c r="A5" s="116" t="s">
        <v>23</v>
      </c>
      <c r="B5" s="42">
        <v>1292.1632907863932</v>
      </c>
      <c r="C5" s="42">
        <v>1371.6172243315111</v>
      </c>
      <c r="D5" s="42">
        <v>1396.1021787900356</v>
      </c>
      <c r="E5" s="42">
        <v>1437.5362484860211</v>
      </c>
      <c r="F5" s="42">
        <v>1598.1327876652017</v>
      </c>
      <c r="G5" s="42">
        <v>1688.0426183171949</v>
      </c>
      <c r="H5" s="42">
        <v>1799.2978852331978</v>
      </c>
      <c r="I5" s="42">
        <v>2037.0193316504942</v>
      </c>
      <c r="J5" s="42">
        <v>2017.8210097671526</v>
      </c>
      <c r="K5" s="42">
        <v>2099.3540942478094</v>
      </c>
      <c r="L5" s="42">
        <v>1925.0012367499999</v>
      </c>
      <c r="M5" s="42">
        <v>1710.003420705018</v>
      </c>
      <c r="N5" s="42">
        <v>1588.2297959867392</v>
      </c>
      <c r="O5" s="42">
        <v>1530.2275749186076</v>
      </c>
      <c r="P5" s="42">
        <v>1839.1040581077523</v>
      </c>
      <c r="Q5" s="42">
        <v>2197.5395418910648</v>
      </c>
    </row>
    <row r="6" spans="1:17" ht="11.45" customHeight="1" x14ac:dyDescent="0.25">
      <c r="A6" s="116" t="s">
        <v>127</v>
      </c>
      <c r="B6" s="42">
        <v>28753.498530277</v>
      </c>
      <c r="C6" s="42">
        <v>30851.981033280314</v>
      </c>
      <c r="D6" s="42">
        <v>29822.935094573677</v>
      </c>
      <c r="E6" s="42">
        <v>28623.090311813747</v>
      </c>
      <c r="F6" s="42">
        <v>28752.476114236193</v>
      </c>
      <c r="G6" s="42">
        <v>29451.827399308106</v>
      </c>
      <c r="H6" s="42">
        <v>25745.434069507755</v>
      </c>
      <c r="I6" s="42">
        <v>24802.713985443046</v>
      </c>
      <c r="J6" s="42">
        <v>25328.10513049821</v>
      </c>
      <c r="K6" s="42">
        <v>22632.485503639953</v>
      </c>
      <c r="L6" s="42">
        <v>22644.022167782932</v>
      </c>
      <c r="M6" s="42">
        <v>23379.706645837647</v>
      </c>
      <c r="N6" s="42">
        <v>21525.387793194728</v>
      </c>
      <c r="O6" s="42">
        <v>22354.586602886844</v>
      </c>
      <c r="P6" s="42">
        <v>26135.878354131477</v>
      </c>
      <c r="Q6" s="42">
        <v>28699.670319668039</v>
      </c>
    </row>
    <row r="7" spans="1:17" ht="11.45" customHeight="1" x14ac:dyDescent="0.25">
      <c r="A7" s="116" t="s">
        <v>125</v>
      </c>
      <c r="B7" s="42">
        <v>4852.1182578803455</v>
      </c>
      <c r="C7" s="42">
        <v>5382.1099139912794</v>
      </c>
      <c r="D7" s="42">
        <v>5312.0643285226406</v>
      </c>
      <c r="E7" s="42">
        <v>5196.1836377388754</v>
      </c>
      <c r="F7" s="42">
        <v>5615.8177010051932</v>
      </c>
      <c r="G7" s="42">
        <v>6291.8353238368254</v>
      </c>
      <c r="H7" s="42">
        <v>7250.2098758710426</v>
      </c>
      <c r="I7" s="42">
        <v>8179.6607704716253</v>
      </c>
      <c r="J7" s="42">
        <v>8811.1269922795109</v>
      </c>
      <c r="K7" s="42">
        <v>8237.2240804338617</v>
      </c>
      <c r="L7" s="42">
        <v>7099.8078633063924</v>
      </c>
      <c r="M7" s="42">
        <v>8069.8712406624954</v>
      </c>
      <c r="N7" s="42">
        <v>5571.6202142487937</v>
      </c>
      <c r="O7" s="42">
        <v>5436.2962086035277</v>
      </c>
      <c r="P7" s="42">
        <v>11123.366352062909</v>
      </c>
      <c r="Q7" s="42">
        <v>10391.800950659324</v>
      </c>
    </row>
    <row r="8" spans="1:17" ht="11.45" customHeight="1" x14ac:dyDescent="0.25">
      <c r="A8" s="128" t="s">
        <v>51</v>
      </c>
      <c r="B8" s="131">
        <f t="shared" ref="B8:Q8" si="1">SUM(B9:B10)</f>
        <v>148.88051588688177</v>
      </c>
      <c r="C8" s="131">
        <f t="shared" si="1"/>
        <v>173.34595817682677</v>
      </c>
      <c r="D8" s="131">
        <f t="shared" si="1"/>
        <v>182.80358176553824</v>
      </c>
      <c r="E8" s="131">
        <f t="shared" si="1"/>
        <v>178.25049502052363</v>
      </c>
      <c r="F8" s="131">
        <f t="shared" si="1"/>
        <v>155.90457366009309</v>
      </c>
      <c r="G8" s="131">
        <f t="shared" si="1"/>
        <v>139.27222645058526</v>
      </c>
      <c r="H8" s="131">
        <f t="shared" si="1"/>
        <v>127.31607604940058</v>
      </c>
      <c r="I8" s="131">
        <f t="shared" si="1"/>
        <v>114.42190763358137</v>
      </c>
      <c r="J8" s="131">
        <f t="shared" si="1"/>
        <v>115.48168724500339</v>
      </c>
      <c r="K8" s="131">
        <f t="shared" si="1"/>
        <v>105.57526067468004</v>
      </c>
      <c r="L8" s="131">
        <f t="shared" si="1"/>
        <v>80.485039920101514</v>
      </c>
      <c r="M8" s="131">
        <f t="shared" si="1"/>
        <v>68.879201736357857</v>
      </c>
      <c r="N8" s="131">
        <f t="shared" si="1"/>
        <v>56.507168011842531</v>
      </c>
      <c r="O8" s="131">
        <f t="shared" si="1"/>
        <v>47.962074344009622</v>
      </c>
      <c r="P8" s="131">
        <f t="shared" si="1"/>
        <v>41.395247419753751</v>
      </c>
      <c r="Q8" s="131">
        <f t="shared" si="1"/>
        <v>42.653234186825756</v>
      </c>
    </row>
    <row r="9" spans="1:17" ht="11.45" customHeight="1" x14ac:dyDescent="0.25">
      <c r="A9" s="95" t="s">
        <v>126</v>
      </c>
      <c r="B9" s="37">
        <v>102.50191056550398</v>
      </c>
      <c r="C9" s="37">
        <v>126.90824388409777</v>
      </c>
      <c r="D9" s="37">
        <v>136.33127161165902</v>
      </c>
      <c r="E9" s="37">
        <v>131.18752638299566</v>
      </c>
      <c r="F9" s="37">
        <v>113.57469742742286</v>
      </c>
      <c r="G9" s="37">
        <v>98.158410457802674</v>
      </c>
      <c r="H9" s="37">
        <v>85.662457927816689</v>
      </c>
      <c r="I9" s="37">
        <v>72.437414080128377</v>
      </c>
      <c r="J9" s="37">
        <v>67.784513810982645</v>
      </c>
      <c r="K9" s="37">
        <v>61.999368011719547</v>
      </c>
      <c r="L9" s="37">
        <v>40.314442840203014</v>
      </c>
      <c r="M9" s="37">
        <v>35.226275099489669</v>
      </c>
      <c r="N9" s="37">
        <v>32.277335252215956</v>
      </c>
      <c r="O9" s="37">
        <v>29.523770041370518</v>
      </c>
      <c r="P9" s="37">
        <v>26.377516729641673</v>
      </c>
      <c r="Q9" s="37">
        <v>24.896622013572291</v>
      </c>
    </row>
    <row r="10" spans="1:17" ht="11.45" customHeight="1" x14ac:dyDescent="0.25">
      <c r="A10" s="93" t="s">
        <v>125</v>
      </c>
      <c r="B10" s="36">
        <v>46.378605321377798</v>
      </c>
      <c r="C10" s="36">
        <v>46.437714292729005</v>
      </c>
      <c r="D10" s="36">
        <v>46.472310153879228</v>
      </c>
      <c r="E10" s="36">
        <v>47.062968637527966</v>
      </c>
      <c r="F10" s="36">
        <v>42.329876232670223</v>
      </c>
      <c r="G10" s="36">
        <v>41.113815992782584</v>
      </c>
      <c r="H10" s="36">
        <v>41.653618121583882</v>
      </c>
      <c r="I10" s="36">
        <v>41.984493553452992</v>
      </c>
      <c r="J10" s="36">
        <v>47.697173434020741</v>
      </c>
      <c r="K10" s="36">
        <v>43.575892662960484</v>
      </c>
      <c r="L10" s="36">
        <v>40.170597079898492</v>
      </c>
      <c r="M10" s="36">
        <v>33.652926636868195</v>
      </c>
      <c r="N10" s="36">
        <v>24.229832759626575</v>
      </c>
      <c r="O10" s="36">
        <v>18.438304302639104</v>
      </c>
      <c r="P10" s="36">
        <v>15.017730690112078</v>
      </c>
      <c r="Q10" s="36">
        <v>17.756612173253469</v>
      </c>
    </row>
    <row r="11" spans="1:17" ht="11.45" customHeight="1" x14ac:dyDescent="0.25">
      <c r="B11" s="42"/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</row>
    <row r="12" spans="1:17" ht="11.45" customHeight="1" x14ac:dyDescent="0.25">
      <c r="A12" s="27" t="s">
        <v>115</v>
      </c>
      <c r="B12" s="41">
        <f t="shared" ref="B12" si="2">SUM(B13,B17)</f>
        <v>397.9985469740796</v>
      </c>
      <c r="C12" s="41">
        <f t="shared" ref="C12:Q12" si="3">SUM(C13,C17)</f>
        <v>428.90475608892388</v>
      </c>
      <c r="D12" s="41">
        <f t="shared" si="3"/>
        <v>414.92601159595597</v>
      </c>
      <c r="E12" s="41">
        <f t="shared" si="3"/>
        <v>398.29911901257066</v>
      </c>
      <c r="F12" s="41">
        <f t="shared" si="3"/>
        <v>413.39335215200532</v>
      </c>
      <c r="G12" s="41">
        <f t="shared" si="3"/>
        <v>401.06315564432361</v>
      </c>
      <c r="H12" s="41">
        <f t="shared" si="3"/>
        <v>368.43379901147495</v>
      </c>
      <c r="I12" s="41">
        <f t="shared" si="3"/>
        <v>354.64698472344821</v>
      </c>
      <c r="J12" s="41">
        <f t="shared" si="3"/>
        <v>356.72963190241194</v>
      </c>
      <c r="K12" s="41">
        <f t="shared" si="3"/>
        <v>340.1551516813476</v>
      </c>
      <c r="L12" s="41">
        <f t="shared" si="3"/>
        <v>328.13510087001742</v>
      </c>
      <c r="M12" s="41">
        <f t="shared" si="3"/>
        <v>326.28719483769902</v>
      </c>
      <c r="N12" s="41">
        <f t="shared" si="3"/>
        <v>261.59838087997338</v>
      </c>
      <c r="O12" s="41">
        <f t="shared" si="3"/>
        <v>251.69883331840342</v>
      </c>
      <c r="P12" s="41">
        <f t="shared" si="3"/>
        <v>312.27187703319186</v>
      </c>
      <c r="Q12" s="41">
        <f t="shared" si="3"/>
        <v>345.54537715052487</v>
      </c>
    </row>
    <row r="13" spans="1:17" ht="11.45" customHeight="1" x14ac:dyDescent="0.25">
      <c r="A13" s="130" t="s">
        <v>39</v>
      </c>
      <c r="B13" s="132">
        <f t="shared" ref="B13" si="4">SUM(B14:B16)</f>
        <v>392.12070908390791</v>
      </c>
      <c r="C13" s="132">
        <f t="shared" ref="C13:Q13" si="5">SUM(C14:C16)</f>
        <v>421.98298004356076</v>
      </c>
      <c r="D13" s="132">
        <f t="shared" si="5"/>
        <v>407.66316312809096</v>
      </c>
      <c r="E13" s="132">
        <f t="shared" si="5"/>
        <v>391.34637445654084</v>
      </c>
      <c r="F13" s="132">
        <f t="shared" si="5"/>
        <v>407.42230734945065</v>
      </c>
      <c r="G13" s="132">
        <f t="shared" si="5"/>
        <v>395.78007476094973</v>
      </c>
      <c r="H13" s="132">
        <f t="shared" si="5"/>
        <v>363.54751572016266</v>
      </c>
      <c r="I13" s="132">
        <f t="shared" si="5"/>
        <v>350.35237176987772</v>
      </c>
      <c r="J13" s="132">
        <f t="shared" si="5"/>
        <v>352.47384088996603</v>
      </c>
      <c r="K13" s="132">
        <f t="shared" si="5"/>
        <v>336.30078614756485</v>
      </c>
      <c r="L13" s="132">
        <f t="shared" si="5"/>
        <v>325.49995240968724</v>
      </c>
      <c r="M13" s="132">
        <f t="shared" si="5"/>
        <v>324.05946626146175</v>
      </c>
      <c r="N13" s="132">
        <f t="shared" si="5"/>
        <v>259.65549564506472</v>
      </c>
      <c r="O13" s="132">
        <f t="shared" si="5"/>
        <v>249.99149003909838</v>
      </c>
      <c r="P13" s="132">
        <f t="shared" si="5"/>
        <v>310.87773921318052</v>
      </c>
      <c r="Q13" s="132">
        <f t="shared" si="5"/>
        <v>344.13399575677136</v>
      </c>
    </row>
    <row r="14" spans="1:17" ht="11.45" customHeight="1" x14ac:dyDescent="0.25">
      <c r="A14" s="116" t="s">
        <v>23</v>
      </c>
      <c r="B14" s="42">
        <f>B23*B79/1000000</f>
        <v>14.950610492167161</v>
      </c>
      <c r="C14" s="42">
        <f t="shared" ref="C14:Q14" si="6">C23*C79/1000000</f>
        <v>16.115182531847285</v>
      </c>
      <c r="D14" s="42">
        <f t="shared" si="6"/>
        <v>16.304822951644635</v>
      </c>
      <c r="E14" s="42">
        <f t="shared" si="6"/>
        <v>16.493068150923428</v>
      </c>
      <c r="F14" s="42">
        <f t="shared" si="6"/>
        <v>18.941197613685691</v>
      </c>
      <c r="G14" s="42">
        <f t="shared" si="6"/>
        <v>19.118839126207973</v>
      </c>
      <c r="H14" s="42">
        <f t="shared" si="6"/>
        <v>20.340770228404882</v>
      </c>
      <c r="I14" s="42">
        <f t="shared" si="6"/>
        <v>22.070448535151243</v>
      </c>
      <c r="J14" s="42">
        <f t="shared" si="6"/>
        <v>21.292707085698179</v>
      </c>
      <c r="K14" s="42">
        <f t="shared" si="6"/>
        <v>23.583947136646749</v>
      </c>
      <c r="L14" s="42">
        <f t="shared" si="6"/>
        <v>20.781299317186313</v>
      </c>
      <c r="M14" s="42">
        <f t="shared" si="6"/>
        <v>18.043212875075366</v>
      </c>
      <c r="N14" s="42">
        <f t="shared" si="6"/>
        <v>16.475948598700661</v>
      </c>
      <c r="O14" s="42">
        <f t="shared" si="6"/>
        <v>14.827951090943991</v>
      </c>
      <c r="P14" s="42">
        <f t="shared" si="6"/>
        <v>16.343075433548528</v>
      </c>
      <c r="Q14" s="42">
        <f t="shared" si="6"/>
        <v>18.608900848277646</v>
      </c>
    </row>
    <row r="15" spans="1:17" ht="11.45" customHeight="1" x14ac:dyDescent="0.25">
      <c r="A15" s="116" t="s">
        <v>127</v>
      </c>
      <c r="B15" s="42">
        <f>B24*B80/1000000</f>
        <v>332.14785578584684</v>
      </c>
      <c r="C15" s="42">
        <f t="shared" ref="C15:Q15" si="7">C24*C80/1000000</f>
        <v>356.11648882957257</v>
      </c>
      <c r="D15" s="42">
        <f t="shared" si="7"/>
        <v>341.11376929698179</v>
      </c>
      <c r="E15" s="42">
        <f t="shared" si="7"/>
        <v>324.93197043275865</v>
      </c>
      <c r="F15" s="42">
        <f t="shared" si="7"/>
        <v>334.92750060379853</v>
      </c>
      <c r="G15" s="42">
        <f t="shared" si="7"/>
        <v>321.82213061683603</v>
      </c>
      <c r="H15" s="42">
        <f t="shared" si="7"/>
        <v>280.7779830775068</v>
      </c>
      <c r="I15" s="42">
        <f t="shared" si="7"/>
        <v>258.51761307600202</v>
      </c>
      <c r="J15" s="42">
        <f t="shared" si="7"/>
        <v>257.76399739988727</v>
      </c>
      <c r="K15" s="42">
        <f t="shared" si="7"/>
        <v>242.46299408167596</v>
      </c>
      <c r="L15" s="42">
        <f t="shared" si="7"/>
        <v>234.06237206300949</v>
      </c>
      <c r="M15" s="42">
        <f t="shared" si="7"/>
        <v>230.05558309356749</v>
      </c>
      <c r="N15" s="42">
        <f t="shared" si="7"/>
        <v>210.2824474057154</v>
      </c>
      <c r="O15" s="42">
        <f t="shared" si="7"/>
        <v>203.62991749509831</v>
      </c>
      <c r="P15" s="42">
        <f t="shared" si="7"/>
        <v>225.76745459459272</v>
      </c>
      <c r="Q15" s="42">
        <f t="shared" si="7"/>
        <v>238.81334450792798</v>
      </c>
    </row>
    <row r="16" spans="1:17" ht="11.45" customHeight="1" x14ac:dyDescent="0.25">
      <c r="A16" s="116" t="s">
        <v>125</v>
      </c>
      <c r="B16" s="42">
        <f>B25*B81/1000000</f>
        <v>45.022242805893882</v>
      </c>
      <c r="C16" s="42">
        <f t="shared" ref="C16:Q16" si="8">C25*C81/1000000</f>
        <v>49.751308682140902</v>
      </c>
      <c r="D16" s="42">
        <f t="shared" si="8"/>
        <v>50.244570879464547</v>
      </c>
      <c r="E16" s="42">
        <f t="shared" si="8"/>
        <v>49.921335872858776</v>
      </c>
      <c r="F16" s="42">
        <f t="shared" si="8"/>
        <v>53.553609131966418</v>
      </c>
      <c r="G16" s="42">
        <f t="shared" si="8"/>
        <v>54.839105017905737</v>
      </c>
      <c r="H16" s="42">
        <f t="shared" si="8"/>
        <v>62.428762414250976</v>
      </c>
      <c r="I16" s="42">
        <f t="shared" si="8"/>
        <v>69.764310158724484</v>
      </c>
      <c r="J16" s="42">
        <f t="shared" si="8"/>
        <v>73.417136404380571</v>
      </c>
      <c r="K16" s="42">
        <f t="shared" si="8"/>
        <v>70.253844929242106</v>
      </c>
      <c r="L16" s="42">
        <f t="shared" si="8"/>
        <v>70.656281029491424</v>
      </c>
      <c r="M16" s="42">
        <f t="shared" si="8"/>
        <v>75.960670292818889</v>
      </c>
      <c r="N16" s="42">
        <f t="shared" si="8"/>
        <v>32.897099640648662</v>
      </c>
      <c r="O16" s="42">
        <f t="shared" si="8"/>
        <v>31.533621453056057</v>
      </c>
      <c r="P16" s="42">
        <f t="shared" si="8"/>
        <v>68.767209185039263</v>
      </c>
      <c r="Q16" s="42">
        <f t="shared" si="8"/>
        <v>86.711750400565762</v>
      </c>
    </row>
    <row r="17" spans="1:17" ht="11.45" customHeight="1" x14ac:dyDescent="0.25">
      <c r="A17" s="128" t="s">
        <v>18</v>
      </c>
      <c r="B17" s="131">
        <f t="shared" ref="B17" si="9">SUM(B18:B19)</f>
        <v>5.8778378901717154</v>
      </c>
      <c r="C17" s="131">
        <f t="shared" ref="C17:Q17" si="10">SUM(C18:C19)</f>
        <v>6.9217760453631199</v>
      </c>
      <c r="D17" s="131">
        <f t="shared" si="10"/>
        <v>7.2628484678650072</v>
      </c>
      <c r="E17" s="131">
        <f t="shared" si="10"/>
        <v>6.9527445560298053</v>
      </c>
      <c r="F17" s="131">
        <f t="shared" si="10"/>
        <v>5.9710448025546494</v>
      </c>
      <c r="G17" s="131">
        <f t="shared" si="10"/>
        <v>5.2830808833738629</v>
      </c>
      <c r="H17" s="131">
        <f t="shared" si="10"/>
        <v>4.8862832913122771</v>
      </c>
      <c r="I17" s="131">
        <f t="shared" si="10"/>
        <v>4.2946129535704802</v>
      </c>
      <c r="J17" s="131">
        <f t="shared" si="10"/>
        <v>4.2557910124459148</v>
      </c>
      <c r="K17" s="131">
        <f t="shared" si="10"/>
        <v>3.8543655337827434</v>
      </c>
      <c r="L17" s="131">
        <f t="shared" si="10"/>
        <v>2.6351484603301811</v>
      </c>
      <c r="M17" s="131">
        <f t="shared" si="10"/>
        <v>2.2277285762372827</v>
      </c>
      <c r="N17" s="131">
        <f t="shared" si="10"/>
        <v>1.9428852349086845</v>
      </c>
      <c r="O17" s="131">
        <f t="shared" si="10"/>
        <v>1.7073432793050318</v>
      </c>
      <c r="P17" s="131">
        <f t="shared" si="10"/>
        <v>1.3941378200113443</v>
      </c>
      <c r="Q17" s="131">
        <f t="shared" si="10"/>
        <v>1.411381393753496</v>
      </c>
    </row>
    <row r="18" spans="1:17" ht="11.45" customHeight="1" x14ac:dyDescent="0.25">
      <c r="A18" s="95" t="s">
        <v>126</v>
      </c>
      <c r="B18" s="37">
        <f>B27*B83/1000000</f>
        <v>5.013921178512291</v>
      </c>
      <c r="C18" s="37">
        <f t="shared" ref="C18:Q18" si="11">C27*C83/1000000</f>
        <v>6.0535532059163417</v>
      </c>
      <c r="D18" s="37">
        <f t="shared" si="11"/>
        <v>6.4039055720358462</v>
      </c>
      <c r="E18" s="37">
        <f t="shared" si="11"/>
        <v>6.0762035650886501</v>
      </c>
      <c r="F18" s="37">
        <f t="shared" si="11"/>
        <v>5.1936669021897792</v>
      </c>
      <c r="G18" s="37">
        <f t="shared" si="11"/>
        <v>4.5359204456305973</v>
      </c>
      <c r="H18" s="37">
        <f t="shared" si="11"/>
        <v>4.1222853290076582</v>
      </c>
      <c r="I18" s="37">
        <f t="shared" si="11"/>
        <v>3.5252630550809143</v>
      </c>
      <c r="J18" s="37">
        <f t="shared" si="11"/>
        <v>3.3763512235998481</v>
      </c>
      <c r="K18" s="37">
        <f t="shared" si="11"/>
        <v>3.042180368084928</v>
      </c>
      <c r="L18" s="37">
        <f t="shared" si="11"/>
        <v>1.9052535891859619</v>
      </c>
      <c r="M18" s="37">
        <f t="shared" si="11"/>
        <v>1.6057541648161959</v>
      </c>
      <c r="N18" s="37">
        <f t="shared" si="11"/>
        <v>1.4840956671622987</v>
      </c>
      <c r="O18" s="37">
        <f t="shared" si="11"/>
        <v>1.3420500424711936</v>
      </c>
      <c r="P18" s="37">
        <f t="shared" si="11"/>
        <v>1.1104787045216338</v>
      </c>
      <c r="Q18" s="37">
        <f t="shared" si="11"/>
        <v>1.0619952199560201</v>
      </c>
    </row>
    <row r="19" spans="1:17" ht="11.45" customHeight="1" x14ac:dyDescent="0.25">
      <c r="A19" s="93" t="s">
        <v>125</v>
      </c>
      <c r="B19" s="36">
        <f>B28*B84/1000000</f>
        <v>0.86391671165942419</v>
      </c>
      <c r="C19" s="36">
        <f t="shared" ref="C19:Q19" si="12">C28*C84/1000000</f>
        <v>0.86822283944677825</v>
      </c>
      <c r="D19" s="36">
        <f t="shared" si="12"/>
        <v>0.85894289582916128</v>
      </c>
      <c r="E19" s="36">
        <f t="shared" si="12"/>
        <v>0.87654099094115501</v>
      </c>
      <c r="F19" s="36">
        <f t="shared" si="12"/>
        <v>0.77737790036487042</v>
      </c>
      <c r="G19" s="36">
        <f t="shared" si="12"/>
        <v>0.74716043774326601</v>
      </c>
      <c r="H19" s="36">
        <f t="shared" si="12"/>
        <v>0.76399796230461869</v>
      </c>
      <c r="I19" s="36">
        <f t="shared" si="12"/>
        <v>0.76934989848956548</v>
      </c>
      <c r="J19" s="36">
        <f t="shared" si="12"/>
        <v>0.87943978884606666</v>
      </c>
      <c r="K19" s="36">
        <f t="shared" si="12"/>
        <v>0.81218516569781551</v>
      </c>
      <c r="L19" s="36">
        <f t="shared" si="12"/>
        <v>0.72989487114421925</v>
      </c>
      <c r="M19" s="36">
        <f t="shared" si="12"/>
        <v>0.62197441142108689</v>
      </c>
      <c r="N19" s="36">
        <f t="shared" si="12"/>
        <v>0.45878956774638574</v>
      </c>
      <c r="O19" s="36">
        <f t="shared" si="12"/>
        <v>0.36529323683383819</v>
      </c>
      <c r="P19" s="36">
        <f t="shared" si="12"/>
        <v>0.28365911548971057</v>
      </c>
      <c r="Q19" s="36">
        <f t="shared" si="12"/>
        <v>0.34938617379747589</v>
      </c>
    </row>
    <row r="20" spans="1:17" ht="11.45" customHeight="1" x14ac:dyDescent="0.25"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</row>
    <row r="21" spans="1:17" ht="11.45" customHeight="1" x14ac:dyDescent="0.25">
      <c r="A21" s="27" t="s">
        <v>140</v>
      </c>
      <c r="B21" s="41">
        <f t="shared" ref="B21" si="13">SUM(B22,B26)</f>
        <v>357464</v>
      </c>
      <c r="C21" s="41">
        <f t="shared" ref="C21:Q21" si="14">SUM(C22,C26)</f>
        <v>383989</v>
      </c>
      <c r="D21" s="41">
        <f t="shared" si="14"/>
        <v>370598</v>
      </c>
      <c r="E21" s="41">
        <f t="shared" si="14"/>
        <v>354597</v>
      </c>
      <c r="F21" s="41">
        <f t="shared" si="14"/>
        <v>371618</v>
      </c>
      <c r="G21" s="41">
        <f t="shared" si="14"/>
        <v>361592</v>
      </c>
      <c r="H21" s="41">
        <f t="shared" si="14"/>
        <v>355034</v>
      </c>
      <c r="I21" s="41">
        <f t="shared" si="14"/>
        <v>369457</v>
      </c>
      <c r="J21" s="41">
        <f t="shared" si="14"/>
        <v>354814</v>
      </c>
      <c r="K21" s="41">
        <f t="shared" si="14"/>
        <v>356017</v>
      </c>
      <c r="L21" s="41">
        <f t="shared" si="14"/>
        <v>340661</v>
      </c>
      <c r="M21" s="41">
        <f t="shared" si="14"/>
        <v>336061</v>
      </c>
      <c r="N21" s="41">
        <f t="shared" si="14"/>
        <v>282748</v>
      </c>
      <c r="O21" s="41">
        <f t="shared" si="14"/>
        <v>270322</v>
      </c>
      <c r="P21" s="41">
        <f t="shared" si="14"/>
        <v>322269</v>
      </c>
      <c r="Q21" s="41">
        <f t="shared" si="14"/>
        <v>352962</v>
      </c>
    </row>
    <row r="22" spans="1:17" ht="11.45" customHeight="1" x14ac:dyDescent="0.25">
      <c r="A22" s="130" t="s">
        <v>39</v>
      </c>
      <c r="B22" s="132">
        <f t="shared" ref="B22" si="15">SUM(B23:B25)</f>
        <v>351700</v>
      </c>
      <c r="C22" s="132">
        <f t="shared" ref="C22:Q22" si="16">SUM(C23:C25)</f>
        <v>377503</v>
      </c>
      <c r="D22" s="132">
        <f t="shared" si="16"/>
        <v>364326</v>
      </c>
      <c r="E22" s="132">
        <f t="shared" si="16"/>
        <v>349083</v>
      </c>
      <c r="F22" s="132">
        <f t="shared" si="16"/>
        <v>367258</v>
      </c>
      <c r="G22" s="132">
        <f t="shared" si="16"/>
        <v>357463</v>
      </c>
      <c r="H22" s="132">
        <f t="shared" si="16"/>
        <v>350716</v>
      </c>
      <c r="I22" s="132">
        <f t="shared" si="16"/>
        <v>365251</v>
      </c>
      <c r="J22" s="132">
        <f t="shared" si="16"/>
        <v>350652</v>
      </c>
      <c r="K22" s="132">
        <f t="shared" si="16"/>
        <v>352280</v>
      </c>
      <c r="L22" s="132">
        <f t="shared" si="16"/>
        <v>338281</v>
      </c>
      <c r="M22" s="132">
        <f t="shared" si="16"/>
        <v>333990</v>
      </c>
      <c r="N22" s="132">
        <f t="shared" si="16"/>
        <v>280863</v>
      </c>
      <c r="O22" s="132">
        <f t="shared" si="16"/>
        <v>268582</v>
      </c>
      <c r="P22" s="132">
        <f t="shared" si="16"/>
        <v>320822</v>
      </c>
      <c r="Q22" s="132">
        <f t="shared" si="16"/>
        <v>351488</v>
      </c>
    </row>
    <row r="23" spans="1:17" ht="11.45" customHeight="1" x14ac:dyDescent="0.25">
      <c r="A23" s="116" t="s">
        <v>23</v>
      </c>
      <c r="B23" s="42">
        <f>IF(B32=0,0,B32/B70)</f>
        <v>57435</v>
      </c>
      <c r="C23" s="42">
        <f t="shared" ref="C23:Q23" si="17">IF(C32=0,0,C32/C70)</f>
        <v>61101</v>
      </c>
      <c r="D23" s="42">
        <f t="shared" si="17"/>
        <v>59470.000000000007</v>
      </c>
      <c r="E23" s="42">
        <f t="shared" si="17"/>
        <v>56972</v>
      </c>
      <c r="F23" s="42">
        <f t="shared" si="17"/>
        <v>65039</v>
      </c>
      <c r="G23" s="42">
        <f t="shared" si="17"/>
        <v>65260</v>
      </c>
      <c r="H23" s="42">
        <f t="shared" si="17"/>
        <v>69077</v>
      </c>
      <c r="I23" s="42">
        <f t="shared" si="17"/>
        <v>74606</v>
      </c>
      <c r="J23" s="42">
        <f t="shared" si="17"/>
        <v>71631</v>
      </c>
      <c r="K23" s="42">
        <f t="shared" si="17"/>
        <v>78983</v>
      </c>
      <c r="L23" s="42">
        <f t="shared" si="17"/>
        <v>69271</v>
      </c>
      <c r="M23" s="42">
        <f t="shared" si="17"/>
        <v>60427</v>
      </c>
      <c r="N23" s="42">
        <f t="shared" si="17"/>
        <v>55442</v>
      </c>
      <c r="O23" s="42">
        <f t="shared" si="17"/>
        <v>50132</v>
      </c>
      <c r="P23" s="42">
        <f t="shared" si="17"/>
        <v>55520</v>
      </c>
      <c r="Q23" s="42">
        <f t="shared" si="17"/>
        <v>63530</v>
      </c>
    </row>
    <row r="24" spans="1:17" ht="11.45" customHeight="1" x14ac:dyDescent="0.25">
      <c r="A24" s="116" t="s">
        <v>127</v>
      </c>
      <c r="B24" s="42">
        <f t="shared" ref="B24:Q25" si="18">IF(B33=0,0,B33/B71)</f>
        <v>270169</v>
      </c>
      <c r="C24" s="42">
        <f t="shared" si="18"/>
        <v>289775</v>
      </c>
      <c r="D24" s="42">
        <f t="shared" si="18"/>
        <v>277965</v>
      </c>
      <c r="E24" s="42">
        <f t="shared" si="18"/>
        <v>265393</v>
      </c>
      <c r="F24" s="42">
        <f t="shared" si="18"/>
        <v>273557</v>
      </c>
      <c r="G24" s="42">
        <f t="shared" si="18"/>
        <v>262853</v>
      </c>
      <c r="H24" s="42">
        <f t="shared" si="18"/>
        <v>248227</v>
      </c>
      <c r="I24" s="42">
        <f t="shared" si="18"/>
        <v>253307</v>
      </c>
      <c r="J24" s="42">
        <f t="shared" si="18"/>
        <v>239728</v>
      </c>
      <c r="K24" s="42">
        <f t="shared" si="18"/>
        <v>235697</v>
      </c>
      <c r="L24" s="42">
        <f t="shared" si="18"/>
        <v>219850</v>
      </c>
      <c r="M24" s="42">
        <f t="shared" si="18"/>
        <v>220989</v>
      </c>
      <c r="N24" s="42">
        <f t="shared" si="18"/>
        <v>202769.00000000003</v>
      </c>
      <c r="O24" s="42">
        <f t="shared" si="18"/>
        <v>196846</v>
      </c>
      <c r="P24" s="42">
        <f t="shared" si="18"/>
        <v>218421</v>
      </c>
      <c r="Q24" s="42">
        <f t="shared" si="18"/>
        <v>229129</v>
      </c>
    </row>
    <row r="25" spans="1:17" ht="11.45" customHeight="1" x14ac:dyDescent="0.25">
      <c r="A25" s="116" t="s">
        <v>125</v>
      </c>
      <c r="B25" s="42">
        <f t="shared" si="18"/>
        <v>24096.000000000004</v>
      </c>
      <c r="C25" s="42">
        <f t="shared" si="18"/>
        <v>26626.999999999996</v>
      </c>
      <c r="D25" s="42">
        <f t="shared" si="18"/>
        <v>26891</v>
      </c>
      <c r="E25" s="42">
        <f t="shared" si="18"/>
        <v>26717.999999999996</v>
      </c>
      <c r="F25" s="42">
        <f t="shared" si="18"/>
        <v>28662.000000000004</v>
      </c>
      <c r="G25" s="42">
        <f t="shared" si="18"/>
        <v>29350</v>
      </c>
      <c r="H25" s="42">
        <f t="shared" si="18"/>
        <v>33412</v>
      </c>
      <c r="I25" s="42">
        <f t="shared" si="18"/>
        <v>37337.999999999993</v>
      </c>
      <c r="J25" s="42">
        <f t="shared" si="18"/>
        <v>39293</v>
      </c>
      <c r="K25" s="42">
        <f t="shared" si="18"/>
        <v>37600</v>
      </c>
      <c r="L25" s="42">
        <f t="shared" si="18"/>
        <v>49159.999999999993</v>
      </c>
      <c r="M25" s="42">
        <f t="shared" si="18"/>
        <v>52574.000000000007</v>
      </c>
      <c r="N25" s="42">
        <f t="shared" si="18"/>
        <v>22652</v>
      </c>
      <c r="O25" s="42">
        <f t="shared" si="18"/>
        <v>21604</v>
      </c>
      <c r="P25" s="42">
        <f t="shared" si="18"/>
        <v>46881</v>
      </c>
      <c r="Q25" s="42">
        <f t="shared" si="18"/>
        <v>58829.000000000007</v>
      </c>
    </row>
    <row r="26" spans="1:17" ht="11.45" customHeight="1" x14ac:dyDescent="0.25">
      <c r="A26" s="128" t="s">
        <v>18</v>
      </c>
      <c r="B26" s="131">
        <f t="shared" ref="B26" si="19">SUM(B27:B28)</f>
        <v>5764</v>
      </c>
      <c r="C26" s="131">
        <f t="shared" ref="C26:Q26" si="20">SUM(C27:C28)</f>
        <v>6486</v>
      </c>
      <c r="D26" s="131">
        <f t="shared" si="20"/>
        <v>6272</v>
      </c>
      <c r="E26" s="131">
        <f t="shared" si="20"/>
        <v>5514</v>
      </c>
      <c r="F26" s="131">
        <f t="shared" si="20"/>
        <v>4360</v>
      </c>
      <c r="G26" s="131">
        <f t="shared" si="20"/>
        <v>4129</v>
      </c>
      <c r="H26" s="131">
        <f t="shared" si="20"/>
        <v>4318</v>
      </c>
      <c r="I26" s="131">
        <f t="shared" si="20"/>
        <v>4206</v>
      </c>
      <c r="J26" s="131">
        <f t="shared" si="20"/>
        <v>4162</v>
      </c>
      <c r="K26" s="131">
        <f t="shared" si="20"/>
        <v>3737</v>
      </c>
      <c r="L26" s="131">
        <f t="shared" si="20"/>
        <v>2380</v>
      </c>
      <c r="M26" s="131">
        <f t="shared" si="20"/>
        <v>2071</v>
      </c>
      <c r="N26" s="131">
        <f t="shared" si="20"/>
        <v>1884.9999999999998</v>
      </c>
      <c r="O26" s="131">
        <f t="shared" si="20"/>
        <v>1740</v>
      </c>
      <c r="P26" s="131">
        <f t="shared" si="20"/>
        <v>1447</v>
      </c>
      <c r="Q26" s="131">
        <f t="shared" si="20"/>
        <v>1474</v>
      </c>
    </row>
    <row r="27" spans="1:17" ht="11.45" customHeight="1" x14ac:dyDescent="0.25">
      <c r="A27" s="95" t="s">
        <v>126</v>
      </c>
      <c r="B27" s="37">
        <f t="shared" ref="B27:Q28" si="21">IF(B36=0,0,B36/B74)</f>
        <v>5200</v>
      </c>
      <c r="C27" s="37">
        <f t="shared" si="21"/>
        <v>5920</v>
      </c>
      <c r="D27" s="37">
        <f t="shared" si="21"/>
        <v>5713</v>
      </c>
      <c r="E27" s="37">
        <f t="shared" si="21"/>
        <v>4945</v>
      </c>
      <c r="F27" s="37">
        <f t="shared" si="21"/>
        <v>3856.0000000000005</v>
      </c>
      <c r="G27" s="37">
        <f t="shared" si="21"/>
        <v>3644</v>
      </c>
      <c r="H27" s="37">
        <f t="shared" si="21"/>
        <v>3797</v>
      </c>
      <c r="I27" s="37">
        <f t="shared" si="21"/>
        <v>3656</v>
      </c>
      <c r="J27" s="37">
        <f t="shared" si="21"/>
        <v>3501</v>
      </c>
      <c r="K27" s="37">
        <f t="shared" si="21"/>
        <v>3155</v>
      </c>
      <c r="L27" s="37">
        <f t="shared" si="21"/>
        <v>1877</v>
      </c>
      <c r="M27" s="37">
        <f t="shared" si="21"/>
        <v>1626</v>
      </c>
      <c r="N27" s="37">
        <f t="shared" si="21"/>
        <v>1506.9999999999998</v>
      </c>
      <c r="O27" s="37">
        <f t="shared" si="21"/>
        <v>1368</v>
      </c>
      <c r="P27" s="37">
        <f t="shared" si="21"/>
        <v>1134</v>
      </c>
      <c r="Q27" s="37">
        <f t="shared" si="21"/>
        <v>1079</v>
      </c>
    </row>
    <row r="28" spans="1:17" ht="11.45" customHeight="1" x14ac:dyDescent="0.25">
      <c r="A28" s="93" t="s">
        <v>125</v>
      </c>
      <c r="B28" s="36">
        <f t="shared" si="21"/>
        <v>564</v>
      </c>
      <c r="C28" s="36">
        <f t="shared" si="21"/>
        <v>566</v>
      </c>
      <c r="D28" s="36">
        <f t="shared" si="21"/>
        <v>559</v>
      </c>
      <c r="E28" s="36">
        <f t="shared" si="21"/>
        <v>569</v>
      </c>
      <c r="F28" s="36">
        <f t="shared" si="21"/>
        <v>504</v>
      </c>
      <c r="G28" s="36">
        <f t="shared" si="21"/>
        <v>485</v>
      </c>
      <c r="H28" s="36">
        <f t="shared" si="21"/>
        <v>521</v>
      </c>
      <c r="I28" s="36">
        <f t="shared" si="21"/>
        <v>550</v>
      </c>
      <c r="J28" s="36">
        <f t="shared" si="21"/>
        <v>661</v>
      </c>
      <c r="K28" s="36">
        <f t="shared" si="21"/>
        <v>582</v>
      </c>
      <c r="L28" s="36">
        <f t="shared" si="21"/>
        <v>503</v>
      </c>
      <c r="M28" s="36">
        <f t="shared" si="21"/>
        <v>445.00000000000006</v>
      </c>
      <c r="N28" s="36">
        <f t="shared" si="21"/>
        <v>378</v>
      </c>
      <c r="O28" s="36">
        <f t="shared" si="21"/>
        <v>372</v>
      </c>
      <c r="P28" s="36">
        <f t="shared" si="21"/>
        <v>313</v>
      </c>
      <c r="Q28" s="36">
        <f t="shared" si="21"/>
        <v>395</v>
      </c>
    </row>
    <row r="30" spans="1:17" ht="11.45" customHeight="1" x14ac:dyDescent="0.25">
      <c r="A30" s="27" t="s">
        <v>139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</row>
    <row r="31" spans="1:17" ht="11.45" customHeight="1" x14ac:dyDescent="0.25">
      <c r="A31" s="130" t="s">
        <v>138</v>
      </c>
      <c r="B31" s="132">
        <f t="shared" ref="B31:Q31" si="22">SUM(B32:B34)</f>
        <v>30948992</v>
      </c>
      <c r="C31" s="132">
        <f t="shared" si="22"/>
        <v>33185545</v>
      </c>
      <c r="D31" s="132">
        <f t="shared" si="22"/>
        <v>32237110</v>
      </c>
      <c r="E31" s="132">
        <f t="shared" si="22"/>
        <v>31125022</v>
      </c>
      <c r="F31" s="132">
        <f t="shared" si="22"/>
        <v>31977168</v>
      </c>
      <c r="G31" s="132">
        <f t="shared" si="22"/>
        <v>33184563</v>
      </c>
      <c r="H31" s="132">
        <f t="shared" si="22"/>
        <v>32751450</v>
      </c>
      <c r="I31" s="132">
        <f t="shared" si="22"/>
        <v>35566421</v>
      </c>
      <c r="J31" s="132">
        <f t="shared" si="22"/>
        <v>35059777</v>
      </c>
      <c r="K31" s="132">
        <f t="shared" si="22"/>
        <v>33440268</v>
      </c>
      <c r="L31" s="132">
        <f t="shared" si="22"/>
        <v>32625519</v>
      </c>
      <c r="M31" s="132">
        <f t="shared" si="22"/>
        <v>33770461</v>
      </c>
      <c r="N31" s="132">
        <f t="shared" si="22"/>
        <v>29937173</v>
      </c>
      <c r="O31" s="132">
        <f t="shared" si="22"/>
        <v>30507871</v>
      </c>
      <c r="P31" s="132">
        <f t="shared" si="22"/>
        <v>39116331</v>
      </c>
      <c r="Q31" s="132">
        <f t="shared" si="22"/>
        <v>42088397</v>
      </c>
    </row>
    <row r="32" spans="1:17" ht="11.45" customHeight="1" x14ac:dyDescent="0.25">
      <c r="A32" s="116" t="s">
        <v>23</v>
      </c>
      <c r="B32" s="42">
        <v>4964038</v>
      </c>
      <c r="C32" s="42">
        <v>5200511</v>
      </c>
      <c r="D32" s="42">
        <v>5092125</v>
      </c>
      <c r="E32" s="42">
        <v>4965681</v>
      </c>
      <c r="F32" s="42">
        <v>5487560</v>
      </c>
      <c r="G32" s="42">
        <v>5761943</v>
      </c>
      <c r="H32" s="42">
        <v>6110393</v>
      </c>
      <c r="I32" s="42">
        <v>6885853</v>
      </c>
      <c r="J32" s="42">
        <v>6788171</v>
      </c>
      <c r="K32" s="42">
        <v>7030769</v>
      </c>
      <c r="L32" s="42">
        <v>6416671</v>
      </c>
      <c r="M32" s="42">
        <v>5726828</v>
      </c>
      <c r="N32" s="42">
        <v>5344435</v>
      </c>
      <c r="O32" s="42">
        <v>5173565</v>
      </c>
      <c r="P32" s="42">
        <v>6247726</v>
      </c>
      <c r="Q32" s="42">
        <v>7502307</v>
      </c>
    </row>
    <row r="33" spans="1:17" ht="11.45" customHeight="1" x14ac:dyDescent="0.25">
      <c r="A33" s="116" t="s">
        <v>127</v>
      </c>
      <c r="B33" s="42">
        <v>23388090</v>
      </c>
      <c r="C33" s="42">
        <v>25104518</v>
      </c>
      <c r="D33" s="42">
        <v>24301957</v>
      </c>
      <c r="E33" s="42">
        <v>23378333</v>
      </c>
      <c r="F33" s="42">
        <v>23484011</v>
      </c>
      <c r="G33" s="42">
        <v>24055217</v>
      </c>
      <c r="H33" s="42">
        <v>22760730</v>
      </c>
      <c r="I33" s="42">
        <v>24302797</v>
      </c>
      <c r="J33" s="42">
        <v>23555873</v>
      </c>
      <c r="K33" s="42">
        <v>22000920</v>
      </c>
      <c r="L33" s="42">
        <v>21269067</v>
      </c>
      <c r="M33" s="42">
        <v>22458303</v>
      </c>
      <c r="N33" s="42">
        <v>20756280</v>
      </c>
      <c r="O33" s="42">
        <v>21609845</v>
      </c>
      <c r="P33" s="42">
        <v>25285419</v>
      </c>
      <c r="Q33" s="42">
        <v>27535843</v>
      </c>
    </row>
    <row r="34" spans="1:17" ht="11.45" customHeight="1" x14ac:dyDescent="0.25">
      <c r="A34" s="116" t="s">
        <v>125</v>
      </c>
      <c r="B34" s="42">
        <v>2596864</v>
      </c>
      <c r="C34" s="42">
        <v>2880516</v>
      </c>
      <c r="D34" s="42">
        <v>2843028</v>
      </c>
      <c r="E34" s="42">
        <v>2781008</v>
      </c>
      <c r="F34" s="42">
        <v>3005597</v>
      </c>
      <c r="G34" s="42">
        <v>3367403</v>
      </c>
      <c r="H34" s="42">
        <v>3880327</v>
      </c>
      <c r="I34" s="42">
        <v>4377771</v>
      </c>
      <c r="J34" s="42">
        <v>4715733</v>
      </c>
      <c r="K34" s="42">
        <v>4408579</v>
      </c>
      <c r="L34" s="42">
        <v>4939781</v>
      </c>
      <c r="M34" s="42">
        <v>5585330</v>
      </c>
      <c r="N34" s="42">
        <v>3836457.9999999995</v>
      </c>
      <c r="O34" s="42">
        <v>3724461</v>
      </c>
      <c r="P34" s="42">
        <v>7583186</v>
      </c>
      <c r="Q34" s="42">
        <v>7050247</v>
      </c>
    </row>
    <row r="35" spans="1:17" ht="11.45" customHeight="1" x14ac:dyDescent="0.25">
      <c r="A35" s="128" t="s">
        <v>137</v>
      </c>
      <c r="B35" s="131">
        <f t="shared" ref="B35:Q35" si="23">SUM(B36:B37)</f>
        <v>136583.84766872556</v>
      </c>
      <c r="C35" s="131">
        <f t="shared" si="23"/>
        <v>154381.44195677797</v>
      </c>
      <c r="D35" s="131">
        <f t="shared" si="23"/>
        <v>151866.91939538339</v>
      </c>
      <c r="E35" s="131">
        <f t="shared" si="23"/>
        <v>137314.98739213598</v>
      </c>
      <c r="F35" s="131">
        <f t="shared" si="23"/>
        <v>111766.57277249402</v>
      </c>
      <c r="G35" s="131">
        <f t="shared" si="23"/>
        <v>105545.01452534749</v>
      </c>
      <c r="H35" s="131">
        <f t="shared" si="23"/>
        <v>107308.14711954148</v>
      </c>
      <c r="I35" s="131">
        <f t="shared" si="23"/>
        <v>105138.0729177895</v>
      </c>
      <c r="J35" s="131">
        <f t="shared" si="23"/>
        <v>106136.89896543021</v>
      </c>
      <c r="K35" s="131">
        <f t="shared" si="23"/>
        <v>95524.468941598883</v>
      </c>
      <c r="L35" s="131">
        <f t="shared" si="23"/>
        <v>67399.786564307171</v>
      </c>
      <c r="M35" s="131">
        <f t="shared" si="23"/>
        <v>59747.859907849059</v>
      </c>
      <c r="N35" s="131">
        <f t="shared" si="23"/>
        <v>52738.609731387631</v>
      </c>
      <c r="O35" s="131">
        <f t="shared" si="23"/>
        <v>48871.473899488468</v>
      </c>
      <c r="P35" s="131">
        <f t="shared" si="23"/>
        <v>43507.346391929175</v>
      </c>
      <c r="Q35" s="131">
        <f t="shared" si="23"/>
        <v>45370.081519246974</v>
      </c>
    </row>
    <row r="36" spans="1:17" ht="11.45" customHeight="1" x14ac:dyDescent="0.25">
      <c r="A36" s="95" t="s">
        <v>126</v>
      </c>
      <c r="B36" s="37">
        <v>106306.00601080312</v>
      </c>
      <c r="C36" s="37">
        <v>124108.40018050736</v>
      </c>
      <c r="D36" s="37">
        <v>121622.74192775186</v>
      </c>
      <c r="E36" s="37">
        <v>106764.41482165005</v>
      </c>
      <c r="F36" s="37">
        <v>84322.703309196528</v>
      </c>
      <c r="G36" s="37">
        <v>78857.037286178864</v>
      </c>
      <c r="H36" s="37">
        <v>78902.920781133464</v>
      </c>
      <c r="I36" s="37">
        <v>75123.80827730053</v>
      </c>
      <c r="J36" s="37">
        <v>70286.99537935741</v>
      </c>
      <c r="K36" s="37">
        <v>64298.622175420722</v>
      </c>
      <c r="L36" s="37">
        <v>39716.607616202891</v>
      </c>
      <c r="M36" s="37">
        <v>35670.418652363624</v>
      </c>
      <c r="N36" s="37">
        <v>32775.477552667777</v>
      </c>
      <c r="O36" s="37">
        <v>30094.643372780032</v>
      </c>
      <c r="P36" s="37">
        <v>26936.224755700325</v>
      </c>
      <c r="Q36" s="37">
        <v>25295.269364542892</v>
      </c>
    </row>
    <row r="37" spans="1:17" ht="11.45" customHeight="1" x14ac:dyDescent="0.25">
      <c r="A37" s="93" t="s">
        <v>125</v>
      </c>
      <c r="B37" s="36">
        <v>30277.841657922436</v>
      </c>
      <c r="C37" s="36">
        <v>30273.041776270617</v>
      </c>
      <c r="D37" s="36">
        <v>30244.177467631518</v>
      </c>
      <c r="E37" s="36">
        <v>30550.572570485936</v>
      </c>
      <c r="F37" s="36">
        <v>27443.869463297502</v>
      </c>
      <c r="G37" s="36">
        <v>26687.977239168631</v>
      </c>
      <c r="H37" s="36">
        <v>28405.226338408007</v>
      </c>
      <c r="I37" s="36">
        <v>30014.264640488971</v>
      </c>
      <c r="J37" s="36">
        <v>35849.903586072796</v>
      </c>
      <c r="K37" s="36">
        <v>31225.846766178161</v>
      </c>
      <c r="L37" s="36">
        <v>27683.178948104283</v>
      </c>
      <c r="M37" s="36">
        <v>24077.441255485435</v>
      </c>
      <c r="N37" s="36">
        <v>19963.132178719854</v>
      </c>
      <c r="O37" s="36">
        <v>18776.830526708436</v>
      </c>
      <c r="P37" s="36">
        <v>16571.121636228851</v>
      </c>
      <c r="Q37" s="36">
        <v>20074.812154704079</v>
      </c>
    </row>
    <row r="39" spans="1:17" ht="11.45" customHeight="1" x14ac:dyDescent="0.25">
      <c r="A39" s="27" t="s">
        <v>136</v>
      </c>
      <c r="B39" s="41">
        <f t="shared" ref="B39:Q39" si="24">SUM(B40,B44)</f>
        <v>251.57153520978602</v>
      </c>
      <c r="C39" s="41">
        <f t="shared" si="24"/>
        <v>270.72430578957199</v>
      </c>
      <c r="D39" s="41">
        <f t="shared" si="24"/>
        <v>264.02547515144698</v>
      </c>
      <c r="E39" s="41">
        <f t="shared" si="24"/>
        <v>256.46990685814302</v>
      </c>
      <c r="F39" s="41">
        <f t="shared" si="24"/>
        <v>262.88977343785399</v>
      </c>
      <c r="G39" s="41">
        <f t="shared" si="24"/>
        <v>257.11473180088603</v>
      </c>
      <c r="H39" s="41">
        <f t="shared" si="24"/>
        <v>256.704408231331</v>
      </c>
      <c r="I39" s="41">
        <f t="shared" si="24"/>
        <v>256.871383585682</v>
      </c>
      <c r="J39" s="41">
        <f t="shared" si="24"/>
        <v>251.85353098376399</v>
      </c>
      <c r="K39" s="41">
        <f t="shared" si="24"/>
        <v>246.84019026625498</v>
      </c>
      <c r="L39" s="41">
        <f t="shared" si="24"/>
        <v>242.99119952708199</v>
      </c>
      <c r="M39" s="41">
        <f t="shared" si="24"/>
        <v>239.021360662674</v>
      </c>
      <c r="N39" s="41">
        <f t="shared" si="24"/>
        <v>230.63564282234699</v>
      </c>
      <c r="O39" s="41">
        <f t="shared" si="24"/>
        <v>222.24992498201996</v>
      </c>
      <c r="P39" s="41">
        <f t="shared" si="24"/>
        <v>227.14527392731503</v>
      </c>
      <c r="Q39" s="41">
        <f t="shared" si="24"/>
        <v>243.55335485906099</v>
      </c>
    </row>
    <row r="40" spans="1:17" ht="11.45" customHeight="1" x14ac:dyDescent="0.25">
      <c r="A40" s="130" t="s">
        <v>39</v>
      </c>
      <c r="B40" s="132">
        <f t="shared" ref="B40:Q40" si="25">SUM(B41:B43)</f>
        <v>246.85187965861502</v>
      </c>
      <c r="C40" s="132">
        <f t="shared" si="25"/>
        <v>265.39447726310101</v>
      </c>
      <c r="D40" s="132">
        <f t="shared" si="25"/>
        <v>258.71551712353897</v>
      </c>
      <c r="E40" s="132">
        <f t="shared" si="25"/>
        <v>251.26755863613801</v>
      </c>
      <c r="F40" s="132">
        <f t="shared" si="25"/>
        <v>257.84474706755498</v>
      </c>
      <c r="G40" s="132">
        <f t="shared" si="25"/>
        <v>252.22702728229302</v>
      </c>
      <c r="H40" s="132">
        <f t="shared" si="25"/>
        <v>251.95736244813801</v>
      </c>
      <c r="I40" s="132">
        <f t="shared" si="25"/>
        <v>252.219229834061</v>
      </c>
      <c r="J40" s="132">
        <f t="shared" si="25"/>
        <v>247.17582229809599</v>
      </c>
      <c r="K40" s="132">
        <f t="shared" si="25"/>
        <v>242.31980343229299</v>
      </c>
      <c r="L40" s="132">
        <f t="shared" si="25"/>
        <v>238.628134544826</v>
      </c>
      <c r="M40" s="132">
        <f t="shared" si="25"/>
        <v>234.81561753212401</v>
      </c>
      <c r="N40" s="132">
        <f t="shared" si="25"/>
        <v>226.58722154350301</v>
      </c>
      <c r="O40" s="132">
        <f t="shared" si="25"/>
        <v>218.35882555488197</v>
      </c>
      <c r="P40" s="132">
        <f t="shared" si="25"/>
        <v>223.40368238537303</v>
      </c>
      <c r="Q40" s="132">
        <f t="shared" si="25"/>
        <v>239.93130779234198</v>
      </c>
    </row>
    <row r="41" spans="1:17" ht="11.45" customHeight="1" x14ac:dyDescent="0.25">
      <c r="A41" s="116" t="s">
        <v>23</v>
      </c>
      <c r="B41" s="42">
        <v>22.6836492891</v>
      </c>
      <c r="C41" s="42">
        <v>24.208003169571999</v>
      </c>
      <c r="D41" s="42">
        <v>23.768984812149998</v>
      </c>
      <c r="E41" s="42">
        <v>23.065587044533999</v>
      </c>
      <c r="F41" s="42">
        <v>26.374290348742999</v>
      </c>
      <c r="G41" s="42">
        <v>26.506904955321001</v>
      </c>
      <c r="H41" s="42">
        <v>28.091500610004001</v>
      </c>
      <c r="I41" s="42">
        <v>30.364672364672</v>
      </c>
      <c r="J41" s="42">
        <v>29.608550721701999</v>
      </c>
      <c r="K41" s="42">
        <v>32.224806201550003</v>
      </c>
      <c r="L41" s="42">
        <v>31.468684558580001</v>
      </c>
      <c r="M41" s="42">
        <v>30.71256291561</v>
      </c>
      <c r="N41" s="42">
        <v>29.956441272639999</v>
      </c>
      <c r="O41" s="42">
        <v>29.200319629669998</v>
      </c>
      <c r="P41" s="42">
        <v>28.444197986700001</v>
      </c>
      <c r="Q41" s="42">
        <v>27.68807634373</v>
      </c>
    </row>
    <row r="42" spans="1:17" ht="11.45" customHeight="1" x14ac:dyDescent="0.25">
      <c r="A42" s="116" t="s">
        <v>127</v>
      </c>
      <c r="B42" s="42">
        <v>196.34375</v>
      </c>
      <c r="C42" s="42">
        <v>210.43936092955701</v>
      </c>
      <c r="D42" s="42">
        <v>203.89456926289</v>
      </c>
      <c r="E42" s="42">
        <v>197.34977759622299</v>
      </c>
      <c r="F42" s="42">
        <v>198.37345902828099</v>
      </c>
      <c r="G42" s="42">
        <v>191.82866736161401</v>
      </c>
      <c r="H42" s="42">
        <v>185.283875694947</v>
      </c>
      <c r="I42" s="42">
        <v>178.73908402827999</v>
      </c>
      <c r="J42" s="42">
        <v>172.19429236161301</v>
      </c>
      <c r="K42" s="42">
        <v>165.649500694946</v>
      </c>
      <c r="L42" s="42">
        <v>159.10470902827899</v>
      </c>
      <c r="M42" s="42">
        <v>152.55991736161201</v>
      </c>
      <c r="N42" s="42">
        <v>146.015125694945</v>
      </c>
      <c r="O42" s="42">
        <v>139.47033402827799</v>
      </c>
      <c r="P42" s="42">
        <v>146.19879518072301</v>
      </c>
      <c r="Q42" s="42">
        <v>153.881128274009</v>
      </c>
    </row>
    <row r="43" spans="1:17" ht="11.45" customHeight="1" x14ac:dyDescent="0.25">
      <c r="A43" s="116" t="s">
        <v>125</v>
      </c>
      <c r="B43" s="42">
        <v>27.824480369515001</v>
      </c>
      <c r="C43" s="42">
        <v>30.747113163971999</v>
      </c>
      <c r="D43" s="42">
        <v>31.051963048499001</v>
      </c>
      <c r="E43" s="42">
        <v>30.852193995381</v>
      </c>
      <c r="F43" s="42">
        <v>33.096997690530998</v>
      </c>
      <c r="G43" s="42">
        <v>33.891454965358001</v>
      </c>
      <c r="H43" s="42">
        <v>38.581986143187002</v>
      </c>
      <c r="I43" s="42">
        <v>43.115473441109003</v>
      </c>
      <c r="J43" s="42">
        <v>45.372979214780997</v>
      </c>
      <c r="K43" s="42">
        <v>44.445496535796998</v>
      </c>
      <c r="L43" s="42">
        <v>48.054740957966999</v>
      </c>
      <c r="M43" s="42">
        <v>51.543137254902</v>
      </c>
      <c r="N43" s="42">
        <v>50.615654575918001</v>
      </c>
      <c r="O43" s="42">
        <v>49.688171896934001</v>
      </c>
      <c r="P43" s="42">
        <v>48.760689217950002</v>
      </c>
      <c r="Q43" s="42">
        <v>58.362103174603</v>
      </c>
    </row>
    <row r="44" spans="1:17" ht="11.45" customHeight="1" x14ac:dyDescent="0.25">
      <c r="A44" s="128" t="s">
        <v>18</v>
      </c>
      <c r="B44" s="131">
        <f t="shared" ref="B44:Q44" si="26">SUM(B45:B46)</f>
        <v>4.7196555511709999</v>
      </c>
      <c r="C44" s="131">
        <f t="shared" si="26"/>
        <v>5.3298285264710001</v>
      </c>
      <c r="D44" s="131">
        <f t="shared" si="26"/>
        <v>5.3099580279080003</v>
      </c>
      <c r="E44" s="131">
        <f t="shared" si="26"/>
        <v>5.2023482220049999</v>
      </c>
      <c r="F44" s="131">
        <f t="shared" si="26"/>
        <v>5.0450263702990004</v>
      </c>
      <c r="G44" s="131">
        <f t="shared" si="26"/>
        <v>4.8877045185929999</v>
      </c>
      <c r="H44" s="131">
        <f t="shared" si="26"/>
        <v>4.7470457831930002</v>
      </c>
      <c r="I44" s="131">
        <f t="shared" si="26"/>
        <v>4.6521537516210003</v>
      </c>
      <c r="J44" s="131">
        <f t="shared" si="26"/>
        <v>4.6777086856679997</v>
      </c>
      <c r="K44" s="131">
        <f t="shared" si="26"/>
        <v>4.5203868339620001</v>
      </c>
      <c r="L44" s="131">
        <f t="shared" si="26"/>
        <v>4.3630649822559997</v>
      </c>
      <c r="M44" s="131">
        <f t="shared" si="26"/>
        <v>4.2057431305500002</v>
      </c>
      <c r="N44" s="131">
        <f t="shared" si="26"/>
        <v>4.0484212788439997</v>
      </c>
      <c r="O44" s="131">
        <f t="shared" si="26"/>
        <v>3.8910994271380002</v>
      </c>
      <c r="P44" s="131">
        <f t="shared" si="26"/>
        <v>3.7415915419419998</v>
      </c>
      <c r="Q44" s="131">
        <f t="shared" si="26"/>
        <v>3.6220470667189999</v>
      </c>
    </row>
    <row r="45" spans="1:17" ht="11.45" customHeight="1" x14ac:dyDescent="0.25">
      <c r="A45" s="95" t="s">
        <v>126</v>
      </c>
      <c r="B45" s="37">
        <v>3.5863342566940002</v>
      </c>
      <c r="C45" s="37">
        <v>4.1964117091600004</v>
      </c>
      <c r="D45" s="37">
        <v>4.1761252446180004</v>
      </c>
      <c r="E45" s="37">
        <v>4.0565807693949996</v>
      </c>
      <c r="F45" s="37">
        <v>3.9370362941720001</v>
      </c>
      <c r="G45" s="37">
        <v>3.8174918189490001</v>
      </c>
      <c r="H45" s="37">
        <v>3.6979473437260002</v>
      </c>
      <c r="I45" s="37">
        <v>3.5784028685029998</v>
      </c>
      <c r="J45" s="37">
        <v>3.4588583932799999</v>
      </c>
      <c r="K45" s="37">
        <v>3.339313918057</v>
      </c>
      <c r="L45" s="37">
        <v>3.219769442834</v>
      </c>
      <c r="M45" s="37">
        <v>3.1002249676110001</v>
      </c>
      <c r="N45" s="37">
        <v>2.9806804923880001</v>
      </c>
      <c r="O45" s="37">
        <v>2.8611360171650002</v>
      </c>
      <c r="P45" s="37">
        <v>2.7415915419419998</v>
      </c>
      <c r="Q45" s="37">
        <v>2.6220470667189999</v>
      </c>
    </row>
    <row r="46" spans="1:17" ht="11.45" customHeight="1" x14ac:dyDescent="0.25">
      <c r="A46" s="93" t="s">
        <v>125</v>
      </c>
      <c r="B46" s="36">
        <v>1.1333212944769999</v>
      </c>
      <c r="C46" s="36">
        <v>1.133416817311</v>
      </c>
      <c r="D46" s="36">
        <v>1.1338327832899999</v>
      </c>
      <c r="E46" s="36">
        <v>1.1457674526099999</v>
      </c>
      <c r="F46" s="36">
        <v>1.1079900761270001</v>
      </c>
      <c r="G46" s="36">
        <v>1.070212699644</v>
      </c>
      <c r="H46" s="36">
        <v>1.049098439467</v>
      </c>
      <c r="I46" s="36">
        <v>1.073750883118</v>
      </c>
      <c r="J46" s="36">
        <v>1.218850292388</v>
      </c>
      <c r="K46" s="36">
        <v>1.181072915905</v>
      </c>
      <c r="L46" s="36">
        <v>1.1432955394219999</v>
      </c>
      <c r="M46" s="36">
        <v>1.1055181629390001</v>
      </c>
      <c r="N46" s="36">
        <v>1.067740786456</v>
      </c>
      <c r="O46" s="36">
        <v>1.029963409973</v>
      </c>
      <c r="P46" s="36">
        <v>1</v>
      </c>
      <c r="Q46" s="36">
        <v>1</v>
      </c>
    </row>
    <row r="48" spans="1:17" ht="11.45" customHeight="1" x14ac:dyDescent="0.25">
      <c r="A48" s="27" t="s">
        <v>135</v>
      </c>
      <c r="B48" s="41">
        <f t="shared" ref="B48:Q48" si="27">SUM(B49,B53)</f>
        <v>251.57153520978602</v>
      </c>
      <c r="C48" s="41">
        <f t="shared" si="27"/>
        <v>270.72430578957199</v>
      </c>
      <c r="D48" s="41">
        <f t="shared" si="27"/>
        <v>261.84716133122799</v>
      </c>
      <c r="E48" s="41">
        <f t="shared" si="27"/>
        <v>251.24848278566802</v>
      </c>
      <c r="F48" s="41">
        <f t="shared" si="27"/>
        <v>262.02032689693095</v>
      </c>
      <c r="G48" s="41">
        <f t="shared" si="27"/>
        <v>254.830466840745</v>
      </c>
      <c r="H48" s="41">
        <f t="shared" si="27"/>
        <v>243.64401417344601</v>
      </c>
      <c r="I48" s="41">
        <f t="shared" si="27"/>
        <v>245.59323997831299</v>
      </c>
      <c r="J48" s="41">
        <f t="shared" si="27"/>
        <v>241.47527345429799</v>
      </c>
      <c r="K48" s="41">
        <f t="shared" si="27"/>
        <v>236.32465833879499</v>
      </c>
      <c r="L48" s="41">
        <f t="shared" si="27"/>
        <v>227.95135552371701</v>
      </c>
      <c r="M48" s="41">
        <f t="shared" si="27"/>
        <v>226.51192112342301</v>
      </c>
      <c r="N48" s="41">
        <f t="shared" si="27"/>
        <v>182.770010532486</v>
      </c>
      <c r="O48" s="41">
        <f t="shared" si="27"/>
        <v>175.46716178134201</v>
      </c>
      <c r="P48" s="41">
        <f t="shared" si="27"/>
        <v>217.13882075308601</v>
      </c>
      <c r="Q48" s="41">
        <f t="shared" si="27"/>
        <v>240.036978911056</v>
      </c>
    </row>
    <row r="49" spans="1:17" ht="11.45" customHeight="1" x14ac:dyDescent="0.25">
      <c r="A49" s="130" t="s">
        <v>39</v>
      </c>
      <c r="B49" s="132">
        <f t="shared" ref="B49:Q49" si="28">SUM(B50:B52)</f>
        <v>246.85187965861502</v>
      </c>
      <c r="C49" s="132">
        <f t="shared" si="28"/>
        <v>265.39447726310101</v>
      </c>
      <c r="D49" s="132">
        <f t="shared" si="28"/>
        <v>256.53720330331998</v>
      </c>
      <c r="E49" s="132">
        <f t="shared" si="28"/>
        <v>246.37100801598501</v>
      </c>
      <c r="F49" s="132">
        <f t="shared" si="28"/>
        <v>257.84474706755498</v>
      </c>
      <c r="G49" s="132">
        <f t="shared" si="28"/>
        <v>251.009672466002</v>
      </c>
      <c r="H49" s="132">
        <f t="shared" si="28"/>
        <v>239.89539882576602</v>
      </c>
      <c r="I49" s="132">
        <f t="shared" si="28"/>
        <v>242.014410609507</v>
      </c>
      <c r="J49" s="132">
        <f t="shared" si="28"/>
        <v>237.86491808342399</v>
      </c>
      <c r="K49" s="132">
        <f t="shared" si="28"/>
        <v>232.98394155368999</v>
      </c>
      <c r="L49" s="132">
        <f t="shared" si="28"/>
        <v>225.50368551770001</v>
      </c>
      <c r="M49" s="132">
        <f t="shared" si="28"/>
        <v>224.51192112342301</v>
      </c>
      <c r="N49" s="132">
        <f t="shared" si="28"/>
        <v>180.770010532486</v>
      </c>
      <c r="O49" s="132">
        <f t="shared" si="28"/>
        <v>173.46716178134201</v>
      </c>
      <c r="P49" s="132">
        <f t="shared" si="28"/>
        <v>215.13882075308601</v>
      </c>
      <c r="Q49" s="132">
        <f t="shared" si="28"/>
        <v>238.036978911056</v>
      </c>
    </row>
    <row r="50" spans="1:17" ht="11.45" customHeight="1" x14ac:dyDescent="0.25">
      <c r="A50" s="116" t="s">
        <v>23</v>
      </c>
      <c r="B50" s="42">
        <v>22.6836492891</v>
      </c>
      <c r="C50" s="42">
        <v>24.208003169571999</v>
      </c>
      <c r="D50" s="42">
        <v>23.768984812149998</v>
      </c>
      <c r="E50" s="42">
        <v>23.065587044533999</v>
      </c>
      <c r="F50" s="42">
        <v>26.374290348742999</v>
      </c>
      <c r="G50" s="42">
        <v>26.506904955321001</v>
      </c>
      <c r="H50" s="42">
        <v>28.091500610004001</v>
      </c>
      <c r="I50" s="42">
        <v>30.364672364672</v>
      </c>
      <c r="J50" s="42">
        <v>29.189486552567001</v>
      </c>
      <c r="K50" s="42">
        <v>32.224806201550003</v>
      </c>
      <c r="L50" s="42">
        <v>28.296977124183002</v>
      </c>
      <c r="M50" s="42">
        <v>24.654018767850001</v>
      </c>
      <c r="N50" s="42">
        <v>22.59250203749</v>
      </c>
      <c r="O50" s="42">
        <v>20.403744403744</v>
      </c>
      <c r="P50" s="42">
        <v>22.569105691057</v>
      </c>
      <c r="Q50" s="42">
        <v>25.793747462443999</v>
      </c>
    </row>
    <row r="51" spans="1:17" ht="11.45" customHeight="1" x14ac:dyDescent="0.25">
      <c r="A51" s="116" t="s">
        <v>127</v>
      </c>
      <c r="B51" s="42">
        <v>196.34375</v>
      </c>
      <c r="C51" s="42">
        <v>210.43936092955701</v>
      </c>
      <c r="D51" s="42">
        <v>201.71625544267101</v>
      </c>
      <c r="E51" s="42">
        <v>192.45322697607</v>
      </c>
      <c r="F51" s="42">
        <v>198.37345902828099</v>
      </c>
      <c r="G51" s="42">
        <v>190.61131254532299</v>
      </c>
      <c r="H51" s="42">
        <v>173.22191207257501</v>
      </c>
      <c r="I51" s="42">
        <v>168.53426480372599</v>
      </c>
      <c r="J51" s="42">
        <v>163.302452316076</v>
      </c>
      <c r="K51" s="42">
        <v>157.341121495327</v>
      </c>
      <c r="L51" s="42">
        <v>149.15196743555001</v>
      </c>
      <c r="M51" s="42">
        <v>148.314765100671</v>
      </c>
      <c r="N51" s="42">
        <v>135.90415549597901</v>
      </c>
      <c r="O51" s="42">
        <v>131.75769745649299</v>
      </c>
      <c r="P51" s="42">
        <v>146.19879518072301</v>
      </c>
      <c r="Q51" s="42">
        <v>153.881128274009</v>
      </c>
    </row>
    <row r="52" spans="1:17" ht="11.45" customHeight="1" x14ac:dyDescent="0.25">
      <c r="A52" s="116" t="s">
        <v>125</v>
      </c>
      <c r="B52" s="42">
        <v>27.824480369515001</v>
      </c>
      <c r="C52" s="42">
        <v>30.747113163971999</v>
      </c>
      <c r="D52" s="42">
        <v>31.051963048499001</v>
      </c>
      <c r="E52" s="42">
        <v>30.852193995381</v>
      </c>
      <c r="F52" s="42">
        <v>33.096997690530998</v>
      </c>
      <c r="G52" s="42">
        <v>33.891454965358001</v>
      </c>
      <c r="H52" s="42">
        <v>38.581986143187002</v>
      </c>
      <c r="I52" s="42">
        <v>43.115473441109003</v>
      </c>
      <c r="J52" s="42">
        <v>45.372979214780997</v>
      </c>
      <c r="K52" s="42">
        <v>43.418013856812998</v>
      </c>
      <c r="L52" s="42">
        <v>48.054740957966999</v>
      </c>
      <c r="M52" s="42">
        <v>51.543137254902</v>
      </c>
      <c r="N52" s="42">
        <v>22.273352999017</v>
      </c>
      <c r="O52" s="42">
        <v>21.305719921104998</v>
      </c>
      <c r="P52" s="42">
        <v>46.370919881306001</v>
      </c>
      <c r="Q52" s="42">
        <v>58.362103174603</v>
      </c>
    </row>
    <row r="53" spans="1:17" ht="11.45" customHeight="1" x14ac:dyDescent="0.25">
      <c r="A53" s="128" t="s">
        <v>18</v>
      </c>
      <c r="B53" s="131">
        <f t="shared" ref="B53:Q53" si="29">SUM(B54:B55)</f>
        <v>4.7196555511709999</v>
      </c>
      <c r="C53" s="131">
        <f t="shared" si="29"/>
        <v>5.3298285264710001</v>
      </c>
      <c r="D53" s="131">
        <f t="shared" si="29"/>
        <v>5.3099580279080003</v>
      </c>
      <c r="E53" s="131">
        <f t="shared" si="29"/>
        <v>4.8774747696829994</v>
      </c>
      <c r="F53" s="131">
        <f t="shared" si="29"/>
        <v>4.1755798293759998</v>
      </c>
      <c r="G53" s="131">
        <f t="shared" si="29"/>
        <v>3.8207943747430004</v>
      </c>
      <c r="H53" s="131">
        <f t="shared" si="29"/>
        <v>3.7486153476799999</v>
      </c>
      <c r="I53" s="131">
        <f t="shared" si="29"/>
        <v>3.5788293688060002</v>
      </c>
      <c r="J53" s="131">
        <f t="shared" si="29"/>
        <v>3.6103553708740002</v>
      </c>
      <c r="K53" s="131">
        <f t="shared" si="29"/>
        <v>3.3407167851050001</v>
      </c>
      <c r="L53" s="131">
        <f t="shared" si="29"/>
        <v>2.4476700060169998</v>
      </c>
      <c r="M53" s="131">
        <f t="shared" si="29"/>
        <v>2</v>
      </c>
      <c r="N53" s="131">
        <f t="shared" si="29"/>
        <v>2</v>
      </c>
      <c r="O53" s="131">
        <f t="shared" si="29"/>
        <v>2</v>
      </c>
      <c r="P53" s="131">
        <f t="shared" si="29"/>
        <v>2</v>
      </c>
      <c r="Q53" s="131">
        <f t="shared" si="29"/>
        <v>2</v>
      </c>
    </row>
    <row r="54" spans="1:17" ht="11.45" customHeight="1" x14ac:dyDescent="0.25">
      <c r="A54" s="95" t="s">
        <v>126</v>
      </c>
      <c r="B54" s="37">
        <v>3.5863342566940002</v>
      </c>
      <c r="C54" s="37">
        <v>4.1964117091600004</v>
      </c>
      <c r="D54" s="37">
        <v>4.1761252446180004</v>
      </c>
      <c r="E54" s="37">
        <v>3.731707317073</v>
      </c>
      <c r="F54" s="37">
        <v>3.1301587301590001</v>
      </c>
      <c r="G54" s="37">
        <v>2.7995910020450001</v>
      </c>
      <c r="H54" s="37">
        <v>2.6995169082129999</v>
      </c>
      <c r="I54" s="37">
        <v>2.5050784856880002</v>
      </c>
      <c r="J54" s="37">
        <v>2.3915050784859999</v>
      </c>
      <c r="K54" s="37">
        <v>2.2317636195750001</v>
      </c>
      <c r="L54" s="37">
        <v>1.4265536723159999</v>
      </c>
      <c r="M54" s="37">
        <v>1</v>
      </c>
      <c r="N54" s="37">
        <v>1</v>
      </c>
      <c r="O54" s="37">
        <v>1</v>
      </c>
      <c r="P54" s="37">
        <v>1</v>
      </c>
      <c r="Q54" s="37">
        <v>1</v>
      </c>
    </row>
    <row r="55" spans="1:17" ht="11.45" customHeight="1" x14ac:dyDescent="0.25">
      <c r="A55" s="93" t="s">
        <v>125</v>
      </c>
      <c r="B55" s="36">
        <v>1.1333212944769999</v>
      </c>
      <c r="C55" s="36">
        <v>1.133416817311</v>
      </c>
      <c r="D55" s="36">
        <v>1.1338327832899999</v>
      </c>
      <c r="E55" s="36">
        <v>1.1457674526099999</v>
      </c>
      <c r="F55" s="36">
        <v>1.0454210992170001</v>
      </c>
      <c r="G55" s="36">
        <v>1.0212033726980001</v>
      </c>
      <c r="H55" s="36">
        <v>1.049098439467</v>
      </c>
      <c r="I55" s="36">
        <v>1.073750883118</v>
      </c>
      <c r="J55" s="36">
        <v>1.218850292388</v>
      </c>
      <c r="K55" s="36">
        <v>1.10895316553</v>
      </c>
      <c r="L55" s="36">
        <v>1.0211163337010001</v>
      </c>
      <c r="M55" s="36">
        <v>1</v>
      </c>
      <c r="N55" s="36">
        <v>1</v>
      </c>
      <c r="O55" s="36">
        <v>1</v>
      </c>
      <c r="P55" s="36">
        <v>1</v>
      </c>
      <c r="Q55" s="36">
        <v>1</v>
      </c>
    </row>
    <row r="57" spans="1:17" ht="11.45" customHeight="1" x14ac:dyDescent="0.25">
      <c r="A57" s="27" t="s">
        <v>134</v>
      </c>
      <c r="B57" s="41"/>
      <c r="C57" s="41">
        <f t="shared" ref="C57:Q57" si="30">SUM(C58,C62)</f>
        <v>27.538488420113019</v>
      </c>
      <c r="D57" s="41">
        <f t="shared" si="30"/>
        <v>1.6868872022020016</v>
      </c>
      <c r="E57" s="41">
        <f t="shared" si="30"/>
        <v>0.83014954702299981</v>
      </c>
      <c r="F57" s="41">
        <f t="shared" si="30"/>
        <v>14.805584420038008</v>
      </c>
      <c r="G57" s="41">
        <f t="shared" si="30"/>
        <v>2.6106762033590343</v>
      </c>
      <c r="H57" s="41">
        <f t="shared" si="30"/>
        <v>7.9753942707720009</v>
      </c>
      <c r="I57" s="41">
        <f t="shared" si="30"/>
        <v>8.5526931946779996</v>
      </c>
      <c r="J57" s="41">
        <f t="shared" si="30"/>
        <v>3.3678652384090215</v>
      </c>
      <c r="K57" s="41">
        <f t="shared" si="30"/>
        <v>3.3723771228180048</v>
      </c>
      <c r="L57" s="41">
        <f t="shared" si="30"/>
        <v>4.5367271011539998</v>
      </c>
      <c r="M57" s="41">
        <f t="shared" si="30"/>
        <v>4.4158789759190284</v>
      </c>
      <c r="N57" s="41">
        <f t="shared" si="30"/>
        <v>0</v>
      </c>
      <c r="O57" s="41">
        <f t="shared" si="30"/>
        <v>0</v>
      </c>
      <c r="P57" s="41">
        <f t="shared" si="30"/>
        <v>13.281066785622034</v>
      </c>
      <c r="Q57" s="41">
        <f t="shared" si="30"/>
        <v>24.793798772072996</v>
      </c>
    </row>
    <row r="58" spans="1:17" ht="11.45" customHeight="1" x14ac:dyDescent="0.25">
      <c r="A58" s="130" t="s">
        <v>39</v>
      </c>
      <c r="B58" s="132"/>
      <c r="C58" s="132">
        <f t="shared" ref="C58:Q58" si="31">SUM(C59:C61)</f>
        <v>26.770993593107018</v>
      </c>
      <c r="D58" s="132">
        <f t="shared" si="31"/>
        <v>1.5494358490590017</v>
      </c>
      <c r="E58" s="132">
        <f t="shared" si="31"/>
        <v>0.78043750121999977</v>
      </c>
      <c r="F58" s="132">
        <f t="shared" si="31"/>
        <v>14.805584420038006</v>
      </c>
      <c r="G58" s="132">
        <f t="shared" si="31"/>
        <v>2.6106762033590343</v>
      </c>
      <c r="H58" s="132">
        <f t="shared" si="31"/>
        <v>7.9587311544660011</v>
      </c>
      <c r="I58" s="132">
        <f t="shared" si="31"/>
        <v>8.4902633745439999</v>
      </c>
      <c r="J58" s="132">
        <f t="shared" si="31"/>
        <v>3.1849884526560217</v>
      </c>
      <c r="K58" s="132">
        <f t="shared" si="31"/>
        <v>3.3723771228180048</v>
      </c>
      <c r="L58" s="132">
        <f t="shared" si="31"/>
        <v>4.5367271011539998</v>
      </c>
      <c r="M58" s="132">
        <f t="shared" si="31"/>
        <v>4.4158789759190284</v>
      </c>
      <c r="N58" s="132">
        <f t="shared" si="31"/>
        <v>0</v>
      </c>
      <c r="O58" s="132">
        <f t="shared" si="31"/>
        <v>0</v>
      </c>
      <c r="P58" s="132">
        <f t="shared" si="31"/>
        <v>13.273252819112034</v>
      </c>
      <c r="Q58" s="132">
        <f t="shared" si="31"/>
        <v>24.756021395589997</v>
      </c>
    </row>
    <row r="59" spans="1:17" ht="11.45" customHeight="1" x14ac:dyDescent="0.25">
      <c r="A59" s="116" t="s">
        <v>23</v>
      </c>
      <c r="B59" s="42"/>
      <c r="C59" s="42">
        <v>2.280475523442</v>
      </c>
      <c r="D59" s="42">
        <v>0.31710328554800071</v>
      </c>
      <c r="E59" s="42">
        <v>5.2723875354001137E-2</v>
      </c>
      <c r="F59" s="42">
        <v>4.0648249471790017</v>
      </c>
      <c r="G59" s="42">
        <v>0.88873624954800334</v>
      </c>
      <c r="H59" s="42">
        <v>2.3407172976530006</v>
      </c>
      <c r="I59" s="42">
        <v>3.0292933976379999</v>
      </c>
      <c r="J59" s="42">
        <v>0</v>
      </c>
      <c r="K59" s="42">
        <v>3.3723771228180048</v>
      </c>
      <c r="L59" s="42">
        <v>0</v>
      </c>
      <c r="M59" s="42">
        <v>0</v>
      </c>
      <c r="N59" s="42">
        <v>0</v>
      </c>
      <c r="O59" s="42">
        <v>0</v>
      </c>
      <c r="P59" s="42">
        <v>3.5527136788005009E-15</v>
      </c>
      <c r="Q59" s="42">
        <v>0</v>
      </c>
    </row>
    <row r="60" spans="1:17" ht="11.45" customHeight="1" x14ac:dyDescent="0.25">
      <c r="A60" s="116" t="s">
        <v>127</v>
      </c>
      <c r="B60" s="42"/>
      <c r="C60" s="42">
        <v>20.640402596224021</v>
      </c>
      <c r="D60" s="42">
        <v>0</v>
      </c>
      <c r="E60" s="42">
        <v>0</v>
      </c>
      <c r="F60" s="42">
        <v>7.5684730987250077</v>
      </c>
      <c r="G60" s="42">
        <v>2.8421709430404007E-14</v>
      </c>
      <c r="H60" s="42">
        <v>0</v>
      </c>
      <c r="I60" s="42">
        <v>0</v>
      </c>
      <c r="J60" s="42">
        <v>2.8421709430404007E-14</v>
      </c>
      <c r="K60" s="42">
        <v>0</v>
      </c>
      <c r="L60" s="42">
        <v>0</v>
      </c>
      <c r="M60" s="42">
        <v>2.8421709430404007E-14</v>
      </c>
      <c r="N60" s="42">
        <v>0</v>
      </c>
      <c r="O60" s="42">
        <v>0</v>
      </c>
      <c r="P60" s="42">
        <v>13.273252819112031</v>
      </c>
      <c r="Q60" s="42">
        <v>14.227124759953</v>
      </c>
    </row>
    <row r="61" spans="1:17" ht="11.45" customHeight="1" x14ac:dyDescent="0.25">
      <c r="A61" s="116" t="s">
        <v>125</v>
      </c>
      <c r="B61" s="42"/>
      <c r="C61" s="42">
        <v>3.8501154734409972</v>
      </c>
      <c r="D61" s="42">
        <v>1.232332563511001</v>
      </c>
      <c r="E61" s="42">
        <v>0.72771362586599864</v>
      </c>
      <c r="F61" s="42">
        <v>3.1722863741339964</v>
      </c>
      <c r="G61" s="42">
        <v>1.7219399538110025</v>
      </c>
      <c r="H61" s="42">
        <v>5.6180138568130005</v>
      </c>
      <c r="I61" s="42">
        <v>5.4609699769060001</v>
      </c>
      <c r="J61" s="42">
        <v>3.1849884526559933</v>
      </c>
      <c r="K61" s="42">
        <v>0</v>
      </c>
      <c r="L61" s="42">
        <v>4.5367271011539998</v>
      </c>
      <c r="M61" s="42">
        <v>4.415878975919</v>
      </c>
      <c r="N61" s="42">
        <v>0</v>
      </c>
      <c r="O61" s="42">
        <v>0</v>
      </c>
      <c r="P61" s="42">
        <v>0</v>
      </c>
      <c r="Q61" s="42">
        <v>10.528896635636997</v>
      </c>
    </row>
    <row r="62" spans="1:17" ht="11.45" customHeight="1" x14ac:dyDescent="0.25">
      <c r="A62" s="128" t="s">
        <v>18</v>
      </c>
      <c r="B62" s="131"/>
      <c r="C62" s="131">
        <f t="shared" ref="C62:Q62" si="32">SUM(C63:C64)</f>
        <v>0.76749482700600025</v>
      </c>
      <c r="D62" s="131">
        <f t="shared" si="32"/>
        <v>0.13745135314299994</v>
      </c>
      <c r="E62" s="131">
        <f t="shared" si="32"/>
        <v>4.9712045803000038E-2</v>
      </c>
      <c r="F62" s="131">
        <f t="shared" si="32"/>
        <v>1.1102230246251565E-15</v>
      </c>
      <c r="G62" s="131">
        <f t="shared" si="32"/>
        <v>0</v>
      </c>
      <c r="H62" s="131">
        <f t="shared" si="32"/>
        <v>1.6663116306000036E-2</v>
      </c>
      <c r="I62" s="131">
        <f t="shared" si="32"/>
        <v>6.2429820134000114E-2</v>
      </c>
      <c r="J62" s="131">
        <f t="shared" si="32"/>
        <v>0.18287678575300004</v>
      </c>
      <c r="K62" s="131">
        <f t="shared" si="32"/>
        <v>0</v>
      </c>
      <c r="L62" s="131">
        <f t="shared" si="32"/>
        <v>0</v>
      </c>
      <c r="M62" s="131">
        <f t="shared" si="32"/>
        <v>2.2204460492503131E-16</v>
      </c>
      <c r="N62" s="131">
        <f t="shared" si="32"/>
        <v>0</v>
      </c>
      <c r="O62" s="131">
        <f t="shared" si="32"/>
        <v>0</v>
      </c>
      <c r="P62" s="131">
        <f t="shared" si="32"/>
        <v>7.8139665100001032E-3</v>
      </c>
      <c r="Q62" s="131">
        <f t="shared" si="32"/>
        <v>3.7777376483000058E-2</v>
      </c>
    </row>
    <row r="63" spans="1:17" ht="11.45" customHeight="1" x14ac:dyDescent="0.25">
      <c r="A63" s="95" t="s">
        <v>126</v>
      </c>
      <c r="B63" s="37"/>
      <c r="C63" s="37">
        <v>0.72962192768900014</v>
      </c>
      <c r="D63" s="37">
        <v>9.9258010680999931E-2</v>
      </c>
      <c r="E63" s="37">
        <v>0</v>
      </c>
      <c r="F63" s="37">
        <v>8.8817841970012523E-16</v>
      </c>
      <c r="G63" s="37">
        <v>0</v>
      </c>
      <c r="H63" s="37">
        <v>0</v>
      </c>
      <c r="I63" s="37">
        <v>0</v>
      </c>
      <c r="J63" s="37">
        <v>0</v>
      </c>
      <c r="K63" s="37">
        <v>0</v>
      </c>
      <c r="L63" s="37">
        <v>0</v>
      </c>
      <c r="M63" s="37">
        <v>0</v>
      </c>
      <c r="N63" s="37">
        <v>0</v>
      </c>
      <c r="O63" s="37">
        <v>0</v>
      </c>
      <c r="P63" s="37">
        <v>0</v>
      </c>
      <c r="Q63" s="37">
        <v>0</v>
      </c>
    </row>
    <row r="64" spans="1:17" ht="11.45" customHeight="1" x14ac:dyDescent="0.25">
      <c r="A64" s="93" t="s">
        <v>125</v>
      </c>
      <c r="B64" s="36"/>
      <c r="C64" s="36">
        <v>3.7872899317000108E-2</v>
      </c>
      <c r="D64" s="36">
        <v>3.8193342462000013E-2</v>
      </c>
      <c r="E64" s="36">
        <v>4.9712045803000038E-2</v>
      </c>
      <c r="F64" s="36">
        <v>2.2204460492503131E-16</v>
      </c>
      <c r="G64" s="36">
        <v>0</v>
      </c>
      <c r="H64" s="36">
        <v>1.6663116306000036E-2</v>
      </c>
      <c r="I64" s="36">
        <v>6.2429820134000114E-2</v>
      </c>
      <c r="J64" s="36">
        <v>0.18287678575300004</v>
      </c>
      <c r="K64" s="36">
        <v>0</v>
      </c>
      <c r="L64" s="36">
        <v>0</v>
      </c>
      <c r="M64" s="36">
        <v>2.2204460492503131E-16</v>
      </c>
      <c r="N64" s="36">
        <v>0</v>
      </c>
      <c r="O64" s="36">
        <v>0</v>
      </c>
      <c r="P64" s="36">
        <v>7.8139665100001032E-3</v>
      </c>
      <c r="Q64" s="36">
        <v>3.7777376483000058E-2</v>
      </c>
    </row>
    <row r="66" spans="1:17" ht="11.45" customHeight="1" x14ac:dyDescent="0.25">
      <c r="A66" s="35" t="s">
        <v>45</v>
      </c>
      <c r="B66" s="34"/>
      <c r="C66" s="34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</row>
    <row r="68" spans="1:17" ht="11.45" customHeight="1" x14ac:dyDescent="0.25">
      <c r="A68" s="27" t="s">
        <v>15</v>
      </c>
      <c r="B68" s="68"/>
      <c r="C68" s="68"/>
      <c r="D68" s="68"/>
      <c r="E68" s="68"/>
      <c r="F68" s="68"/>
      <c r="G68" s="68"/>
      <c r="H68" s="68"/>
      <c r="I68" s="68"/>
      <c r="J68" s="68"/>
      <c r="K68" s="68"/>
      <c r="L68" s="68"/>
      <c r="M68" s="68"/>
      <c r="N68" s="68"/>
      <c r="O68" s="68"/>
      <c r="P68" s="68"/>
      <c r="Q68" s="68"/>
    </row>
    <row r="69" spans="1:17" ht="11.45" customHeight="1" x14ac:dyDescent="0.25">
      <c r="A69" s="130" t="s">
        <v>133</v>
      </c>
      <c r="B69" s="134">
        <f t="shared" ref="B69:Q69" si="33">IF(B31=0,"",B31/B22)</f>
        <v>87.998271253909579</v>
      </c>
      <c r="C69" s="134">
        <f t="shared" si="33"/>
        <v>87.908029869961297</v>
      </c>
      <c r="D69" s="134">
        <f t="shared" si="33"/>
        <v>88.484242134791373</v>
      </c>
      <c r="E69" s="134">
        <f t="shared" si="33"/>
        <v>89.162239352818673</v>
      </c>
      <c r="F69" s="134">
        <f t="shared" si="33"/>
        <v>87.070037956967582</v>
      </c>
      <c r="G69" s="134">
        <f t="shared" si="33"/>
        <v>92.833560396460612</v>
      </c>
      <c r="H69" s="134">
        <f t="shared" si="33"/>
        <v>93.384533354623116</v>
      </c>
      <c r="I69" s="134">
        <f t="shared" si="33"/>
        <v>97.375287131315176</v>
      </c>
      <c r="J69" s="134">
        <f t="shared" si="33"/>
        <v>99.984534524257668</v>
      </c>
      <c r="K69" s="134">
        <f t="shared" si="33"/>
        <v>94.925252639945498</v>
      </c>
      <c r="L69" s="134">
        <f t="shared" si="33"/>
        <v>96.445023515952713</v>
      </c>
      <c r="M69" s="134">
        <f t="shared" si="33"/>
        <v>101.11219198179586</v>
      </c>
      <c r="N69" s="134">
        <f t="shared" si="33"/>
        <v>106.58994954835632</v>
      </c>
      <c r="O69" s="134">
        <f t="shared" si="33"/>
        <v>113.58866565890492</v>
      </c>
      <c r="P69" s="134">
        <f t="shared" si="33"/>
        <v>121.92533866131375</v>
      </c>
      <c r="Q69" s="134">
        <f t="shared" si="33"/>
        <v>119.74348199654042</v>
      </c>
    </row>
    <row r="70" spans="1:17" ht="11.45" customHeight="1" x14ac:dyDescent="0.25">
      <c r="A70" s="116" t="s">
        <v>23</v>
      </c>
      <c r="B70" s="77">
        <f>TrAvia_png!B13*TrAvia_png!B19</f>
        <v>86.428797771393747</v>
      </c>
      <c r="C70" s="77">
        <f>TrAvia_png!C13*TrAvia_png!C19</f>
        <v>85.113353300273317</v>
      </c>
      <c r="D70" s="77">
        <f>TrAvia_png!D13*TrAvia_png!D19</f>
        <v>85.625105095005878</v>
      </c>
      <c r="E70" s="77">
        <f>TrAvia_png!E13*TrAvia_png!E19</f>
        <v>87.160025977673243</v>
      </c>
      <c r="F70" s="77">
        <f>TrAvia_png!F13*TrAvia_png!F19</f>
        <v>84.373375974415353</v>
      </c>
      <c r="G70" s="77">
        <f>TrAvia_png!G13*TrAvia_png!G19</f>
        <v>88.292108489120437</v>
      </c>
      <c r="H70" s="77">
        <f>TrAvia_png!H13*TrAvia_png!H19</f>
        <v>88.457706617253208</v>
      </c>
      <c r="I70" s="77">
        <f>TrAvia_png!I13*TrAvia_png!I19</f>
        <v>92.296236227649246</v>
      </c>
      <c r="J70" s="77">
        <f>TrAvia_png!J13*TrAvia_png!J19</f>
        <v>94.765827644455612</v>
      </c>
      <c r="K70" s="77">
        <f>TrAvia_png!K13*TrAvia_png!K19</f>
        <v>89.016231340921465</v>
      </c>
      <c r="L70" s="77">
        <f>TrAvia_png!L13*TrAvia_png!L19</f>
        <v>92.631418631173219</v>
      </c>
      <c r="M70" s="77">
        <f>TrAvia_png!M13*TrAvia_png!M19</f>
        <v>94.772667847154423</v>
      </c>
      <c r="N70" s="77">
        <f>TrAvia_png!N13*TrAvia_png!N19</f>
        <v>96.396865192453376</v>
      </c>
      <c r="O70" s="77">
        <f>TrAvia_png!O13*TrAvia_png!O19</f>
        <v>103.19885502273996</v>
      </c>
      <c r="P70" s="77">
        <f>TrAvia_png!P13*TrAvia_png!P19</f>
        <v>112.5310878962536</v>
      </c>
      <c r="Q70" s="77">
        <f>TrAvia_png!Q13*TrAvia_png!Q19</f>
        <v>118.09077601133323</v>
      </c>
    </row>
    <row r="71" spans="1:17" ht="11.45" customHeight="1" x14ac:dyDescent="0.25">
      <c r="A71" s="116" t="s">
        <v>127</v>
      </c>
      <c r="B71" s="77">
        <f>TrAvia_png!B14*TrAvia_png!B20</f>
        <v>86.568370168302067</v>
      </c>
      <c r="C71" s="77">
        <f>TrAvia_png!C14*TrAvia_png!C20</f>
        <v>86.634519886118539</v>
      </c>
      <c r="D71" s="77">
        <f>TrAvia_png!D14*TrAvia_png!D20</f>
        <v>87.42811864803123</v>
      </c>
      <c r="E71" s="77">
        <f>TrAvia_png!E14*TrAvia_png!E20</f>
        <v>88.089486158263412</v>
      </c>
      <c r="F71" s="77">
        <f>TrAvia_png!F14*TrAvia_png!F20</f>
        <v>85.846865552700166</v>
      </c>
      <c r="G71" s="77">
        <f>TrAvia_png!G14*TrAvia_png!G20</f>
        <v>91.515854869451744</v>
      </c>
      <c r="H71" s="77">
        <f>TrAvia_png!H14*TrAvia_png!H20</f>
        <v>91.69320823278693</v>
      </c>
      <c r="I71" s="77">
        <f>TrAvia_png!I14*TrAvia_png!I20</f>
        <v>95.942066346370211</v>
      </c>
      <c r="J71" s="77">
        <f>TrAvia_png!J14*TrAvia_png!J20</f>
        <v>98.260833110858968</v>
      </c>
      <c r="K71" s="77">
        <f>TrAvia_png!K14*TrAvia_png!K20</f>
        <v>93.344081596286756</v>
      </c>
      <c r="L71" s="77">
        <f>TrAvia_png!L14*TrAvia_png!L20</f>
        <v>96.743538776438484</v>
      </c>
      <c r="M71" s="77">
        <f>TrAvia_png!M14*TrAvia_png!M20</f>
        <v>101.62633886754544</v>
      </c>
      <c r="N71" s="77">
        <f>TrAvia_png!N14*TrAvia_png!N20</f>
        <v>102.36416809275578</v>
      </c>
      <c r="O71" s="77">
        <f>TrAvia_png!O14*TrAvia_png!O20</f>
        <v>109.78046289993193</v>
      </c>
      <c r="P71" s="77">
        <f>TrAvia_png!P14*TrAvia_png!P20</f>
        <v>115.76459681074621</v>
      </c>
      <c r="Q71" s="77">
        <f>TrAvia_png!Q14*TrAvia_png!Q20</f>
        <v>120.17615840858207</v>
      </c>
    </row>
    <row r="72" spans="1:17" ht="11.45" customHeight="1" x14ac:dyDescent="0.25">
      <c r="A72" s="116" t="s">
        <v>125</v>
      </c>
      <c r="B72" s="135">
        <f>TrAvia_png!B15*TrAvia_png!B21</f>
        <v>107.77158034528551</v>
      </c>
      <c r="C72" s="135">
        <f>TrAvia_png!C15*TrAvia_png!C21</f>
        <v>108.18026814887146</v>
      </c>
      <c r="D72" s="135">
        <f>TrAvia_png!D15*TrAvia_png!D21</f>
        <v>105.72414562493027</v>
      </c>
      <c r="E72" s="135">
        <f>TrAvia_png!E15*TrAvia_png!E21</f>
        <v>104.08743169398909</v>
      </c>
      <c r="F72" s="135">
        <f>TrAvia_png!F15*TrAvia_png!F21</f>
        <v>104.8634777754518</v>
      </c>
      <c r="G72" s="135">
        <f>TrAvia_png!G15*TrAvia_png!G21</f>
        <v>114.7326405451448</v>
      </c>
      <c r="H72" s="135">
        <f>TrAvia_png!H15*TrAvia_png!H21</f>
        <v>116.13572967796001</v>
      </c>
      <c r="I72" s="135">
        <f>TrAvia_png!I15*TrAvia_png!I21</f>
        <v>117.24706733086937</v>
      </c>
      <c r="J72" s="135">
        <f>TrAvia_png!J15*TrAvia_png!J21</f>
        <v>120.01458275010816</v>
      </c>
      <c r="K72" s="135">
        <f>TrAvia_png!K15*TrAvia_png!K21</f>
        <v>117.2494414893617</v>
      </c>
      <c r="L72" s="135">
        <f>TrAvia_png!L15*TrAvia_png!L21</f>
        <v>100.48374694873883</v>
      </c>
      <c r="M72" s="135">
        <f>TrAvia_png!M15*TrAvia_png!M21</f>
        <v>106.23749381823714</v>
      </c>
      <c r="N72" s="135">
        <f>TrAvia_png!N15*TrAvia_png!N21</f>
        <v>169.36508917534874</v>
      </c>
      <c r="O72" s="135">
        <f>TrAvia_png!O15*TrAvia_png!O21</f>
        <v>172.39682466209962</v>
      </c>
      <c r="P72" s="135">
        <f>TrAvia_png!P15*TrAvia_png!P21</f>
        <v>161.75393016360573</v>
      </c>
      <c r="Q72" s="135">
        <f>TrAvia_png!Q15*TrAvia_png!Q21</f>
        <v>119.84305359601555</v>
      </c>
    </row>
    <row r="73" spans="1:17" ht="11.45" customHeight="1" x14ac:dyDescent="0.25">
      <c r="A73" s="128" t="s">
        <v>132</v>
      </c>
      <c r="B73" s="133">
        <f t="shared" ref="B73:Q73" si="34">IF(B35=0,"",B35/B26)</f>
        <v>23.696017985552665</v>
      </c>
      <c r="C73" s="133">
        <f t="shared" si="34"/>
        <v>23.802257470980262</v>
      </c>
      <c r="D73" s="133">
        <f t="shared" si="34"/>
        <v>24.213475668906792</v>
      </c>
      <c r="E73" s="133">
        <f t="shared" si="34"/>
        <v>24.902971960851648</v>
      </c>
      <c r="F73" s="133">
        <f t="shared" si="34"/>
        <v>25.634535039562849</v>
      </c>
      <c r="G73" s="133">
        <f t="shared" si="34"/>
        <v>25.56188290756781</v>
      </c>
      <c r="H73" s="133">
        <f t="shared" si="34"/>
        <v>24.851354126804416</v>
      </c>
      <c r="I73" s="133">
        <f t="shared" si="34"/>
        <v>24.997164269564788</v>
      </c>
      <c r="J73" s="133">
        <f t="shared" si="34"/>
        <v>25.501417339123069</v>
      </c>
      <c r="K73" s="133">
        <f t="shared" si="34"/>
        <v>25.561805978485118</v>
      </c>
      <c r="L73" s="133">
        <f t="shared" si="34"/>
        <v>28.319238052229903</v>
      </c>
      <c r="M73" s="133">
        <f t="shared" si="34"/>
        <v>28.849763354828131</v>
      </c>
      <c r="N73" s="133">
        <f t="shared" si="34"/>
        <v>27.978042297818376</v>
      </c>
      <c r="O73" s="133">
        <f t="shared" si="34"/>
        <v>28.087053965223259</v>
      </c>
      <c r="P73" s="133">
        <f t="shared" si="34"/>
        <v>30.067274631602746</v>
      </c>
      <c r="Q73" s="133">
        <f t="shared" si="34"/>
        <v>30.780245264075287</v>
      </c>
    </row>
    <row r="74" spans="1:17" ht="11.45" customHeight="1" x14ac:dyDescent="0.25">
      <c r="A74" s="95" t="s">
        <v>126</v>
      </c>
      <c r="B74" s="75">
        <v>20.443462694385214</v>
      </c>
      <c r="C74" s="75">
        <v>20.964256787247866</v>
      </c>
      <c r="D74" s="75">
        <v>21.288769810563952</v>
      </c>
      <c r="E74" s="75">
        <v>21.590377112568259</v>
      </c>
      <c r="F74" s="75">
        <v>21.867920982675447</v>
      </c>
      <c r="G74" s="75">
        <v>21.640240748128118</v>
      </c>
      <c r="H74" s="75">
        <v>20.780332046650898</v>
      </c>
      <c r="I74" s="75">
        <v>20.548087603200365</v>
      </c>
      <c r="J74" s="75">
        <v>20.076262604786464</v>
      </c>
      <c r="K74" s="75">
        <v>20.379911941496268</v>
      </c>
      <c r="L74" s="75">
        <v>21.159620466810278</v>
      </c>
      <c r="M74" s="75">
        <v>21.937526846472093</v>
      </c>
      <c r="N74" s="75">
        <v>21.748823857111997</v>
      </c>
      <c r="O74" s="75">
        <v>21.999008313435695</v>
      </c>
      <c r="P74" s="75">
        <v>23.753284617019688</v>
      </c>
      <c r="Q74" s="75">
        <v>23.443252423116675</v>
      </c>
    </row>
    <row r="75" spans="1:17" ht="11.45" customHeight="1" x14ac:dyDescent="0.25">
      <c r="A75" s="93" t="s">
        <v>125</v>
      </c>
      <c r="B75" s="74">
        <v>53.68411641475609</v>
      </c>
      <c r="C75" s="74">
        <v>53.485939534047027</v>
      </c>
      <c r="D75" s="74">
        <v>54.104074181809516</v>
      </c>
      <c r="E75" s="74">
        <v>53.691691688024491</v>
      </c>
      <c r="F75" s="74">
        <v>54.452121950987106</v>
      </c>
      <c r="G75" s="74">
        <v>55.026757194162123</v>
      </c>
      <c r="H75" s="74">
        <v>54.520587981589266</v>
      </c>
      <c r="I75" s="74">
        <v>54.571390255434494</v>
      </c>
      <c r="J75" s="74">
        <v>54.235860190730399</v>
      </c>
      <c r="K75" s="74">
        <v>53.652657673845638</v>
      </c>
      <c r="L75" s="74">
        <v>55.036141049909112</v>
      </c>
      <c r="M75" s="74">
        <v>54.106609562888615</v>
      </c>
      <c r="N75" s="74">
        <v>52.812518991322364</v>
      </c>
      <c r="O75" s="74">
        <v>50.475350878248484</v>
      </c>
      <c r="P75" s="74">
        <v>52.942880626929231</v>
      </c>
      <c r="Q75" s="74">
        <v>50.822309252415387</v>
      </c>
    </row>
    <row r="77" spans="1:17" ht="11.45" customHeight="1" x14ac:dyDescent="0.25">
      <c r="A77" s="27" t="s">
        <v>131</v>
      </c>
      <c r="B77" s="68"/>
      <c r="C77" s="68"/>
      <c r="D77" s="68"/>
      <c r="E77" s="68"/>
      <c r="F77" s="68"/>
      <c r="G77" s="68"/>
      <c r="H77" s="68"/>
      <c r="I77" s="68"/>
      <c r="J77" s="68"/>
      <c r="K77" s="68"/>
      <c r="L77" s="68"/>
      <c r="M77" s="68"/>
      <c r="N77" s="68"/>
      <c r="O77" s="68"/>
      <c r="P77" s="68"/>
      <c r="Q77" s="68"/>
    </row>
    <row r="78" spans="1:17" ht="11.45" customHeight="1" x14ac:dyDescent="0.25">
      <c r="A78" s="130" t="s">
        <v>39</v>
      </c>
      <c r="B78" s="134">
        <f>IF(B13=0,0,B13*1000000/B22)</f>
        <v>1114.9295111854078</v>
      </c>
      <c r="C78" s="134">
        <f t="shared" ref="C78:Q78" si="35">IF(C13=0,0,C13*1000000/C22)</f>
        <v>1117.8268253326748</v>
      </c>
      <c r="D78" s="134">
        <f t="shared" si="35"/>
        <v>1118.9516068798027</v>
      </c>
      <c r="E78" s="134">
        <f t="shared" si="35"/>
        <v>1121.0697010640472</v>
      </c>
      <c r="F78" s="134">
        <f t="shared" si="35"/>
        <v>1109.3626479190395</v>
      </c>
      <c r="G78" s="134">
        <f t="shared" si="35"/>
        <v>1107.1917226704575</v>
      </c>
      <c r="H78" s="134">
        <f t="shared" si="35"/>
        <v>1036.5866276992288</v>
      </c>
      <c r="I78" s="134">
        <f t="shared" si="35"/>
        <v>959.20989065020422</v>
      </c>
      <c r="J78" s="134">
        <f t="shared" si="35"/>
        <v>1005.1955810603276</v>
      </c>
      <c r="K78" s="134">
        <f t="shared" si="35"/>
        <v>954.64058745192699</v>
      </c>
      <c r="L78" s="134">
        <f t="shared" si="35"/>
        <v>962.21766049434416</v>
      </c>
      <c r="M78" s="134">
        <f t="shared" si="35"/>
        <v>970.26697284787485</v>
      </c>
      <c r="N78" s="134">
        <f t="shared" si="35"/>
        <v>924.49164056876384</v>
      </c>
      <c r="O78" s="134">
        <f t="shared" si="35"/>
        <v>930.78274061217201</v>
      </c>
      <c r="P78" s="134">
        <f t="shared" si="35"/>
        <v>969.00380651320836</v>
      </c>
      <c r="Q78" s="134">
        <f t="shared" si="35"/>
        <v>979.0775097777771</v>
      </c>
    </row>
    <row r="79" spans="1:17" ht="11.45" customHeight="1" x14ac:dyDescent="0.25">
      <c r="A79" s="116" t="s">
        <v>23</v>
      </c>
      <c r="B79" s="77">
        <v>260.30487493979564</v>
      </c>
      <c r="C79" s="77">
        <v>263.74662496272214</v>
      </c>
      <c r="D79" s="77">
        <v>274.16887424995178</v>
      </c>
      <c r="E79" s="77">
        <v>289.49428053997451</v>
      </c>
      <c r="F79" s="77">
        <v>291.22830322861194</v>
      </c>
      <c r="G79" s="77">
        <v>292.96413003689815</v>
      </c>
      <c r="H79" s="77">
        <v>294.4651653720469</v>
      </c>
      <c r="I79" s="77">
        <v>295.82672352292366</v>
      </c>
      <c r="J79" s="77">
        <v>297.2554771774536</v>
      </c>
      <c r="K79" s="77">
        <v>298.59523108322992</v>
      </c>
      <c r="L79" s="77">
        <v>299.99999014286374</v>
      </c>
      <c r="M79" s="77">
        <v>298.59521199257563</v>
      </c>
      <c r="N79" s="77">
        <v>297.17449945349489</v>
      </c>
      <c r="O79" s="77">
        <v>295.77816745679388</v>
      </c>
      <c r="P79" s="77">
        <v>294.36375060426025</v>
      </c>
      <c r="Q79" s="77">
        <v>292.91517154537456</v>
      </c>
    </row>
    <row r="80" spans="1:17" ht="11.45" customHeight="1" x14ac:dyDescent="0.25">
      <c r="A80" s="116" t="s">
        <v>127</v>
      </c>
      <c r="B80" s="77">
        <v>1229.4077254823715</v>
      </c>
      <c r="C80" s="77">
        <v>1228.9413815186699</v>
      </c>
      <c r="D80" s="77">
        <v>1227.1824484988463</v>
      </c>
      <c r="E80" s="77">
        <v>1224.3426557322862</v>
      </c>
      <c r="F80" s="77">
        <v>1224.3426437773426</v>
      </c>
      <c r="G80" s="77">
        <v>1224.3426197031649</v>
      </c>
      <c r="H80" s="77">
        <v>1131.1339341711691</v>
      </c>
      <c r="I80" s="77">
        <v>1020.5703477440497</v>
      </c>
      <c r="J80" s="77">
        <v>1075.2352557894251</v>
      </c>
      <c r="K80" s="77">
        <v>1028.7063224465137</v>
      </c>
      <c r="L80" s="77">
        <v>1064.6457678553991</v>
      </c>
      <c r="M80" s="77">
        <v>1041.027304949873</v>
      </c>
      <c r="N80" s="77">
        <v>1037.0542213342048</v>
      </c>
      <c r="O80" s="77">
        <v>1034.463070090824</v>
      </c>
      <c r="P80" s="77">
        <v>1033.6343785377446</v>
      </c>
      <c r="Q80" s="77">
        <v>1042.2659048305889</v>
      </c>
    </row>
    <row r="81" spans="1:17" ht="11.45" customHeight="1" x14ac:dyDescent="0.25">
      <c r="A81" s="116" t="s">
        <v>125</v>
      </c>
      <c r="B81" s="77">
        <v>1868.4529716921429</v>
      </c>
      <c r="C81" s="77">
        <v>1868.4534000128031</v>
      </c>
      <c r="D81" s="77">
        <v>1868.4530467243519</v>
      </c>
      <c r="E81" s="77">
        <v>1868.453322586226</v>
      </c>
      <c r="F81" s="77">
        <v>1868.453322586226</v>
      </c>
      <c r="G81" s="77">
        <v>1868.453322586226</v>
      </c>
      <c r="H81" s="77">
        <v>1868.4533225862258</v>
      </c>
      <c r="I81" s="77">
        <v>1868.4533225862258</v>
      </c>
      <c r="J81" s="77">
        <v>1868.453322586226</v>
      </c>
      <c r="K81" s="77">
        <v>1868.4533225862262</v>
      </c>
      <c r="L81" s="77">
        <v>1437.2717866047892</v>
      </c>
      <c r="M81" s="77">
        <v>1444.8333832848723</v>
      </c>
      <c r="N81" s="77">
        <v>1452.2823433095825</v>
      </c>
      <c r="O81" s="77">
        <v>1459.6195821633057</v>
      </c>
      <c r="P81" s="77">
        <v>1466.8460396544285</v>
      </c>
      <c r="Q81" s="77">
        <v>1473.9626782805376</v>
      </c>
    </row>
    <row r="82" spans="1:17" ht="11.45" customHeight="1" x14ac:dyDescent="0.25">
      <c r="A82" s="128" t="s">
        <v>18</v>
      </c>
      <c r="B82" s="133">
        <f>IF(B17=0,0,B17*1000000/B26)</f>
        <v>1019.74980745519</v>
      </c>
      <c r="C82" s="133">
        <f t="shared" ref="C82:Q82" si="36">IF(C17=0,0,C17*1000000/C26)</f>
        <v>1067.1871793652667</v>
      </c>
      <c r="D82" s="133">
        <f t="shared" si="36"/>
        <v>1157.9796664325586</v>
      </c>
      <c r="E82" s="133">
        <f t="shared" si="36"/>
        <v>1260.9257446553872</v>
      </c>
      <c r="F82" s="133">
        <f t="shared" si="36"/>
        <v>1369.5056886593231</v>
      </c>
      <c r="G82" s="133">
        <f t="shared" si="36"/>
        <v>1279.5061475838854</v>
      </c>
      <c r="H82" s="133">
        <f t="shared" si="36"/>
        <v>1131.607987798119</v>
      </c>
      <c r="I82" s="133">
        <f t="shared" si="36"/>
        <v>1021.0682248146649</v>
      </c>
      <c r="J82" s="133">
        <f t="shared" si="36"/>
        <v>1022.5350822791721</v>
      </c>
      <c r="K82" s="133">
        <f t="shared" si="36"/>
        <v>1031.4063510256203</v>
      </c>
      <c r="L82" s="133">
        <f t="shared" si="36"/>
        <v>1107.2052354328493</v>
      </c>
      <c r="M82" s="133">
        <f t="shared" si="36"/>
        <v>1075.6777287480843</v>
      </c>
      <c r="N82" s="133">
        <f t="shared" si="36"/>
        <v>1030.708347431663</v>
      </c>
      <c r="O82" s="133">
        <f t="shared" si="36"/>
        <v>981.23176971553551</v>
      </c>
      <c r="P82" s="133">
        <f t="shared" si="36"/>
        <v>963.46774015987853</v>
      </c>
      <c r="Q82" s="133">
        <f t="shared" si="36"/>
        <v>957.51790620997019</v>
      </c>
    </row>
    <row r="83" spans="1:17" ht="11.45" customHeight="1" x14ac:dyDescent="0.25">
      <c r="A83" s="95" t="s">
        <v>126</v>
      </c>
      <c r="B83" s="75">
        <v>964.2156112523636</v>
      </c>
      <c r="C83" s="75">
        <v>1022.5596631615442</v>
      </c>
      <c r="D83" s="75">
        <v>1120.9356856355412</v>
      </c>
      <c r="E83" s="75">
        <v>1228.7570404628211</v>
      </c>
      <c r="F83" s="75">
        <v>1346.9053169579302</v>
      </c>
      <c r="G83" s="75">
        <v>1244.7641179008224</v>
      </c>
      <c r="H83" s="75">
        <v>1085.6690358197679</v>
      </c>
      <c r="I83" s="75">
        <v>964.24044176173811</v>
      </c>
      <c r="J83" s="75">
        <v>964.39623638955948</v>
      </c>
      <c r="K83" s="75">
        <v>964.24100414736233</v>
      </c>
      <c r="L83" s="75">
        <v>1015.0525248726489</v>
      </c>
      <c r="M83" s="75">
        <v>987.54868684882888</v>
      </c>
      <c r="N83" s="75">
        <v>984.80137170690045</v>
      </c>
      <c r="O83" s="75">
        <v>981.03073280058015</v>
      </c>
      <c r="P83" s="75">
        <v>979.25811686211091</v>
      </c>
      <c r="Q83" s="75">
        <v>984.24024092309548</v>
      </c>
    </row>
    <row r="84" spans="1:17" ht="11.45" customHeight="1" x14ac:dyDescent="0.25">
      <c r="A84" s="93" t="s">
        <v>125</v>
      </c>
      <c r="B84" s="74">
        <v>1531.7672192542982</v>
      </c>
      <c r="C84" s="74">
        <v>1533.9626138635658</v>
      </c>
      <c r="D84" s="74">
        <v>1536.5704755441168</v>
      </c>
      <c r="E84" s="74">
        <v>1540.4938329370036</v>
      </c>
      <c r="F84" s="74">
        <v>1542.4164689779175</v>
      </c>
      <c r="G84" s="74">
        <v>1540.5369850376619</v>
      </c>
      <c r="H84" s="74">
        <v>1466.4068374368881</v>
      </c>
      <c r="I84" s="74">
        <v>1398.8179972537555</v>
      </c>
      <c r="J84" s="74">
        <v>1330.4686669380737</v>
      </c>
      <c r="K84" s="74">
        <v>1395.5071575563841</v>
      </c>
      <c r="L84" s="74">
        <v>1451.08324283145</v>
      </c>
      <c r="M84" s="74">
        <v>1397.6953065642399</v>
      </c>
      <c r="N84" s="74">
        <v>1213.7290152020787</v>
      </c>
      <c r="O84" s="74">
        <v>981.9710667576295</v>
      </c>
      <c r="P84" s="74">
        <v>906.25915491920307</v>
      </c>
      <c r="Q84" s="74">
        <v>884.52195898095158</v>
      </c>
    </row>
    <row r="86" spans="1:17" ht="11.45" customHeight="1" x14ac:dyDescent="0.25">
      <c r="A86" s="27" t="s">
        <v>130</v>
      </c>
      <c r="B86" s="68"/>
      <c r="C86" s="68"/>
      <c r="D86" s="68"/>
      <c r="E86" s="68"/>
      <c r="F86" s="68"/>
      <c r="G86" s="68"/>
      <c r="H86" s="68"/>
      <c r="I86" s="68"/>
      <c r="J86" s="68"/>
      <c r="K86" s="68"/>
      <c r="L86" s="68"/>
      <c r="M86" s="68"/>
      <c r="N86" s="68"/>
      <c r="O86" s="68"/>
      <c r="P86" s="68"/>
      <c r="Q86" s="68"/>
    </row>
    <row r="87" spans="1:17" ht="11.45" customHeight="1" x14ac:dyDescent="0.25">
      <c r="A87" s="130" t="s">
        <v>129</v>
      </c>
      <c r="B87" s="132">
        <f t="shared" ref="B87:Q87" si="37">IF(B4=0,"",B4*1000000/B22)</f>
        <v>99225.988282467282</v>
      </c>
      <c r="C87" s="132">
        <f t="shared" si="37"/>
        <v>99616.97833289564</v>
      </c>
      <c r="D87" s="132">
        <f t="shared" si="37"/>
        <v>100270.36665482659</v>
      </c>
      <c r="E87" s="132">
        <f t="shared" si="37"/>
        <v>100998.3591238721</v>
      </c>
      <c r="F87" s="132">
        <f t="shared" si="37"/>
        <v>97932.31625425884</v>
      </c>
      <c r="G87" s="132">
        <f t="shared" si="37"/>
        <v>104714.90851210371</v>
      </c>
      <c r="H87" s="132">
        <f t="shared" si="37"/>
        <v>99211.161824986601</v>
      </c>
      <c r="I87" s="132">
        <f t="shared" si="37"/>
        <v>95877.613168930868</v>
      </c>
      <c r="J87" s="132">
        <f t="shared" si="37"/>
        <v>103113.77985166169</v>
      </c>
      <c r="K87" s="132">
        <f t="shared" si="37"/>
        <v>93587.667986606175</v>
      </c>
      <c r="L87" s="132">
        <f t="shared" si="37"/>
        <v>93616.937598739882</v>
      </c>
      <c r="M87" s="132">
        <f t="shared" si="37"/>
        <v>99283.156104090434</v>
      </c>
      <c r="N87" s="132">
        <f t="shared" si="37"/>
        <v>102132.49094195483</v>
      </c>
      <c r="O87" s="132">
        <f t="shared" si="37"/>
        <v>109170.05006444579</v>
      </c>
      <c r="P87" s="132">
        <f t="shared" si="37"/>
        <v>121869.28815449732</v>
      </c>
      <c r="Q87" s="132">
        <f t="shared" si="37"/>
        <v>117469.19044809046</v>
      </c>
    </row>
    <row r="88" spans="1:17" ht="11.45" customHeight="1" x14ac:dyDescent="0.25">
      <c r="A88" s="116" t="s">
        <v>23</v>
      </c>
      <c r="B88" s="42">
        <f t="shared" ref="B88:Q88" si="38">IF(B5=0,"",B5*1000000/B23)</f>
        <v>22497.837395079536</v>
      </c>
      <c r="C88" s="42">
        <f t="shared" si="38"/>
        <v>22448.359672206854</v>
      </c>
      <c r="D88" s="42">
        <f t="shared" si="38"/>
        <v>23475.738671431573</v>
      </c>
      <c r="E88" s="42">
        <f t="shared" si="38"/>
        <v>25232.329012252001</v>
      </c>
      <c r="F88" s="42">
        <f t="shared" si="38"/>
        <v>24571.915122698712</v>
      </c>
      <c r="G88" s="42">
        <f t="shared" si="38"/>
        <v>25866.420752638598</v>
      </c>
      <c r="H88" s="42">
        <f t="shared" si="38"/>
        <v>26047.713207481473</v>
      </c>
      <c r="I88" s="42">
        <f t="shared" si="38"/>
        <v>27303.693156723242</v>
      </c>
      <c r="J88" s="42">
        <f t="shared" si="38"/>
        <v>28169.661316568978</v>
      </c>
      <c r="K88" s="42">
        <f t="shared" si="38"/>
        <v>26579.8221674007</v>
      </c>
      <c r="L88" s="42">
        <f t="shared" si="38"/>
        <v>27789.424676271454</v>
      </c>
      <c r="M88" s="42">
        <f t="shared" si="38"/>
        <v>28298.664846923031</v>
      </c>
      <c r="N88" s="42">
        <f t="shared" si="38"/>
        <v>28646.69016245336</v>
      </c>
      <c r="O88" s="42">
        <f t="shared" si="38"/>
        <v>30523.968222265372</v>
      </c>
      <c r="P88" s="42">
        <f t="shared" si="38"/>
        <v>33125.073092718885</v>
      </c>
      <c r="Q88" s="42">
        <f t="shared" si="38"/>
        <v>34590.579913286077</v>
      </c>
    </row>
    <row r="89" spans="1:17" ht="11.45" customHeight="1" x14ac:dyDescent="0.25">
      <c r="A89" s="116" t="s">
        <v>127</v>
      </c>
      <c r="B89" s="42">
        <f t="shared" ref="B89:Q89" si="39">IF(B6=0,"",B6*1000000/B24)</f>
        <v>106427.82306732822</v>
      </c>
      <c r="C89" s="42">
        <f t="shared" si="39"/>
        <v>106468.7465560532</v>
      </c>
      <c r="D89" s="42">
        <f t="shared" si="39"/>
        <v>107290.25271013861</v>
      </c>
      <c r="E89" s="42">
        <f t="shared" si="39"/>
        <v>107851.71542510069</v>
      </c>
      <c r="F89" s="42">
        <f t="shared" si="39"/>
        <v>105105.978330791</v>
      </c>
      <c r="G89" s="42">
        <f t="shared" si="39"/>
        <v>112046.76149523919</v>
      </c>
      <c r="H89" s="42">
        <f t="shared" si="39"/>
        <v>103717.29936512851</v>
      </c>
      <c r="I89" s="42">
        <f t="shared" si="39"/>
        <v>97915.628014397735</v>
      </c>
      <c r="J89" s="42">
        <f t="shared" si="39"/>
        <v>105653.51202403645</v>
      </c>
      <c r="K89" s="42">
        <f t="shared" si="39"/>
        <v>96023.646901063461</v>
      </c>
      <c r="L89" s="42">
        <f t="shared" si="39"/>
        <v>102997.59912568993</v>
      </c>
      <c r="M89" s="42">
        <f t="shared" si="39"/>
        <v>105795.79366320335</v>
      </c>
      <c r="N89" s="42">
        <f t="shared" si="39"/>
        <v>106157.1926339565</v>
      </c>
      <c r="O89" s="42">
        <f t="shared" si="39"/>
        <v>113563.8346874554</v>
      </c>
      <c r="P89" s="42">
        <f t="shared" si="39"/>
        <v>119658.26708114822</v>
      </c>
      <c r="Q89" s="42">
        <f t="shared" si="39"/>
        <v>125255.51248278496</v>
      </c>
    </row>
    <row r="90" spans="1:17" ht="11.45" customHeight="1" x14ac:dyDescent="0.25">
      <c r="A90" s="116" t="s">
        <v>125</v>
      </c>
      <c r="B90" s="42">
        <f t="shared" ref="B90:Q90" si="40">IF(B7=0,"",B7*1000000/B25)</f>
        <v>201366.12956010725</v>
      </c>
      <c r="C90" s="42">
        <f t="shared" si="40"/>
        <v>202129.78983705564</v>
      </c>
      <c r="D90" s="42">
        <f t="shared" si="40"/>
        <v>197540.60200523</v>
      </c>
      <c r="E90" s="42">
        <f t="shared" si="40"/>
        <v>194482.50758810077</v>
      </c>
      <c r="F90" s="42">
        <f t="shared" si="40"/>
        <v>195932.51346748977</v>
      </c>
      <c r="G90" s="42">
        <f t="shared" si="40"/>
        <v>214372.58343566695</v>
      </c>
      <c r="H90" s="42">
        <f t="shared" si="40"/>
        <v>216994.18998776015</v>
      </c>
      <c r="I90" s="42">
        <f t="shared" si="40"/>
        <v>219070.67251785385</v>
      </c>
      <c r="J90" s="42">
        <f t="shared" si="40"/>
        <v>224241.64589823913</v>
      </c>
      <c r="K90" s="42">
        <f t="shared" si="40"/>
        <v>219075.10852217718</v>
      </c>
      <c r="L90" s="42">
        <f t="shared" si="40"/>
        <v>144422.4545017574</v>
      </c>
      <c r="M90" s="42">
        <f t="shared" si="40"/>
        <v>153495.47762510926</v>
      </c>
      <c r="N90" s="42">
        <f t="shared" si="40"/>
        <v>245965.92858241187</v>
      </c>
      <c r="O90" s="42">
        <f t="shared" si="40"/>
        <v>251633.78117957452</v>
      </c>
      <c r="P90" s="42">
        <f t="shared" si="40"/>
        <v>237268.11185902409</v>
      </c>
      <c r="Q90" s="42">
        <f t="shared" si="40"/>
        <v>176644.1882517011</v>
      </c>
    </row>
    <row r="91" spans="1:17" ht="11.45" customHeight="1" x14ac:dyDescent="0.25">
      <c r="A91" s="128" t="s">
        <v>128</v>
      </c>
      <c r="B91" s="131">
        <f t="shared" ref="B91:Q91" si="41">IF(B8=0,"",B8*1000000/B26)</f>
        <v>25829.374720139098</v>
      </c>
      <c r="C91" s="131">
        <f t="shared" si="41"/>
        <v>26726.173015236938</v>
      </c>
      <c r="D91" s="131">
        <f t="shared" si="41"/>
        <v>29145.979235576888</v>
      </c>
      <c r="E91" s="131">
        <f t="shared" si="41"/>
        <v>32326.89427285521</v>
      </c>
      <c r="F91" s="131">
        <f t="shared" si="41"/>
        <v>35757.929738553466</v>
      </c>
      <c r="G91" s="131">
        <f t="shared" si="41"/>
        <v>33730.255861125035</v>
      </c>
      <c r="H91" s="131">
        <f t="shared" si="41"/>
        <v>29484.964346781053</v>
      </c>
      <c r="I91" s="131">
        <f t="shared" si="41"/>
        <v>27204.447844408314</v>
      </c>
      <c r="J91" s="131">
        <f t="shared" si="41"/>
        <v>27746.681221769195</v>
      </c>
      <c r="K91" s="131">
        <f t="shared" si="41"/>
        <v>28251.340828118824</v>
      </c>
      <c r="L91" s="131">
        <f t="shared" si="41"/>
        <v>33817.243663908193</v>
      </c>
      <c r="M91" s="131">
        <f t="shared" si="41"/>
        <v>33258.909578154446</v>
      </c>
      <c r="N91" s="131">
        <f t="shared" si="41"/>
        <v>29977.277459863417</v>
      </c>
      <c r="O91" s="131">
        <f t="shared" si="41"/>
        <v>27564.410542534268</v>
      </c>
      <c r="P91" s="131">
        <f t="shared" si="41"/>
        <v>28607.634706118697</v>
      </c>
      <c r="Q91" s="131">
        <f t="shared" si="41"/>
        <v>28937.065255648413</v>
      </c>
    </row>
    <row r="92" spans="1:17" ht="11.45" customHeight="1" x14ac:dyDescent="0.25">
      <c r="A92" s="95" t="s">
        <v>126</v>
      </c>
      <c r="B92" s="37">
        <f t="shared" ref="B92:Q92" si="42">IF(B9=0,"",B9*1000000/B27)</f>
        <v>19711.905877981531</v>
      </c>
      <c r="C92" s="37">
        <f t="shared" si="42"/>
        <v>21437.2033588003</v>
      </c>
      <c r="D92" s="37">
        <f t="shared" si="42"/>
        <v>23863.341783941716</v>
      </c>
      <c r="E92" s="37">
        <f t="shared" si="42"/>
        <v>26529.3278833156</v>
      </c>
      <c r="F92" s="37">
        <f t="shared" si="42"/>
        <v>29454.019042381446</v>
      </c>
      <c r="G92" s="37">
        <f t="shared" si="42"/>
        <v>26936.995186005122</v>
      </c>
      <c r="H92" s="37">
        <f t="shared" si="42"/>
        <v>22560.563057102103</v>
      </c>
      <c r="I92" s="37">
        <f t="shared" si="42"/>
        <v>19813.297067868811</v>
      </c>
      <c r="J92" s="37">
        <f t="shared" si="42"/>
        <v>19361.47209682452</v>
      </c>
      <c r="K92" s="37">
        <f t="shared" si="42"/>
        <v>19651.146754903184</v>
      </c>
      <c r="L92" s="37">
        <f t="shared" si="42"/>
        <v>21478.126180182746</v>
      </c>
      <c r="M92" s="37">
        <f t="shared" si="42"/>
        <v>21664.375829944445</v>
      </c>
      <c r="N92" s="37">
        <f t="shared" si="42"/>
        <v>21418.27156749566</v>
      </c>
      <c r="O92" s="37">
        <f t="shared" si="42"/>
        <v>21581.703246615874</v>
      </c>
      <c r="P92" s="37">
        <f t="shared" si="42"/>
        <v>23260.596763352445</v>
      </c>
      <c r="Q92" s="37">
        <f t="shared" si="42"/>
        <v>23073.792412949297</v>
      </c>
    </row>
    <row r="93" spans="1:17" ht="11.45" customHeight="1" x14ac:dyDescent="0.25">
      <c r="A93" s="93" t="s">
        <v>125</v>
      </c>
      <c r="B93" s="36">
        <f t="shared" ref="B93:Q93" si="43">IF(B10=0,"",B10*1000000/B28)</f>
        <v>82231.569718754967</v>
      </c>
      <c r="C93" s="36">
        <f t="shared" si="43"/>
        <v>82045.431612595421</v>
      </c>
      <c r="D93" s="36">
        <f t="shared" si="43"/>
        <v>83134.722994417214</v>
      </c>
      <c r="E93" s="36">
        <f t="shared" si="43"/>
        <v>82711.719925356709</v>
      </c>
      <c r="F93" s="36">
        <f t="shared" si="43"/>
        <v>83987.849667996474</v>
      </c>
      <c r="G93" s="36">
        <f t="shared" si="43"/>
        <v>84770.754624293986</v>
      </c>
      <c r="H93" s="36">
        <f t="shared" si="43"/>
        <v>79949.362997281918</v>
      </c>
      <c r="I93" s="36">
        <f t="shared" si="43"/>
        <v>76335.442824459984</v>
      </c>
      <c r="J93" s="36">
        <f t="shared" si="43"/>
        <v>72159.112608200827</v>
      </c>
      <c r="K93" s="36">
        <f t="shared" si="43"/>
        <v>74872.667805774036</v>
      </c>
      <c r="L93" s="36">
        <f t="shared" si="43"/>
        <v>79862.022027631203</v>
      </c>
      <c r="M93" s="36">
        <f t="shared" si="43"/>
        <v>75624.554240153229</v>
      </c>
      <c r="N93" s="36">
        <f t="shared" si="43"/>
        <v>64100.086665678769</v>
      </c>
      <c r="O93" s="36">
        <f t="shared" si="43"/>
        <v>49565.334146879315</v>
      </c>
      <c r="P93" s="36">
        <f t="shared" si="43"/>
        <v>47979.970255949134</v>
      </c>
      <c r="Q93" s="36">
        <f t="shared" si="43"/>
        <v>44953.4485398822</v>
      </c>
    </row>
    <row r="95" spans="1:17" ht="11.45" customHeight="1" x14ac:dyDescent="0.25">
      <c r="A95" s="27" t="s">
        <v>14</v>
      </c>
      <c r="B95" s="68"/>
      <c r="C95" s="68"/>
      <c r="D95" s="68"/>
      <c r="E95" s="68"/>
      <c r="F95" s="68"/>
      <c r="G95" s="68"/>
      <c r="H95" s="68"/>
      <c r="I95" s="68"/>
      <c r="J95" s="68"/>
      <c r="K95" s="68"/>
      <c r="L95" s="68"/>
      <c r="M95" s="68"/>
      <c r="N95" s="68"/>
      <c r="O95" s="68"/>
      <c r="P95" s="68"/>
      <c r="Q95" s="68"/>
    </row>
    <row r="96" spans="1:17" ht="11.45" customHeight="1" x14ac:dyDescent="0.25">
      <c r="A96" s="130" t="s">
        <v>39</v>
      </c>
      <c r="B96" s="132">
        <f t="shared" ref="B96:Q96" si="44">IF(B22=0,0,B22/B49)</f>
        <v>1424.7410248055846</v>
      </c>
      <c r="C96" s="132">
        <f t="shared" si="44"/>
        <v>1422.4222142564001</v>
      </c>
      <c r="D96" s="132">
        <f t="shared" si="44"/>
        <v>1420.1682847896122</v>
      </c>
      <c r="E96" s="132">
        <f t="shared" si="44"/>
        <v>1416.8996701809608</v>
      </c>
      <c r="F96" s="132">
        <f t="shared" si="44"/>
        <v>1424.3377232881107</v>
      </c>
      <c r="G96" s="132">
        <f t="shared" si="44"/>
        <v>1424.1004997463458</v>
      </c>
      <c r="H96" s="132">
        <f t="shared" si="44"/>
        <v>1461.9538420356366</v>
      </c>
      <c r="I96" s="132">
        <f t="shared" si="44"/>
        <v>1509.2117823898373</v>
      </c>
      <c r="J96" s="132">
        <f t="shared" si="44"/>
        <v>1474.1644241838947</v>
      </c>
      <c r="K96" s="132">
        <f t="shared" si="44"/>
        <v>1512.0355405216578</v>
      </c>
      <c r="L96" s="132">
        <f t="shared" si="44"/>
        <v>1500.1129547989051</v>
      </c>
      <c r="M96" s="132">
        <f t="shared" si="44"/>
        <v>1487.627019219138</v>
      </c>
      <c r="N96" s="132">
        <f t="shared" si="44"/>
        <v>1553.703510735407</v>
      </c>
      <c r="O96" s="132">
        <f t="shared" si="44"/>
        <v>1548.3161034164591</v>
      </c>
      <c r="P96" s="132">
        <f t="shared" si="44"/>
        <v>1491.2324929409469</v>
      </c>
      <c r="Q96" s="132">
        <f t="shared" si="44"/>
        <v>1476.6109098172335</v>
      </c>
    </row>
    <row r="97" spans="1:17" ht="11.45" customHeight="1" x14ac:dyDescent="0.25">
      <c r="A97" s="116" t="s">
        <v>23</v>
      </c>
      <c r="B97" s="42">
        <f t="shared" ref="B97:Q97" si="45">IF(B23=0,0,B23/B50)</f>
        <v>2531.9999999999472</v>
      </c>
      <c r="C97" s="42">
        <f t="shared" si="45"/>
        <v>2524.0000000000114</v>
      </c>
      <c r="D97" s="42">
        <f t="shared" si="45"/>
        <v>2502.00000000003</v>
      </c>
      <c r="E97" s="42">
        <f t="shared" si="45"/>
        <v>2470.0000000000446</v>
      </c>
      <c r="F97" s="42">
        <f t="shared" si="45"/>
        <v>2465.9999999999909</v>
      </c>
      <c r="G97" s="42">
        <f t="shared" si="45"/>
        <v>2461.9999999999886</v>
      </c>
      <c r="H97" s="42">
        <f t="shared" si="45"/>
        <v>2459.0000000000059</v>
      </c>
      <c r="I97" s="42">
        <f t="shared" si="45"/>
        <v>2457.0000000000296</v>
      </c>
      <c r="J97" s="42">
        <f t="shared" si="45"/>
        <v>2454.00000000002</v>
      </c>
      <c r="K97" s="42">
        <f t="shared" si="45"/>
        <v>2451.0000000000291</v>
      </c>
      <c r="L97" s="42">
        <f t="shared" si="45"/>
        <v>2448.0000000000005</v>
      </c>
      <c r="M97" s="42">
        <f t="shared" si="45"/>
        <v>2450.9999999999859</v>
      </c>
      <c r="N97" s="42">
        <f t="shared" si="45"/>
        <v>2453.9999999999795</v>
      </c>
      <c r="O97" s="42">
        <f t="shared" si="45"/>
        <v>2457.0000000000487</v>
      </c>
      <c r="P97" s="42">
        <f t="shared" si="45"/>
        <v>2459.99999999999</v>
      </c>
      <c r="Q97" s="42">
        <f t="shared" si="45"/>
        <v>2463.0000000000168</v>
      </c>
    </row>
    <row r="98" spans="1:17" ht="11.45" customHeight="1" x14ac:dyDescent="0.25">
      <c r="A98" s="116" t="s">
        <v>127</v>
      </c>
      <c r="B98" s="42">
        <f t="shared" ref="B98:Q98" si="46">IF(B24=0,0,B24/B51)</f>
        <v>1376</v>
      </c>
      <c r="C98" s="42">
        <f t="shared" si="46"/>
        <v>1377</v>
      </c>
      <c r="D98" s="42">
        <f t="shared" si="46"/>
        <v>1377.9999999999968</v>
      </c>
      <c r="E98" s="42">
        <f t="shared" si="46"/>
        <v>1378.9999999999973</v>
      </c>
      <c r="F98" s="42">
        <f t="shared" si="46"/>
        <v>1379.0000000000025</v>
      </c>
      <c r="G98" s="42">
        <f t="shared" si="46"/>
        <v>1378.999999999998</v>
      </c>
      <c r="H98" s="42">
        <f t="shared" si="46"/>
        <v>1433</v>
      </c>
      <c r="I98" s="42">
        <f t="shared" si="46"/>
        <v>1502.9999999999991</v>
      </c>
      <c r="J98" s="42">
        <f t="shared" si="46"/>
        <v>1468.0000000000027</v>
      </c>
      <c r="K98" s="42">
        <f t="shared" si="46"/>
        <v>1498.0000000000009</v>
      </c>
      <c r="L98" s="42">
        <f t="shared" si="46"/>
        <v>1473.9999999999952</v>
      </c>
      <c r="M98" s="42">
        <f t="shared" si="46"/>
        <v>1490.0000000000014</v>
      </c>
      <c r="N98" s="42">
        <f t="shared" si="46"/>
        <v>1491.9999999999952</v>
      </c>
      <c r="O98" s="42">
        <f t="shared" si="46"/>
        <v>1493.9999999999959</v>
      </c>
      <c r="P98" s="42">
        <f t="shared" si="46"/>
        <v>1493.9999999999989</v>
      </c>
      <c r="Q98" s="42">
        <f t="shared" si="46"/>
        <v>1489.0000000000039</v>
      </c>
    </row>
    <row r="99" spans="1:17" ht="11.45" customHeight="1" x14ac:dyDescent="0.25">
      <c r="A99" s="116" t="s">
        <v>125</v>
      </c>
      <c r="B99" s="42">
        <f t="shared" ref="B99:Q99" si="47">IF(B25=0,0,B25/B52)</f>
        <v>866.00000000000045</v>
      </c>
      <c r="C99" s="42">
        <f t="shared" si="47"/>
        <v>866.00000000000796</v>
      </c>
      <c r="D99" s="42">
        <f t="shared" si="47"/>
        <v>865.99999999999568</v>
      </c>
      <c r="E99" s="42">
        <f t="shared" si="47"/>
        <v>866.00000000000159</v>
      </c>
      <c r="F99" s="42">
        <f t="shared" si="47"/>
        <v>866.00000000000477</v>
      </c>
      <c r="G99" s="42">
        <f t="shared" si="47"/>
        <v>865.99999999999909</v>
      </c>
      <c r="H99" s="42">
        <f t="shared" si="47"/>
        <v>866.00000000000148</v>
      </c>
      <c r="I99" s="42">
        <f t="shared" si="47"/>
        <v>865.99999999999068</v>
      </c>
      <c r="J99" s="42">
        <f t="shared" si="47"/>
        <v>865.99999999999238</v>
      </c>
      <c r="K99" s="42">
        <f t="shared" si="47"/>
        <v>865.99999999999875</v>
      </c>
      <c r="L99" s="42">
        <f t="shared" si="47"/>
        <v>1022.9999999999949</v>
      </c>
      <c r="M99" s="42">
        <f t="shared" si="47"/>
        <v>1019.9999999999993</v>
      </c>
      <c r="N99" s="42">
        <f t="shared" si="47"/>
        <v>1016.999999999987</v>
      </c>
      <c r="O99" s="42">
        <f t="shared" si="47"/>
        <v>1013.9999999999781</v>
      </c>
      <c r="P99" s="42">
        <f t="shared" si="47"/>
        <v>1010.999999999992</v>
      </c>
      <c r="Q99" s="42">
        <f t="shared" si="47"/>
        <v>1008.0000000000032</v>
      </c>
    </row>
    <row r="100" spans="1:17" ht="11.45" customHeight="1" x14ac:dyDescent="0.25">
      <c r="A100" s="128" t="s">
        <v>18</v>
      </c>
      <c r="B100" s="131">
        <f t="shared" ref="B100:Q100" si="48">IF(B26=0,0,B26/B53)</f>
        <v>1221.2755650292925</v>
      </c>
      <c r="C100" s="131">
        <f t="shared" si="48"/>
        <v>1216.9247036347954</v>
      </c>
      <c r="D100" s="131">
        <f t="shared" si="48"/>
        <v>1181.1769447207894</v>
      </c>
      <c r="E100" s="131">
        <f t="shared" si="48"/>
        <v>1130.5030287954457</v>
      </c>
      <c r="F100" s="131">
        <f t="shared" si="48"/>
        <v>1044.1663620766076</v>
      </c>
      <c r="G100" s="131">
        <f t="shared" si="48"/>
        <v>1080.665326376725</v>
      </c>
      <c r="H100" s="131">
        <f t="shared" si="48"/>
        <v>1151.8919919784221</v>
      </c>
      <c r="I100" s="131">
        <f t="shared" si="48"/>
        <v>1175.2446307333289</v>
      </c>
      <c r="J100" s="131">
        <f t="shared" si="48"/>
        <v>1152.7951053174183</v>
      </c>
      <c r="K100" s="131">
        <f t="shared" si="48"/>
        <v>1118.6222120539753</v>
      </c>
      <c r="L100" s="131">
        <f t="shared" si="48"/>
        <v>972.35329686981925</v>
      </c>
      <c r="M100" s="131">
        <f t="shared" si="48"/>
        <v>1035.5</v>
      </c>
      <c r="N100" s="131">
        <f t="shared" si="48"/>
        <v>942.49999999999989</v>
      </c>
      <c r="O100" s="131">
        <f t="shared" si="48"/>
        <v>870</v>
      </c>
      <c r="P100" s="131">
        <f t="shared" si="48"/>
        <v>723.5</v>
      </c>
      <c r="Q100" s="131">
        <f t="shared" si="48"/>
        <v>737</v>
      </c>
    </row>
    <row r="101" spans="1:17" ht="11.45" customHeight="1" x14ac:dyDescent="0.25">
      <c r="A101" s="95" t="s">
        <v>126</v>
      </c>
      <c r="B101" s="37">
        <f t="shared" ref="B101:Q101" si="49">IF(B27=0,0,B27/B54)</f>
        <v>1449.9485066942782</v>
      </c>
      <c r="C101" s="37">
        <f t="shared" si="49"/>
        <v>1410.729072907151</v>
      </c>
      <c r="D101" s="37">
        <f t="shared" si="49"/>
        <v>1368.0145267105324</v>
      </c>
      <c r="E101" s="37">
        <f t="shared" si="49"/>
        <v>1325.130718954309</v>
      </c>
      <c r="F101" s="37">
        <f t="shared" si="49"/>
        <v>1231.8864097362023</v>
      </c>
      <c r="G101" s="37">
        <f t="shared" si="49"/>
        <v>1301.6186997808572</v>
      </c>
      <c r="H101" s="37">
        <f t="shared" si="49"/>
        <v>1406.5479599138725</v>
      </c>
      <c r="I101" s="37">
        <f t="shared" si="49"/>
        <v>1459.4353114632686</v>
      </c>
      <c r="J101" s="37">
        <f t="shared" si="49"/>
        <v>1463.9316602314693</v>
      </c>
      <c r="K101" s="37">
        <f t="shared" si="49"/>
        <v>1413.6801820440169</v>
      </c>
      <c r="L101" s="37">
        <f t="shared" si="49"/>
        <v>1315.7584158419386</v>
      </c>
      <c r="M101" s="37">
        <f t="shared" si="49"/>
        <v>1626</v>
      </c>
      <c r="N101" s="37">
        <f t="shared" si="49"/>
        <v>1506.9999999999998</v>
      </c>
      <c r="O101" s="37">
        <f t="shared" si="49"/>
        <v>1368</v>
      </c>
      <c r="P101" s="37">
        <f t="shared" si="49"/>
        <v>1134</v>
      </c>
      <c r="Q101" s="37">
        <f t="shared" si="49"/>
        <v>1079</v>
      </c>
    </row>
    <row r="102" spans="1:17" ht="11.45" customHeight="1" x14ac:dyDescent="0.25">
      <c r="A102" s="93" t="s">
        <v>125</v>
      </c>
      <c r="B102" s="36">
        <f t="shared" ref="B102:Q102" si="50">IF(B28=0,0,B28/B55)</f>
        <v>497.65234514566515</v>
      </c>
      <c r="C102" s="36">
        <f t="shared" si="50"/>
        <v>499.37497957972721</v>
      </c>
      <c r="D102" s="36">
        <f t="shared" si="50"/>
        <v>493.01802544284419</v>
      </c>
      <c r="E102" s="36">
        <f t="shared" si="50"/>
        <v>496.61037124404868</v>
      </c>
      <c r="F102" s="36">
        <f t="shared" si="50"/>
        <v>482.10237996677711</v>
      </c>
      <c r="G102" s="36">
        <f t="shared" si="50"/>
        <v>474.92988465034063</v>
      </c>
      <c r="H102" s="36">
        <f t="shared" si="50"/>
        <v>496.61688588984731</v>
      </c>
      <c r="I102" s="36">
        <f t="shared" si="50"/>
        <v>512.22309443219115</v>
      </c>
      <c r="J102" s="36">
        <f t="shared" si="50"/>
        <v>542.31434666594976</v>
      </c>
      <c r="K102" s="36">
        <f t="shared" si="50"/>
        <v>524.81927829823701</v>
      </c>
      <c r="L102" s="36">
        <f t="shared" si="50"/>
        <v>492.5981334339196</v>
      </c>
      <c r="M102" s="36">
        <f t="shared" si="50"/>
        <v>445.00000000000006</v>
      </c>
      <c r="N102" s="36">
        <f t="shared" si="50"/>
        <v>378</v>
      </c>
      <c r="O102" s="36">
        <f t="shared" si="50"/>
        <v>372</v>
      </c>
      <c r="P102" s="36">
        <f t="shared" si="50"/>
        <v>313</v>
      </c>
      <c r="Q102" s="36">
        <f t="shared" si="50"/>
        <v>395</v>
      </c>
    </row>
    <row r="104" spans="1:17" ht="11.45" customHeight="1" x14ac:dyDescent="0.25">
      <c r="A104" s="27" t="s">
        <v>44</v>
      </c>
      <c r="B104" s="57"/>
      <c r="C104" s="57"/>
      <c r="D104" s="57"/>
      <c r="E104" s="57"/>
      <c r="F104" s="57"/>
      <c r="G104" s="57"/>
      <c r="H104" s="57"/>
      <c r="I104" s="57"/>
      <c r="J104" s="57"/>
      <c r="K104" s="57"/>
      <c r="L104" s="57"/>
      <c r="M104" s="57"/>
      <c r="N104" s="57"/>
      <c r="O104" s="57"/>
      <c r="P104" s="57"/>
      <c r="Q104" s="57"/>
    </row>
    <row r="105" spans="1:17" ht="11.45" customHeight="1" x14ac:dyDescent="0.25">
      <c r="A105" s="130" t="s">
        <v>43</v>
      </c>
      <c r="B105" s="129">
        <f t="shared" ref="B105:Q105" si="51">IF(B4=0,0,B4/B$4)</f>
        <v>1</v>
      </c>
      <c r="C105" s="129">
        <f t="shared" si="51"/>
        <v>1</v>
      </c>
      <c r="D105" s="129">
        <f t="shared" si="51"/>
        <v>1</v>
      </c>
      <c r="E105" s="129">
        <f t="shared" si="51"/>
        <v>1</v>
      </c>
      <c r="F105" s="129">
        <f t="shared" si="51"/>
        <v>1</v>
      </c>
      <c r="G105" s="129">
        <f t="shared" si="51"/>
        <v>1</v>
      </c>
      <c r="H105" s="129">
        <f t="shared" si="51"/>
        <v>1</v>
      </c>
      <c r="I105" s="129">
        <f t="shared" si="51"/>
        <v>1</v>
      </c>
      <c r="J105" s="129">
        <f t="shared" si="51"/>
        <v>1</v>
      </c>
      <c r="K105" s="129">
        <f t="shared" si="51"/>
        <v>1</v>
      </c>
      <c r="L105" s="129">
        <f t="shared" si="51"/>
        <v>1</v>
      </c>
      <c r="M105" s="129">
        <f t="shared" si="51"/>
        <v>1</v>
      </c>
      <c r="N105" s="129">
        <f t="shared" si="51"/>
        <v>1</v>
      </c>
      <c r="O105" s="129">
        <f t="shared" si="51"/>
        <v>1</v>
      </c>
      <c r="P105" s="129">
        <f t="shared" si="51"/>
        <v>1</v>
      </c>
      <c r="Q105" s="129">
        <f t="shared" si="51"/>
        <v>1</v>
      </c>
    </row>
    <row r="106" spans="1:17" ht="11.45" customHeight="1" x14ac:dyDescent="0.25">
      <c r="A106" s="116" t="s">
        <v>23</v>
      </c>
      <c r="B106" s="52">
        <f t="shared" ref="B106:Q106" si="52">IF(B5=0,0,B5/B$4)</f>
        <v>3.7027091346880411E-2</v>
      </c>
      <c r="C106" s="52">
        <f t="shared" si="52"/>
        <v>3.6473644322093886E-2</v>
      </c>
      <c r="D106" s="52">
        <f t="shared" si="52"/>
        <v>3.8216810267718435E-2</v>
      </c>
      <c r="E106" s="52">
        <f t="shared" si="52"/>
        <v>4.0773292887567925E-2</v>
      </c>
      <c r="F106" s="52">
        <f t="shared" si="52"/>
        <v>4.4434016348347774E-2</v>
      </c>
      <c r="G106" s="52">
        <f t="shared" si="52"/>
        <v>4.5096599337871843E-2</v>
      </c>
      <c r="H106" s="52">
        <f t="shared" si="52"/>
        <v>5.1711478466970912E-2</v>
      </c>
      <c r="I106" s="52">
        <f t="shared" si="52"/>
        <v>5.816832029009341E-2</v>
      </c>
      <c r="J106" s="52">
        <f t="shared" si="52"/>
        <v>5.5807120186764252E-2</v>
      </c>
      <c r="K106" s="52">
        <f t="shared" si="52"/>
        <v>6.3676485165947011E-2</v>
      </c>
      <c r="L106" s="52">
        <f t="shared" si="52"/>
        <v>6.0785357706108281E-2</v>
      </c>
      <c r="M106" s="52">
        <f t="shared" si="52"/>
        <v>5.156890869226554E-2</v>
      </c>
      <c r="N106" s="52">
        <f t="shared" si="52"/>
        <v>5.5367496231696373E-2</v>
      </c>
      <c r="O106" s="52">
        <f t="shared" si="52"/>
        <v>5.2188595682512204E-2</v>
      </c>
      <c r="P106" s="52">
        <f t="shared" si="52"/>
        <v>4.703789587622955E-2</v>
      </c>
      <c r="Q106" s="52">
        <f t="shared" si="52"/>
        <v>5.3223351653674381E-2</v>
      </c>
    </row>
    <row r="107" spans="1:17" ht="11.45" customHeight="1" x14ac:dyDescent="0.25">
      <c r="A107" s="116" t="s">
        <v>127</v>
      </c>
      <c r="B107" s="52">
        <f t="shared" ref="B107:Q107" si="53">IF(B6=0,0,B6/B$4)</f>
        <v>0.82393488827176109</v>
      </c>
      <c r="C107" s="52">
        <f t="shared" si="53"/>
        <v>0.82040686197148449</v>
      </c>
      <c r="D107" s="52">
        <f t="shared" si="53"/>
        <v>0.81637108619340715</v>
      </c>
      <c r="E107" s="52">
        <f t="shared" si="53"/>
        <v>0.81184571579325882</v>
      </c>
      <c r="F107" s="52">
        <f t="shared" si="53"/>
        <v>0.79942543171393599</v>
      </c>
      <c r="G107" s="52">
        <f t="shared" si="53"/>
        <v>0.78681500430291862</v>
      </c>
      <c r="H107" s="52">
        <f t="shared" si="53"/>
        <v>0.73991887081867058</v>
      </c>
      <c r="I107" s="52">
        <f t="shared" si="53"/>
        <v>0.70825651418823654</v>
      </c>
      <c r="J107" s="52">
        <f t="shared" si="53"/>
        <v>0.70050247285502487</v>
      </c>
      <c r="K107" s="52">
        <f t="shared" si="53"/>
        <v>0.68647644120150264</v>
      </c>
      <c r="L107" s="52">
        <f t="shared" si="53"/>
        <v>0.71502550808619947</v>
      </c>
      <c r="M107" s="52">
        <f t="shared" si="53"/>
        <v>0.7050664008461871</v>
      </c>
      <c r="N107" s="52">
        <f t="shared" si="53"/>
        <v>0.75039948912749344</v>
      </c>
      <c r="O107" s="52">
        <f t="shared" si="53"/>
        <v>0.76240586759117812</v>
      </c>
      <c r="P107" s="52">
        <f t="shared" si="53"/>
        <v>0.66846501655830159</v>
      </c>
      <c r="Q107" s="52">
        <f t="shared" si="53"/>
        <v>0.69509222321148723</v>
      </c>
    </row>
    <row r="108" spans="1:17" ht="11.45" customHeight="1" x14ac:dyDescent="0.25">
      <c r="A108" s="116" t="s">
        <v>125</v>
      </c>
      <c r="B108" s="52">
        <f t="shared" ref="B108:Q108" si="54">IF(B7=0,0,B7/B$4)</f>
        <v>0.13903802038135848</v>
      </c>
      <c r="C108" s="52">
        <f t="shared" si="54"/>
        <v>0.14311949370642166</v>
      </c>
      <c r="D108" s="52">
        <f t="shared" si="54"/>
        <v>0.14541210353887446</v>
      </c>
      <c r="E108" s="52">
        <f t="shared" si="54"/>
        <v>0.14738099131917334</v>
      </c>
      <c r="F108" s="52">
        <f t="shared" si="54"/>
        <v>0.15614055193771617</v>
      </c>
      <c r="G108" s="52">
        <f t="shared" si="54"/>
        <v>0.1680883963592095</v>
      </c>
      <c r="H108" s="52">
        <f t="shared" si="54"/>
        <v>0.20836965071435845</v>
      </c>
      <c r="I108" s="52">
        <f t="shared" si="54"/>
        <v>0.23357516552166999</v>
      </c>
      <c r="J108" s="52">
        <f t="shared" si="54"/>
        <v>0.24369040695821079</v>
      </c>
      <c r="K108" s="52">
        <f t="shared" si="54"/>
        <v>0.24984707363255027</v>
      </c>
      <c r="L108" s="52">
        <f t="shared" si="54"/>
        <v>0.22418913420769229</v>
      </c>
      <c r="M108" s="52">
        <f t="shared" si="54"/>
        <v>0.24336469046154735</v>
      </c>
      <c r="N108" s="52">
        <f t="shared" si="54"/>
        <v>0.19423301464081025</v>
      </c>
      <c r="O108" s="52">
        <f t="shared" si="54"/>
        <v>0.18540553672630958</v>
      </c>
      <c r="P108" s="52">
        <f t="shared" si="54"/>
        <v>0.28449708756546893</v>
      </c>
      <c r="Q108" s="52">
        <f t="shared" si="54"/>
        <v>0.25168442513483846</v>
      </c>
    </row>
    <row r="109" spans="1:17" ht="11.45" customHeight="1" x14ac:dyDescent="0.25">
      <c r="A109" s="128" t="s">
        <v>42</v>
      </c>
      <c r="B109" s="127">
        <f t="shared" ref="B109:Q109" si="55">IF(B8=0,0,B8/B$8)</f>
        <v>1</v>
      </c>
      <c r="C109" s="127">
        <f t="shared" si="55"/>
        <v>1</v>
      </c>
      <c r="D109" s="127">
        <f t="shared" si="55"/>
        <v>1</v>
      </c>
      <c r="E109" s="127">
        <f t="shared" si="55"/>
        <v>1</v>
      </c>
      <c r="F109" s="127">
        <f t="shared" si="55"/>
        <v>1</v>
      </c>
      <c r="G109" s="127">
        <f t="shared" si="55"/>
        <v>1</v>
      </c>
      <c r="H109" s="127">
        <f t="shared" si="55"/>
        <v>1</v>
      </c>
      <c r="I109" s="127">
        <f t="shared" si="55"/>
        <v>1</v>
      </c>
      <c r="J109" s="127">
        <f t="shared" si="55"/>
        <v>1</v>
      </c>
      <c r="K109" s="127">
        <f t="shared" si="55"/>
        <v>1</v>
      </c>
      <c r="L109" s="127">
        <f t="shared" si="55"/>
        <v>1</v>
      </c>
      <c r="M109" s="127">
        <f t="shared" si="55"/>
        <v>1</v>
      </c>
      <c r="N109" s="127">
        <f t="shared" si="55"/>
        <v>1</v>
      </c>
      <c r="O109" s="127">
        <f t="shared" si="55"/>
        <v>1</v>
      </c>
      <c r="P109" s="127">
        <f t="shared" si="55"/>
        <v>1</v>
      </c>
      <c r="Q109" s="127">
        <f t="shared" si="55"/>
        <v>1</v>
      </c>
    </row>
    <row r="110" spans="1:17" ht="11.45" customHeight="1" x14ac:dyDescent="0.25">
      <c r="A110" s="95" t="s">
        <v>126</v>
      </c>
      <c r="B110" s="48">
        <f t="shared" ref="B110:Q110" si="56">IF(B9=0,0,B9/B$8)</f>
        <v>0.68848438598496065</v>
      </c>
      <c r="C110" s="48">
        <f t="shared" si="56"/>
        <v>0.73210962181559025</v>
      </c>
      <c r="D110" s="48">
        <f t="shared" si="56"/>
        <v>0.74578008972776</v>
      </c>
      <c r="E110" s="48">
        <f t="shared" si="56"/>
        <v>0.73597285868906459</v>
      </c>
      <c r="F110" s="48">
        <f t="shared" si="56"/>
        <v>0.72848855399868606</v>
      </c>
      <c r="G110" s="48">
        <f t="shared" si="56"/>
        <v>0.70479529881451231</v>
      </c>
      <c r="H110" s="48">
        <f t="shared" si="56"/>
        <v>0.67283300417284575</v>
      </c>
      <c r="I110" s="48">
        <f t="shared" si="56"/>
        <v>0.63307294536722891</v>
      </c>
      <c r="J110" s="48">
        <f t="shared" si="56"/>
        <v>0.58697197302956372</v>
      </c>
      <c r="K110" s="48">
        <f t="shared" si="56"/>
        <v>0.58725280539694436</v>
      </c>
      <c r="L110" s="48">
        <f t="shared" si="56"/>
        <v>0.50089361799688059</v>
      </c>
      <c r="M110" s="48">
        <f t="shared" si="56"/>
        <v>0.5114210706785165</v>
      </c>
      <c r="N110" s="48">
        <f t="shared" si="56"/>
        <v>0.57120780226415535</v>
      </c>
      <c r="O110" s="48">
        <f t="shared" si="56"/>
        <v>0.61556491134245495</v>
      </c>
      <c r="P110" s="48">
        <f t="shared" si="56"/>
        <v>0.63721123495578769</v>
      </c>
      <c r="Q110" s="48">
        <f t="shared" si="56"/>
        <v>0.58369834054136216</v>
      </c>
    </row>
    <row r="111" spans="1:17" ht="11.45" customHeight="1" x14ac:dyDescent="0.25">
      <c r="A111" s="93" t="s">
        <v>125</v>
      </c>
      <c r="B111" s="46">
        <f t="shared" ref="B111:Q111" si="57">IF(B10=0,0,B10/B$8)</f>
        <v>0.31151561401503935</v>
      </c>
      <c r="C111" s="46">
        <f t="shared" si="57"/>
        <v>0.26789037818440981</v>
      </c>
      <c r="D111" s="46">
        <f t="shared" si="57"/>
        <v>0.25421991027224006</v>
      </c>
      <c r="E111" s="46">
        <f t="shared" si="57"/>
        <v>0.26402714131093535</v>
      </c>
      <c r="F111" s="46">
        <f t="shared" si="57"/>
        <v>0.27151144600131383</v>
      </c>
      <c r="G111" s="46">
        <f t="shared" si="57"/>
        <v>0.29520470118548758</v>
      </c>
      <c r="H111" s="46">
        <f t="shared" si="57"/>
        <v>0.32716699582715419</v>
      </c>
      <c r="I111" s="46">
        <f t="shared" si="57"/>
        <v>0.36692705463277103</v>
      </c>
      <c r="J111" s="46">
        <f t="shared" si="57"/>
        <v>0.41302802697043622</v>
      </c>
      <c r="K111" s="46">
        <f t="shared" si="57"/>
        <v>0.41274719460305559</v>
      </c>
      <c r="L111" s="46">
        <f t="shared" si="57"/>
        <v>0.4991063820031193</v>
      </c>
      <c r="M111" s="46">
        <f t="shared" si="57"/>
        <v>0.48857892932148356</v>
      </c>
      <c r="N111" s="46">
        <f t="shared" si="57"/>
        <v>0.42879219773584459</v>
      </c>
      <c r="O111" s="46">
        <f t="shared" si="57"/>
        <v>0.384435088657545</v>
      </c>
      <c r="P111" s="46">
        <f t="shared" si="57"/>
        <v>0.36278876504421226</v>
      </c>
      <c r="Q111" s="46">
        <f t="shared" si="57"/>
        <v>0.41630165945863795</v>
      </c>
    </row>
    <row r="113" spans="1:17" ht="11.45" customHeight="1" x14ac:dyDescent="0.25">
      <c r="A113" s="27" t="s">
        <v>61</v>
      </c>
      <c r="B113" s="57"/>
      <c r="C113" s="57"/>
      <c r="D113" s="57"/>
      <c r="E113" s="57"/>
      <c r="F113" s="57"/>
      <c r="G113" s="57"/>
      <c r="H113" s="57"/>
      <c r="I113" s="57"/>
      <c r="J113" s="57"/>
      <c r="K113" s="57"/>
      <c r="L113" s="57"/>
      <c r="M113" s="57"/>
      <c r="N113" s="57"/>
      <c r="O113" s="57"/>
      <c r="P113" s="57"/>
      <c r="Q113" s="57"/>
    </row>
    <row r="114" spans="1:17" ht="11.45" customHeight="1" x14ac:dyDescent="0.25">
      <c r="A114" s="130" t="s">
        <v>39</v>
      </c>
      <c r="B114" s="129">
        <f t="shared" ref="B114:Q114" si="58">IF(B13=0,0,B13/B$13)</f>
        <v>1</v>
      </c>
      <c r="C114" s="129">
        <f t="shared" si="58"/>
        <v>1</v>
      </c>
      <c r="D114" s="129">
        <f t="shared" si="58"/>
        <v>1</v>
      </c>
      <c r="E114" s="129">
        <f t="shared" si="58"/>
        <v>1</v>
      </c>
      <c r="F114" s="129">
        <f t="shared" si="58"/>
        <v>1</v>
      </c>
      <c r="G114" s="129">
        <f t="shared" si="58"/>
        <v>1</v>
      </c>
      <c r="H114" s="129">
        <f t="shared" si="58"/>
        <v>1</v>
      </c>
      <c r="I114" s="129">
        <f t="shared" si="58"/>
        <v>1</v>
      </c>
      <c r="J114" s="129">
        <f t="shared" si="58"/>
        <v>1</v>
      </c>
      <c r="K114" s="129">
        <f t="shared" si="58"/>
        <v>1</v>
      </c>
      <c r="L114" s="129">
        <f t="shared" si="58"/>
        <v>1</v>
      </c>
      <c r="M114" s="129">
        <f t="shared" si="58"/>
        <v>1</v>
      </c>
      <c r="N114" s="129">
        <f t="shared" si="58"/>
        <v>1</v>
      </c>
      <c r="O114" s="129">
        <f t="shared" si="58"/>
        <v>1</v>
      </c>
      <c r="P114" s="129">
        <f t="shared" si="58"/>
        <v>1</v>
      </c>
      <c r="Q114" s="129">
        <f t="shared" si="58"/>
        <v>1</v>
      </c>
    </row>
    <row r="115" spans="1:17" ht="11.45" customHeight="1" x14ac:dyDescent="0.25">
      <c r="A115" s="116" t="s">
        <v>23</v>
      </c>
      <c r="B115" s="52">
        <f t="shared" ref="B115:Q115" si="59">IF(B14=0,0,B14/B$13)</f>
        <v>3.8127571805874595E-2</v>
      </c>
      <c r="C115" s="52">
        <f t="shared" si="59"/>
        <v>3.8189176563907239E-2</v>
      </c>
      <c r="D115" s="52">
        <f t="shared" si="59"/>
        <v>3.9995821124808206E-2</v>
      </c>
      <c r="E115" s="52">
        <f t="shared" si="59"/>
        <v>4.2144425571406408E-2</v>
      </c>
      <c r="F115" s="52">
        <f t="shared" si="59"/>
        <v>4.6490330234764531E-2</v>
      </c>
      <c r="G115" s="52">
        <f t="shared" si="59"/>
        <v>4.8306724732809524E-2</v>
      </c>
      <c r="H115" s="52">
        <f t="shared" si="59"/>
        <v>5.5950788683320291E-2</v>
      </c>
      <c r="I115" s="52">
        <f t="shared" si="59"/>
        <v>6.2995002498934971E-2</v>
      </c>
      <c r="J115" s="52">
        <f t="shared" si="59"/>
        <v>6.0409325786946154E-2</v>
      </c>
      <c r="K115" s="52">
        <f t="shared" si="59"/>
        <v>7.0127540904107166E-2</v>
      </c>
      <c r="L115" s="52">
        <f t="shared" si="59"/>
        <v>6.3844246868061408E-2</v>
      </c>
      <c r="M115" s="52">
        <f t="shared" si="59"/>
        <v>5.5678709476480813E-2</v>
      </c>
      <c r="N115" s="52">
        <f t="shared" si="59"/>
        <v>6.3453109504843327E-2</v>
      </c>
      <c r="O115" s="52">
        <f t="shared" si="59"/>
        <v>5.9313823397048097E-2</v>
      </c>
      <c r="P115" s="52">
        <f t="shared" si="59"/>
        <v>5.2570748471448027E-2</v>
      </c>
      <c r="Q115" s="52">
        <f t="shared" si="59"/>
        <v>5.4074578733076209E-2</v>
      </c>
    </row>
    <row r="116" spans="1:17" ht="11.45" customHeight="1" x14ac:dyDescent="0.25">
      <c r="A116" s="116" t="s">
        <v>127</v>
      </c>
      <c r="B116" s="52">
        <f t="shared" ref="B116:Q116" si="60">IF(B15=0,0,B15/B$13)</f>
        <v>0.84705512382099724</v>
      </c>
      <c r="C116" s="52">
        <f t="shared" si="60"/>
        <v>0.84391197197766399</v>
      </c>
      <c r="D116" s="52">
        <f t="shared" si="60"/>
        <v>0.83675396785802103</v>
      </c>
      <c r="E116" s="52">
        <f t="shared" si="60"/>
        <v>0.83029252764635608</v>
      </c>
      <c r="F116" s="52">
        <f t="shared" si="60"/>
        <v>0.82206470917785923</v>
      </c>
      <c r="G116" s="52">
        <f t="shared" si="60"/>
        <v>0.81313373547472256</v>
      </c>
      <c r="H116" s="52">
        <f t="shared" si="60"/>
        <v>0.77232815776860664</v>
      </c>
      <c r="I116" s="52">
        <f t="shared" si="60"/>
        <v>0.73787887254779139</v>
      </c>
      <c r="J116" s="52">
        <f t="shared" si="60"/>
        <v>0.73129965261834873</v>
      </c>
      <c r="K116" s="52">
        <f t="shared" si="60"/>
        <v>0.72097064315301962</v>
      </c>
      <c r="L116" s="52">
        <f t="shared" si="60"/>
        <v>0.71908573359300909</v>
      </c>
      <c r="M116" s="52">
        <f t="shared" si="60"/>
        <v>0.70991779918550857</v>
      </c>
      <c r="N116" s="52">
        <f t="shared" si="60"/>
        <v>0.80985171094995945</v>
      </c>
      <c r="O116" s="52">
        <f t="shared" si="60"/>
        <v>0.81454739704639878</v>
      </c>
      <c r="P116" s="52">
        <f t="shared" si="60"/>
        <v>0.72622586347289253</v>
      </c>
      <c r="Q116" s="52">
        <f t="shared" si="60"/>
        <v>0.69395452774946886</v>
      </c>
    </row>
    <row r="117" spans="1:17" ht="11.45" customHeight="1" x14ac:dyDescent="0.25">
      <c r="A117" s="116" t="s">
        <v>125</v>
      </c>
      <c r="B117" s="52">
        <f t="shared" ref="B117:Q117" si="61">IF(B16=0,0,B16/B$13)</f>
        <v>0.11481730437312812</v>
      </c>
      <c r="C117" s="52">
        <f t="shared" si="61"/>
        <v>0.11789885145842882</v>
      </c>
      <c r="D117" s="52">
        <f t="shared" si="61"/>
        <v>0.12325021101717083</v>
      </c>
      <c r="E117" s="52">
        <f t="shared" si="61"/>
        <v>0.12756304678223757</v>
      </c>
      <c r="F117" s="52">
        <f t="shared" si="61"/>
        <v>0.1314449605873762</v>
      </c>
      <c r="G117" s="52">
        <f t="shared" si="61"/>
        <v>0.13855953979246791</v>
      </c>
      <c r="H117" s="52">
        <f t="shared" si="61"/>
        <v>0.17172105354807304</v>
      </c>
      <c r="I117" s="52">
        <f t="shared" si="61"/>
        <v>0.19912612495327373</v>
      </c>
      <c r="J117" s="52">
        <f t="shared" si="61"/>
        <v>0.20829102159470511</v>
      </c>
      <c r="K117" s="52">
        <f t="shared" si="61"/>
        <v>0.20890181594287305</v>
      </c>
      <c r="L117" s="52">
        <f t="shared" si="61"/>
        <v>0.21707001953892949</v>
      </c>
      <c r="M117" s="52">
        <f t="shared" si="61"/>
        <v>0.23440349133801061</v>
      </c>
      <c r="N117" s="52">
        <f t="shared" si="61"/>
        <v>0.12669517954519727</v>
      </c>
      <c r="O117" s="52">
        <f t="shared" si="61"/>
        <v>0.12613877955655303</v>
      </c>
      <c r="P117" s="52">
        <f t="shared" si="61"/>
        <v>0.22120338805565942</v>
      </c>
      <c r="Q117" s="52">
        <f t="shared" si="61"/>
        <v>0.25197089351745505</v>
      </c>
    </row>
    <row r="118" spans="1:17" ht="11.45" customHeight="1" x14ac:dyDescent="0.25">
      <c r="A118" s="128" t="s">
        <v>18</v>
      </c>
      <c r="B118" s="127">
        <f t="shared" ref="B118:Q118" si="62">IF(B17=0,0,B17/B$17)</f>
        <v>1</v>
      </c>
      <c r="C118" s="127">
        <f t="shared" si="62"/>
        <v>1</v>
      </c>
      <c r="D118" s="127">
        <f t="shared" si="62"/>
        <v>1</v>
      </c>
      <c r="E118" s="127">
        <f t="shared" si="62"/>
        <v>1</v>
      </c>
      <c r="F118" s="127">
        <f t="shared" si="62"/>
        <v>1</v>
      </c>
      <c r="G118" s="127">
        <f t="shared" si="62"/>
        <v>1</v>
      </c>
      <c r="H118" s="127">
        <f t="shared" si="62"/>
        <v>1</v>
      </c>
      <c r="I118" s="127">
        <f t="shared" si="62"/>
        <v>1</v>
      </c>
      <c r="J118" s="127">
        <f t="shared" si="62"/>
        <v>1</v>
      </c>
      <c r="K118" s="127">
        <f t="shared" si="62"/>
        <v>1</v>
      </c>
      <c r="L118" s="127">
        <f t="shared" si="62"/>
        <v>1</v>
      </c>
      <c r="M118" s="127">
        <f t="shared" si="62"/>
        <v>1</v>
      </c>
      <c r="N118" s="127">
        <f t="shared" si="62"/>
        <v>1</v>
      </c>
      <c r="O118" s="127">
        <f t="shared" si="62"/>
        <v>1</v>
      </c>
      <c r="P118" s="127">
        <f t="shared" si="62"/>
        <v>1</v>
      </c>
      <c r="Q118" s="127">
        <f t="shared" si="62"/>
        <v>1</v>
      </c>
    </row>
    <row r="119" spans="1:17" ht="11.45" customHeight="1" x14ac:dyDescent="0.25">
      <c r="A119" s="95" t="s">
        <v>126</v>
      </c>
      <c r="B119" s="48">
        <f t="shared" ref="B119:Q119" si="63">IF(B18=0,0,B18/B$17)</f>
        <v>0.8530213442762733</v>
      </c>
      <c r="C119" s="48">
        <f t="shared" si="63"/>
        <v>0.87456646476905331</v>
      </c>
      <c r="D119" s="48">
        <f t="shared" si="63"/>
        <v>0.88173470785882213</v>
      </c>
      <c r="E119" s="48">
        <f t="shared" si="63"/>
        <v>0.87392877965278182</v>
      </c>
      <c r="F119" s="48">
        <f t="shared" si="63"/>
        <v>0.86980873095571531</v>
      </c>
      <c r="G119" s="48">
        <f t="shared" si="63"/>
        <v>0.85857486299431462</v>
      </c>
      <c r="H119" s="48">
        <f t="shared" si="63"/>
        <v>0.84364435773443724</v>
      </c>
      <c r="I119" s="48">
        <f t="shared" si="63"/>
        <v>0.82085698832302467</v>
      </c>
      <c r="J119" s="48">
        <f t="shared" si="63"/>
        <v>0.79335456410472804</v>
      </c>
      <c r="K119" s="48">
        <f t="shared" si="63"/>
        <v>0.78928174855779121</v>
      </c>
      <c r="L119" s="48">
        <f t="shared" si="63"/>
        <v>0.7230156546653298</v>
      </c>
      <c r="M119" s="48">
        <f t="shared" si="63"/>
        <v>0.72080332494022903</v>
      </c>
      <c r="N119" s="48">
        <f t="shared" si="63"/>
        <v>0.76386172507613459</v>
      </c>
      <c r="O119" s="48">
        <f t="shared" si="63"/>
        <v>0.78604581676010143</v>
      </c>
      <c r="P119" s="48">
        <f t="shared" si="63"/>
        <v>0.79653438030437884</v>
      </c>
      <c r="Q119" s="48">
        <f t="shared" si="63"/>
        <v>0.75245091415843213</v>
      </c>
    </row>
    <row r="120" spans="1:17" ht="11.45" customHeight="1" x14ac:dyDescent="0.25">
      <c r="A120" s="93" t="s">
        <v>125</v>
      </c>
      <c r="B120" s="46">
        <f t="shared" ref="B120:Q120" si="64">IF(B19=0,0,B19/B$17)</f>
        <v>0.14697865572372662</v>
      </c>
      <c r="C120" s="46">
        <f t="shared" si="64"/>
        <v>0.12543353523094677</v>
      </c>
      <c r="D120" s="46">
        <f t="shared" si="64"/>
        <v>0.11826529214117788</v>
      </c>
      <c r="E120" s="46">
        <f t="shared" si="64"/>
        <v>0.12607122034721815</v>
      </c>
      <c r="F120" s="46">
        <f t="shared" si="64"/>
        <v>0.13019126904428474</v>
      </c>
      <c r="G120" s="46">
        <f t="shared" si="64"/>
        <v>0.1414251370056854</v>
      </c>
      <c r="H120" s="46">
        <f t="shared" si="64"/>
        <v>0.1563556422655627</v>
      </c>
      <c r="I120" s="46">
        <f t="shared" si="64"/>
        <v>0.17914301167697519</v>
      </c>
      <c r="J120" s="46">
        <f t="shared" si="64"/>
        <v>0.20664543589527193</v>
      </c>
      <c r="K120" s="46">
        <f t="shared" si="64"/>
        <v>0.21071825144220882</v>
      </c>
      <c r="L120" s="46">
        <f t="shared" si="64"/>
        <v>0.27698434533467015</v>
      </c>
      <c r="M120" s="46">
        <f t="shared" si="64"/>
        <v>0.27919667505977097</v>
      </c>
      <c r="N120" s="46">
        <f t="shared" si="64"/>
        <v>0.23613827492386541</v>
      </c>
      <c r="O120" s="46">
        <f t="shared" si="64"/>
        <v>0.21395418323989862</v>
      </c>
      <c r="P120" s="46">
        <f t="shared" si="64"/>
        <v>0.20346561969562119</v>
      </c>
      <c r="Q120" s="46">
        <f t="shared" si="64"/>
        <v>0.24754908584156787</v>
      </c>
    </row>
    <row r="122" spans="1:17" ht="11.45" customHeight="1" x14ac:dyDescent="0.25">
      <c r="A122" s="126" t="s">
        <v>124</v>
      </c>
    </row>
  </sheetData>
  <pageMargins left="0.39370078740157483" right="0.39370078740157483" top="0.39370078740157483" bottom="0.39370078740157483" header="0.31496062992125984" footer="0.31496062992125984"/>
  <pageSetup paperSize="9" scale="43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Q81"/>
  <sheetViews>
    <sheetView showGridLines="0" zoomScaleNormal="100" workbookViewId="0">
      <pane xSplit="1" ySplit="1" topLeftCell="B2" activePane="bottomRight" state="frozen"/>
      <selection activeCell="D1" sqref="D1"/>
      <selection pane="topRight" activeCell="D1" sqref="D1"/>
      <selection pane="bottomLeft" activeCell="D1" sqref="D1"/>
      <selection pane="bottomRight" activeCell="B2" sqref="B2"/>
    </sheetView>
  </sheetViews>
  <sheetFormatPr defaultColWidth="9.140625" defaultRowHeight="11.45" customHeight="1" x14ac:dyDescent="0.25"/>
  <cols>
    <col min="1" max="1" width="50.7109375" style="13" customWidth="1"/>
    <col min="2" max="17" width="10.7109375" style="10" customWidth="1"/>
    <col min="18" max="16384" width="9.140625" style="13"/>
  </cols>
  <sheetData>
    <row r="1" spans="1:17" ht="13.5" customHeight="1" x14ac:dyDescent="0.25">
      <c r="A1" s="11" t="s">
        <v>180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</row>
    <row r="3" spans="1:17" ht="11.45" customHeight="1" x14ac:dyDescent="0.25">
      <c r="A3" s="27" t="s">
        <v>47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</row>
    <row r="4" spans="1:17" ht="11.45" customHeight="1" x14ac:dyDescent="0.25">
      <c r="A4" s="97" t="s">
        <v>92</v>
      </c>
      <c r="B4" s="100">
        <v>1324.8781898137399</v>
      </c>
      <c r="C4" s="100">
        <v>1191.3289</v>
      </c>
      <c r="D4" s="100">
        <v>1154.4081299999998</v>
      </c>
      <c r="E4" s="100">
        <v>1161.50271</v>
      </c>
      <c r="F4" s="100">
        <v>1207.80827</v>
      </c>
      <c r="G4" s="100">
        <v>1181.0942697190885</v>
      </c>
      <c r="H4" s="100">
        <v>1295.11339</v>
      </c>
      <c r="I4" s="100">
        <v>1311.51586</v>
      </c>
      <c r="J4" s="100">
        <v>1335.0952399999999</v>
      </c>
      <c r="K4" s="100">
        <v>1143.0878400000001</v>
      </c>
      <c r="L4" s="100">
        <v>919.19623054110048</v>
      </c>
      <c r="M4" s="100">
        <v>961.30244146344739</v>
      </c>
      <c r="N4" s="100">
        <v>845.29985717327077</v>
      </c>
      <c r="O4" s="100">
        <v>850.43308215609284</v>
      </c>
      <c r="P4" s="100">
        <v>957.24567236452322</v>
      </c>
      <c r="Q4" s="100">
        <v>991.11401225641134</v>
      </c>
    </row>
    <row r="5" spans="1:17" ht="11.45" customHeight="1" x14ac:dyDescent="0.25">
      <c r="A5" s="141" t="s">
        <v>91</v>
      </c>
      <c r="B5" s="140">
        <f t="shared" ref="B5:Q5" si="0">B4</f>
        <v>1324.8781898137399</v>
      </c>
      <c r="C5" s="140">
        <f t="shared" si="0"/>
        <v>1191.3289</v>
      </c>
      <c r="D5" s="140">
        <f t="shared" si="0"/>
        <v>1154.4081299999998</v>
      </c>
      <c r="E5" s="140">
        <f t="shared" si="0"/>
        <v>1161.50271</v>
      </c>
      <c r="F5" s="140">
        <f t="shared" si="0"/>
        <v>1207.80827</v>
      </c>
      <c r="G5" s="140">
        <f t="shared" si="0"/>
        <v>1181.0942697190885</v>
      </c>
      <c r="H5" s="140">
        <f t="shared" si="0"/>
        <v>1295.11339</v>
      </c>
      <c r="I5" s="140">
        <f t="shared" si="0"/>
        <v>1311.51586</v>
      </c>
      <c r="J5" s="140">
        <f t="shared" si="0"/>
        <v>1335.0952399999999</v>
      </c>
      <c r="K5" s="140">
        <f t="shared" si="0"/>
        <v>1143.0878400000001</v>
      </c>
      <c r="L5" s="140">
        <f t="shared" si="0"/>
        <v>919.19623054110048</v>
      </c>
      <c r="M5" s="140">
        <f t="shared" si="0"/>
        <v>961.30244146344739</v>
      </c>
      <c r="N5" s="140">
        <f t="shared" si="0"/>
        <v>845.29985717327077</v>
      </c>
      <c r="O5" s="140">
        <f t="shared" si="0"/>
        <v>850.43308215609284</v>
      </c>
      <c r="P5" s="140">
        <f t="shared" si="0"/>
        <v>957.24567236452322</v>
      </c>
      <c r="Q5" s="140">
        <f t="shared" si="0"/>
        <v>991.11401225641134</v>
      </c>
    </row>
    <row r="7" spans="1:17" ht="11.45" customHeight="1" x14ac:dyDescent="0.25">
      <c r="A7" s="27" t="s">
        <v>81</v>
      </c>
      <c r="B7" s="71">
        <f t="shared" ref="B7:Q7" si="1">SUM(B8,B12)</f>
        <v>1324.8781898137399</v>
      </c>
      <c r="C7" s="71">
        <f t="shared" si="1"/>
        <v>1191.3289000000002</v>
      </c>
      <c r="D7" s="71">
        <f t="shared" si="1"/>
        <v>1154.4081299999998</v>
      </c>
      <c r="E7" s="71">
        <f t="shared" si="1"/>
        <v>1161.50271</v>
      </c>
      <c r="F7" s="71">
        <f t="shared" si="1"/>
        <v>1207.80827</v>
      </c>
      <c r="G7" s="71">
        <f t="shared" si="1"/>
        <v>1181.0942697190887</v>
      </c>
      <c r="H7" s="71">
        <f t="shared" si="1"/>
        <v>1295.1133900000002</v>
      </c>
      <c r="I7" s="71">
        <f t="shared" si="1"/>
        <v>1311.5158600000002</v>
      </c>
      <c r="J7" s="71">
        <f t="shared" si="1"/>
        <v>1335.0952399999996</v>
      </c>
      <c r="K7" s="71">
        <f t="shared" si="1"/>
        <v>1143.0878400000004</v>
      </c>
      <c r="L7" s="71">
        <f t="shared" si="1"/>
        <v>919.19623054110059</v>
      </c>
      <c r="M7" s="71">
        <f t="shared" si="1"/>
        <v>961.30244146344762</v>
      </c>
      <c r="N7" s="71">
        <f t="shared" si="1"/>
        <v>845.29985717327077</v>
      </c>
      <c r="O7" s="71">
        <f t="shared" si="1"/>
        <v>850.43308215609272</v>
      </c>
      <c r="P7" s="71">
        <f t="shared" si="1"/>
        <v>957.24567236452299</v>
      </c>
      <c r="Q7" s="71">
        <f t="shared" si="1"/>
        <v>991.11401225641123</v>
      </c>
    </row>
    <row r="8" spans="1:17" ht="11.45" customHeight="1" x14ac:dyDescent="0.25">
      <c r="A8" s="130" t="s">
        <v>39</v>
      </c>
      <c r="B8" s="139">
        <f t="shared" ref="B8:Q8" si="2">SUM(B9:B11)</f>
        <v>1296.7717819342597</v>
      </c>
      <c r="C8" s="139">
        <f t="shared" si="2"/>
        <v>1164.5095148602306</v>
      </c>
      <c r="D8" s="139">
        <f t="shared" si="2"/>
        <v>1127.8636807379144</v>
      </c>
      <c r="E8" s="139">
        <f t="shared" si="2"/>
        <v>1135.8300728534946</v>
      </c>
      <c r="F8" s="139">
        <f t="shared" si="2"/>
        <v>1186.5825760994048</v>
      </c>
      <c r="G8" s="139">
        <f t="shared" si="2"/>
        <v>1161.775943330176</v>
      </c>
      <c r="H8" s="139">
        <f t="shared" si="2"/>
        <v>1273.1973054992454</v>
      </c>
      <c r="I8" s="139">
        <f t="shared" si="2"/>
        <v>1291.2322856207975</v>
      </c>
      <c r="J8" s="139">
        <f t="shared" si="2"/>
        <v>1314.2680322861311</v>
      </c>
      <c r="K8" s="139">
        <f t="shared" si="2"/>
        <v>1127.2527521971588</v>
      </c>
      <c r="L8" s="139">
        <f t="shared" si="2"/>
        <v>910.9226734619117</v>
      </c>
      <c r="M8" s="139">
        <f t="shared" si="2"/>
        <v>953.71590561728271</v>
      </c>
      <c r="N8" s="139">
        <f t="shared" si="2"/>
        <v>837.94569319080597</v>
      </c>
      <c r="O8" s="139">
        <f t="shared" si="2"/>
        <v>843.57692791755755</v>
      </c>
      <c r="P8" s="139">
        <f t="shared" si="2"/>
        <v>952.33887706393273</v>
      </c>
      <c r="Q8" s="139">
        <f t="shared" si="2"/>
        <v>986.53516972424904</v>
      </c>
    </row>
    <row r="9" spans="1:17" ht="11.45" customHeight="1" x14ac:dyDescent="0.25">
      <c r="A9" s="116" t="s">
        <v>23</v>
      </c>
      <c r="B9" s="70">
        <v>126.83756614302227</v>
      </c>
      <c r="C9" s="70">
        <v>133.41032000000004</v>
      </c>
      <c r="D9" s="70">
        <v>134.40279999999998</v>
      </c>
      <c r="E9" s="70">
        <v>135.76946999999998</v>
      </c>
      <c r="F9" s="70">
        <v>154.60274999999999</v>
      </c>
      <c r="G9" s="70">
        <v>153.42612869530595</v>
      </c>
      <c r="H9" s="70">
        <v>162.13087999999999</v>
      </c>
      <c r="I9" s="70">
        <v>176.60512</v>
      </c>
      <c r="J9" s="70">
        <v>170.67283999999998</v>
      </c>
      <c r="K9" s="70">
        <v>188.29559999999995</v>
      </c>
      <c r="L9" s="70">
        <v>169.24507013909061</v>
      </c>
      <c r="M9" s="70">
        <v>142.63902424555246</v>
      </c>
      <c r="N9" s="70">
        <v>132.0686397309737</v>
      </c>
      <c r="O9" s="70">
        <v>119.89785901318723</v>
      </c>
      <c r="P9" s="70">
        <v>138.679134191982</v>
      </c>
      <c r="Q9" s="70">
        <v>161.2308179406408</v>
      </c>
    </row>
    <row r="10" spans="1:17" ht="11.45" customHeight="1" x14ac:dyDescent="0.25">
      <c r="A10" s="116" t="s">
        <v>127</v>
      </c>
      <c r="B10" s="70">
        <v>988.55388547070936</v>
      </c>
      <c r="C10" s="70">
        <v>887.56252971514118</v>
      </c>
      <c r="D10" s="70">
        <v>851.38132498802872</v>
      </c>
      <c r="E10" s="70">
        <v>853.00108058519288</v>
      </c>
      <c r="F10" s="70">
        <v>870.35872142721576</v>
      </c>
      <c r="G10" s="70">
        <v>840.7566922279749</v>
      </c>
      <c r="H10" s="70">
        <v>886.15619465401289</v>
      </c>
      <c r="I10" s="70">
        <v>864.06279476358429</v>
      </c>
      <c r="J10" s="70">
        <v>865.53330985941034</v>
      </c>
      <c r="K10" s="70">
        <v>709.17718870056615</v>
      </c>
      <c r="L10" s="70">
        <v>539.29404772626651</v>
      </c>
      <c r="M10" s="70">
        <v>582.88825742844858</v>
      </c>
      <c r="N10" s="70">
        <v>594.80416648445919</v>
      </c>
      <c r="O10" s="70">
        <v>609.80101629930607</v>
      </c>
      <c r="P10" s="70">
        <v>594.63447435878334</v>
      </c>
      <c r="Q10" s="70">
        <v>570.6667933405887</v>
      </c>
    </row>
    <row r="11" spans="1:17" ht="11.45" customHeight="1" x14ac:dyDescent="0.25">
      <c r="A11" s="116" t="s">
        <v>125</v>
      </c>
      <c r="B11" s="70">
        <v>181.38033032052812</v>
      </c>
      <c r="C11" s="70">
        <v>143.5366651450893</v>
      </c>
      <c r="D11" s="70">
        <v>142.0795557498858</v>
      </c>
      <c r="E11" s="70">
        <v>147.05952226830178</v>
      </c>
      <c r="F11" s="70">
        <v>161.62110467218918</v>
      </c>
      <c r="G11" s="70">
        <v>167.59312240689516</v>
      </c>
      <c r="H11" s="70">
        <v>224.91023084523243</v>
      </c>
      <c r="I11" s="70">
        <v>250.56437085721302</v>
      </c>
      <c r="J11" s="70">
        <v>278.06188242672073</v>
      </c>
      <c r="K11" s="70">
        <v>229.77996349659267</v>
      </c>
      <c r="L11" s="70">
        <v>202.38355559655449</v>
      </c>
      <c r="M11" s="70">
        <v>228.18862394328167</v>
      </c>
      <c r="N11" s="70">
        <v>111.07288697537314</v>
      </c>
      <c r="O11" s="70">
        <v>113.8780526050642</v>
      </c>
      <c r="P11" s="70">
        <v>219.02526851316739</v>
      </c>
      <c r="Q11" s="70">
        <v>254.63755844301951</v>
      </c>
    </row>
    <row r="12" spans="1:17" ht="11.45" customHeight="1" x14ac:dyDescent="0.25">
      <c r="A12" s="128" t="s">
        <v>18</v>
      </c>
      <c r="B12" s="138">
        <f t="shared" ref="B12:Q12" si="3">SUM(B13:B14)</f>
        <v>28.106407879480138</v>
      </c>
      <c r="C12" s="138">
        <f t="shared" si="3"/>
        <v>26.81938513976964</v>
      </c>
      <c r="D12" s="138">
        <f t="shared" si="3"/>
        <v>26.544449262085465</v>
      </c>
      <c r="E12" s="138">
        <f t="shared" si="3"/>
        <v>25.672637146505313</v>
      </c>
      <c r="F12" s="138">
        <f t="shared" si="3"/>
        <v>21.225693900595246</v>
      </c>
      <c r="G12" s="138">
        <f t="shared" si="3"/>
        <v>19.318326388912674</v>
      </c>
      <c r="H12" s="138">
        <f t="shared" si="3"/>
        <v>21.916084500754703</v>
      </c>
      <c r="I12" s="138">
        <f t="shared" si="3"/>
        <v>20.283574379202772</v>
      </c>
      <c r="J12" s="138">
        <f t="shared" si="3"/>
        <v>20.82720771386867</v>
      </c>
      <c r="K12" s="138">
        <f t="shared" si="3"/>
        <v>15.835087802841622</v>
      </c>
      <c r="L12" s="138">
        <f t="shared" si="3"/>
        <v>8.2735570791888495</v>
      </c>
      <c r="M12" s="138">
        <f t="shared" si="3"/>
        <v>7.5865358461649262</v>
      </c>
      <c r="N12" s="138">
        <f t="shared" si="3"/>
        <v>7.3541639824647582</v>
      </c>
      <c r="O12" s="138">
        <f t="shared" si="3"/>
        <v>6.856154238535149</v>
      </c>
      <c r="P12" s="138">
        <f t="shared" si="3"/>
        <v>4.9067953005902742</v>
      </c>
      <c r="Q12" s="138">
        <f t="shared" si="3"/>
        <v>4.5788425321621853</v>
      </c>
    </row>
    <row r="13" spans="1:17" ht="11.45" customHeight="1" x14ac:dyDescent="0.25">
      <c r="A13" s="95" t="s">
        <v>126</v>
      </c>
      <c r="B13" s="20">
        <v>23.95914570693542</v>
      </c>
      <c r="C13" s="20">
        <v>23.342070701710856</v>
      </c>
      <c r="D13" s="20">
        <v>23.169221365732596</v>
      </c>
      <c r="E13" s="20">
        <v>22.0797981201646</v>
      </c>
      <c r="F13" s="20">
        <v>18.073032790733713</v>
      </c>
      <c r="G13" s="20">
        <v>16.277466521979164</v>
      </c>
      <c r="H13" s="20">
        <v>18.224977207466662</v>
      </c>
      <c r="I13" s="20">
        <v>16.471912535541911</v>
      </c>
      <c r="J13" s="20">
        <v>16.241847188184842</v>
      </c>
      <c r="K13" s="20">
        <v>12.313384835328359</v>
      </c>
      <c r="L13" s="20">
        <v>5.8565216710390819</v>
      </c>
      <c r="M13" s="20">
        <v>5.3451966299371891</v>
      </c>
      <c r="N13" s="20">
        <v>5.4195893593999811</v>
      </c>
      <c r="O13" s="20">
        <v>5.0988722475032606</v>
      </c>
      <c r="P13" s="20">
        <v>3.6708498432811396</v>
      </c>
      <c r="Q13" s="20">
        <v>3.1833945192700779</v>
      </c>
    </row>
    <row r="14" spans="1:17" ht="11.45" customHeight="1" x14ac:dyDescent="0.25">
      <c r="A14" s="93" t="s">
        <v>125</v>
      </c>
      <c r="B14" s="69">
        <v>4.1472621725447159</v>
      </c>
      <c r="C14" s="69">
        <v>3.4773144380587846</v>
      </c>
      <c r="D14" s="69">
        <v>3.3752278963528686</v>
      </c>
      <c r="E14" s="69">
        <v>3.5928390263407137</v>
      </c>
      <c r="F14" s="69">
        <v>3.1526611098615325</v>
      </c>
      <c r="G14" s="69">
        <v>3.0408598669335092</v>
      </c>
      <c r="H14" s="69">
        <v>3.6911072932880407</v>
      </c>
      <c r="I14" s="69">
        <v>3.8116618436608607</v>
      </c>
      <c r="J14" s="69">
        <v>4.5853605256838277</v>
      </c>
      <c r="K14" s="69">
        <v>3.5217029675132632</v>
      </c>
      <c r="L14" s="69">
        <v>2.4170354081497671</v>
      </c>
      <c r="M14" s="69">
        <v>2.241339216227737</v>
      </c>
      <c r="N14" s="69">
        <v>1.9345746230647771</v>
      </c>
      <c r="O14" s="69">
        <v>1.7572819910318889</v>
      </c>
      <c r="P14" s="69">
        <v>1.2359454573091349</v>
      </c>
      <c r="Q14" s="69">
        <v>1.3954480128921076</v>
      </c>
    </row>
    <row r="16" spans="1:17" ht="11.45" customHeight="1" x14ac:dyDescent="0.25">
      <c r="A16" s="35" t="s">
        <v>45</v>
      </c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</row>
    <row r="18" spans="1:17" ht="11.45" customHeight="1" x14ac:dyDescent="0.25">
      <c r="A18" s="27" t="s">
        <v>74</v>
      </c>
      <c r="B18" s="68">
        <f>IF(B7=0,"",B7/TrAvia_act!B12*100)</f>
        <v>332.88518259339901</v>
      </c>
      <c r="C18" s="68">
        <f>IF(C7=0,"",C7/TrAvia_act!C12*100)</f>
        <v>277.76071099407551</v>
      </c>
      <c r="D18" s="68">
        <f>IF(D7=0,"",D7/TrAvia_act!D12*100)</f>
        <v>278.22023631628377</v>
      </c>
      <c r="E18" s="68">
        <f>IF(E7=0,"",E7/TrAvia_act!E12*100)</f>
        <v>291.61568644176236</v>
      </c>
      <c r="F18" s="68">
        <f>IF(F7=0,"",F7/TrAvia_act!F12*100)</f>
        <v>292.16925325782387</v>
      </c>
      <c r="G18" s="68">
        <f>IF(G7=0,"",G7/TrAvia_act!G12*100)</f>
        <v>294.49084342380308</v>
      </c>
      <c r="H18" s="68">
        <f>IF(H7=0,"",H7/TrAvia_act!H12*100)</f>
        <v>351.51861568478512</v>
      </c>
      <c r="I18" s="68">
        <f>IF(I7=0,"",I7/TrAvia_act!I12*100)</f>
        <v>369.80882863637288</v>
      </c>
      <c r="J18" s="68">
        <f>IF(J7=0,"",J7/TrAvia_act!J12*100)</f>
        <v>374.25969714936167</v>
      </c>
      <c r="K18" s="68">
        <f>IF(K7=0,"",K7/TrAvia_act!K12*100)</f>
        <v>336.04895717435096</v>
      </c>
      <c r="L18" s="68">
        <f>IF(L7=0,"",L7/TrAvia_act!L12*100)</f>
        <v>280.12737073965684</v>
      </c>
      <c r="M18" s="68">
        <f>IF(M7=0,"",M7/TrAvia_act!M12*100)</f>
        <v>294.6185007173255</v>
      </c>
      <c r="N18" s="68">
        <f>IF(N7=0,"",N7/TrAvia_act!N12*100)</f>
        <v>323.12885665798956</v>
      </c>
      <c r="O18" s="68">
        <f>IF(O7=0,"",O7/TrAvia_act!O12*100)</f>
        <v>337.87724438129601</v>
      </c>
      <c r="P18" s="68">
        <f>IF(P7=0,"",P7/TrAvia_act!P12*100)</f>
        <v>306.54238910626452</v>
      </c>
      <c r="Q18" s="68">
        <f>IF(Q7=0,"",Q7/TrAvia_act!Q12*100)</f>
        <v>286.82600833194385</v>
      </c>
    </row>
    <row r="19" spans="1:17" ht="11.45" customHeight="1" x14ac:dyDescent="0.25">
      <c r="A19" s="130" t="s">
        <v>39</v>
      </c>
      <c r="B19" s="134">
        <f>IF(B8=0,"",B8/TrAvia_act!B13*100)</f>
        <v>330.70729290575935</v>
      </c>
      <c r="C19" s="134">
        <f>IF(C8=0,"",C8/TrAvia_act!C13*100)</f>
        <v>275.96125197751337</v>
      </c>
      <c r="D19" s="134">
        <f>IF(D8=0,"",D8/TrAvia_act!D13*100)</f>
        <v>276.6655863835141</v>
      </c>
      <c r="E19" s="134">
        <f>IF(E8=0,"",E8/TrAvia_act!E13*100)</f>
        <v>290.23651348011373</v>
      </c>
      <c r="F19" s="134">
        <f>IF(F8=0,"",F8/TrAvia_act!F13*100)</f>
        <v>291.24143540860661</v>
      </c>
      <c r="G19" s="134">
        <f>IF(G8=0,"",G8/TrAvia_act!G13*100)</f>
        <v>293.540786264161</v>
      </c>
      <c r="H19" s="134">
        <f>IF(H8=0,"",H8/TrAvia_act!H13*100)</f>
        <v>350.21482762084867</v>
      </c>
      <c r="I19" s="134">
        <f>IF(I8=0,"",I8/TrAvia_act!I13*100)</f>
        <v>368.55246022679097</v>
      </c>
      <c r="J19" s="134">
        <f>IF(J8=0,"",J8/TrAvia_act!J13*100)</f>
        <v>372.86966572262997</v>
      </c>
      <c r="K19" s="134">
        <f>IF(K8=0,"",K8/TrAvia_act!K13*100)</f>
        <v>335.19182786047173</v>
      </c>
      <c r="L19" s="134">
        <f>IF(L8=0,"",L8/TrAvia_act!L13*100)</f>
        <v>279.85339681874609</v>
      </c>
      <c r="M19" s="134">
        <f>IF(M8=0,"",M8/TrAvia_act!M13*100)</f>
        <v>294.30274530162734</v>
      </c>
      <c r="N19" s="134">
        <f>IF(N8=0,"",N8/TrAvia_act!N13*100)</f>
        <v>322.71440706813814</v>
      </c>
      <c r="O19" s="134">
        <f>IF(O8=0,"",O8/TrAvia_act!O13*100)</f>
        <v>337.44225764869958</v>
      </c>
      <c r="P19" s="134">
        <f>IF(P8=0,"",P8/TrAvia_act!P13*100)</f>
        <v>306.33871678115821</v>
      </c>
      <c r="Q19" s="134">
        <f>IF(Q8=0,"",Q8/TrAvia_act!Q13*100)</f>
        <v>286.67181443518791</v>
      </c>
    </row>
    <row r="20" spans="1:17" ht="11.45" customHeight="1" x14ac:dyDescent="0.25">
      <c r="A20" s="116" t="s">
        <v>23</v>
      </c>
      <c r="B20" s="77">
        <f>IF(B9=0,"",B9/TrAvia_act!B14*100)</f>
        <v>848.37716967794915</v>
      </c>
      <c r="C20" s="77">
        <f>IF(C9=0,"",C9/TrAvia_act!C14*100)</f>
        <v>827.85484890630767</v>
      </c>
      <c r="D20" s="77">
        <f>IF(D9=0,"",D9/TrAvia_act!D14*100)</f>
        <v>824.31315199557582</v>
      </c>
      <c r="E20" s="77">
        <f>IF(E9=0,"",E9/TrAvia_act!E14*100)</f>
        <v>823.19110524258895</v>
      </c>
      <c r="F20" s="77">
        <f>IF(F9=0,"",F9/TrAvia_act!F14*100)</f>
        <v>816.22478764644734</v>
      </c>
      <c r="G20" s="77">
        <f>IF(G9=0,"",G9/TrAvia_act!G14*100)</f>
        <v>802.48663468793177</v>
      </c>
      <c r="H20" s="77">
        <f>IF(H9=0,"",H9/TrAvia_act!H14*100)</f>
        <v>797.07345483698657</v>
      </c>
      <c r="I20" s="77">
        <f>IF(I9=0,"",I9/TrAvia_act!I14*100)</f>
        <v>800.18817795535017</v>
      </c>
      <c r="J20" s="77">
        <f>IF(J9=0,"",J9/TrAvia_act!J14*100)</f>
        <v>801.55538378977178</v>
      </c>
      <c r="K20" s="77">
        <f>IF(K9=0,"",K9/TrAvia_act!K14*100)</f>
        <v>798.40579233410085</v>
      </c>
      <c r="L20" s="77">
        <f>IF(L9=0,"",L9/TrAvia_act!L14*100)</f>
        <v>814.41043486209492</v>
      </c>
      <c r="M20" s="77">
        <f>IF(M9=0,"",M9/TrAvia_act!M14*100)</f>
        <v>790.5411593441429</v>
      </c>
      <c r="N20" s="77">
        <f>IF(N9=0,"",N9/TrAvia_act!N14*100)</f>
        <v>801.58443648816069</v>
      </c>
      <c r="O20" s="77">
        <f>IF(O9=0,"",O9/TrAvia_act!O14*100)</f>
        <v>808.59356952164171</v>
      </c>
      <c r="P20" s="77">
        <f>IF(P9=0,"",P9/TrAvia_act!P14*100)</f>
        <v>848.54980175460764</v>
      </c>
      <c r="Q20" s="77">
        <f>IF(Q9=0,"",Q9/TrAvia_act!Q14*100)</f>
        <v>866.41773877560092</v>
      </c>
    </row>
    <row r="21" spans="1:17" ht="11.45" customHeight="1" x14ac:dyDescent="0.25">
      <c r="A21" s="116" t="s">
        <v>127</v>
      </c>
      <c r="B21" s="77">
        <f>IF(B10=0,"",B10/TrAvia_act!B15*100)</f>
        <v>297.6246476533276</v>
      </c>
      <c r="C21" s="77">
        <f>IF(C10=0,"",C10/TrAvia_act!C15*100)</f>
        <v>249.23376410686333</v>
      </c>
      <c r="D21" s="77">
        <f>IF(D10=0,"",D10/TrAvia_act!D15*100)</f>
        <v>249.58867146954594</v>
      </c>
      <c r="E21" s="77">
        <f>IF(E10=0,"",E10/TrAvia_act!E15*100)</f>
        <v>262.51682142853736</v>
      </c>
      <c r="F21" s="77">
        <f>IF(F10=0,"",F10/TrAvia_act!F15*100)</f>
        <v>259.86481249170515</v>
      </c>
      <c r="G21" s="77">
        <f>IF(G10=0,"",G10/TrAvia_act!G15*100)</f>
        <v>261.24887390947839</v>
      </c>
      <c r="H21" s="77">
        <f>IF(H10=0,"",H10/TrAvia_act!H15*100)</f>
        <v>315.6074365023826</v>
      </c>
      <c r="I21" s="77">
        <f>IF(I10=0,"",I10/TrAvia_act!I15*100)</f>
        <v>334.2374952648031</v>
      </c>
      <c r="J21" s="77">
        <f>IF(J10=0,"",J10/TrAvia_act!J15*100)</f>
        <v>335.78518279907343</v>
      </c>
      <c r="K21" s="77">
        <f>IF(K10=0,"",K10/TrAvia_act!K15*100)</f>
        <v>292.48883582691099</v>
      </c>
      <c r="L21" s="77">
        <f>IF(L10=0,"",L10/TrAvia_act!L15*100)</f>
        <v>230.40612763724738</v>
      </c>
      <c r="M21" s="77">
        <f>IF(M10=0,"",M10/TrAvia_act!M15*100)</f>
        <v>253.36844669897798</v>
      </c>
      <c r="N21" s="77">
        <f>IF(N10=0,"",N10/TrAvia_act!N15*100)</f>
        <v>282.85963656151199</v>
      </c>
      <c r="O21" s="77">
        <f>IF(O10=0,"",O10/TrAvia_act!O15*100)</f>
        <v>299.46533584093061</v>
      </c>
      <c r="P21" s="77">
        <f>IF(P10=0,"",P10/TrAvia_act!P15*100)</f>
        <v>263.38361099324953</v>
      </c>
      <c r="Q21" s="77">
        <f>IF(Q10=0,"",Q10/TrAvia_act!Q15*100)</f>
        <v>238.95934061659779</v>
      </c>
    </row>
    <row r="22" spans="1:17" ht="11.45" customHeight="1" x14ac:dyDescent="0.25">
      <c r="A22" s="116" t="s">
        <v>125</v>
      </c>
      <c r="B22" s="77">
        <f>IF(B11=0,"",B11/TrAvia_act!B16*100)</f>
        <v>402.86826914092239</v>
      </c>
      <c r="C22" s="77">
        <f>IF(C11=0,"",C11/TrAvia_act!C16*100)</f>
        <v>288.50832057934241</v>
      </c>
      <c r="D22" s="77">
        <f>IF(D11=0,"",D11/TrAvia_act!D16*100)</f>
        <v>282.7759363110714</v>
      </c>
      <c r="E22" s="77">
        <f>IF(E11=0,"",E11/TrAvia_act!E16*100)</f>
        <v>294.58250605079479</v>
      </c>
      <c r="F22" s="77">
        <f>IF(F11=0,"",F11/TrAvia_act!F16*100)</f>
        <v>301.79311402509512</v>
      </c>
      <c r="G22" s="77">
        <f>IF(G11=0,"",G11/TrAvia_act!G16*100)</f>
        <v>305.60878473887141</v>
      </c>
      <c r="H22" s="77">
        <f>IF(H11=0,"",H11/TrAvia_act!H16*100)</f>
        <v>360.2670021757325</v>
      </c>
      <c r="I22" s="77">
        <f>IF(I11=0,"",I11/TrAvia_act!I16*100)</f>
        <v>359.15838669821392</v>
      </c>
      <c r="J22" s="77">
        <f>IF(J11=0,"",J11/TrAvia_act!J16*100)</f>
        <v>378.74247899721905</v>
      </c>
      <c r="K22" s="77">
        <f>IF(K11=0,"",K11/TrAvia_act!K16*100)</f>
        <v>327.07101472954434</v>
      </c>
      <c r="L22" s="77">
        <f>IF(L11=0,"",L11/TrAvia_act!L16*100)</f>
        <v>286.4339201663912</v>
      </c>
      <c r="M22" s="77">
        <f>IF(M11=0,"",M11/TrAvia_act!M16*100)</f>
        <v>300.40364712902488</v>
      </c>
      <c r="N22" s="77">
        <f>IF(N11=0,"",N11/TrAvia_act!N16*100)</f>
        <v>337.63732422820669</v>
      </c>
      <c r="O22" s="77">
        <f>IF(O11=0,"",O11/TrAvia_act!O16*100)</f>
        <v>361.13217371684976</v>
      </c>
      <c r="P22" s="77">
        <f>IF(P11=0,"",P11/TrAvia_act!P16*100)</f>
        <v>318.50248266410335</v>
      </c>
      <c r="Q22" s="77">
        <f>IF(Q11=0,"",Q11/TrAvia_act!Q16*100)</f>
        <v>293.65980650456123</v>
      </c>
    </row>
    <row r="23" spans="1:17" ht="11.45" customHeight="1" x14ac:dyDescent="0.25">
      <c r="A23" s="128" t="s">
        <v>18</v>
      </c>
      <c r="B23" s="133">
        <f>IF(B12=0,"",B12/TrAvia_act!B17*100)</f>
        <v>478.17596205701136</v>
      </c>
      <c r="C23" s="133">
        <f>IF(C12=0,"",C12/TrAvia_act!C17*100)</f>
        <v>387.46392492337105</v>
      </c>
      <c r="D23" s="133">
        <f>IF(D12=0,"",D12/TrAvia_act!D17*100)</f>
        <v>365.4826254400499</v>
      </c>
      <c r="E23" s="133">
        <f>IF(E12=0,"",E12/TrAvia_act!E17*100)</f>
        <v>369.24464777352676</v>
      </c>
      <c r="F23" s="133">
        <f>IF(F12=0,"",F12/TrAvia_act!F17*100)</f>
        <v>355.47704970349668</v>
      </c>
      <c r="G23" s="133">
        <f>IF(G12=0,"",G12/TrAvia_act!G17*100)</f>
        <v>365.66402853510112</v>
      </c>
      <c r="H23" s="133">
        <f>IF(H12=0,"",H12/TrAvia_act!H17*100)</f>
        <v>448.52259261596856</v>
      </c>
      <c r="I23" s="133">
        <f>IF(I12=0,"",I12/TrAvia_act!I17*100)</f>
        <v>472.30273364539863</v>
      </c>
      <c r="J23" s="133">
        <f>IF(J12=0,"",J12/TrAvia_act!J17*100)</f>
        <v>489.3851143761575</v>
      </c>
      <c r="K23" s="133">
        <f>IF(K12=0,"",K12/TrAvia_act!K17*100)</f>
        <v>410.8351339293132</v>
      </c>
      <c r="L23" s="133">
        <f>IF(L12=0,"",L12/TrAvia_act!L17*100)</f>
        <v>313.96929636944179</v>
      </c>
      <c r="M23" s="133">
        <f>IF(M12=0,"",M12/TrAvia_act!M17*100)</f>
        <v>340.55027740313278</v>
      </c>
      <c r="N23" s="133">
        <f>IF(N12=0,"",N12/TrAvia_act!N17*100)</f>
        <v>378.51767311466563</v>
      </c>
      <c r="O23" s="133">
        <f>IF(O12=0,"",O12/TrAvia_act!O17*100)</f>
        <v>401.56858445748077</v>
      </c>
      <c r="P23" s="133">
        <f>IF(P12=0,"",P12/TrAvia_act!P17*100)</f>
        <v>351.95912700728161</v>
      </c>
      <c r="Q23" s="133">
        <f>IF(Q12=0,"",Q12/TrAvia_act!Q17*100)</f>
        <v>324.4227642809567</v>
      </c>
    </row>
    <row r="24" spans="1:17" ht="11.45" customHeight="1" x14ac:dyDescent="0.25">
      <c r="A24" s="95" t="s">
        <v>126</v>
      </c>
      <c r="B24" s="75">
        <f>IF(B13=0,"",B13/TrAvia_act!B18*100)</f>
        <v>477.85246025834959</v>
      </c>
      <c r="C24" s="75">
        <f>IF(C13=0,"",C13/TrAvia_act!C18*100)</f>
        <v>385.59288912993878</v>
      </c>
      <c r="D24" s="75">
        <f>IF(D13=0,"",D13/TrAvia_act!D18*100)</f>
        <v>361.79829800905293</v>
      </c>
      <c r="E24" s="75">
        <f>IF(E13=0,"",E13/TrAvia_act!E18*100)</f>
        <v>363.38147469294768</v>
      </c>
      <c r="F24" s="75">
        <f>IF(F13=0,"",F13/TrAvia_act!F18*100)</f>
        <v>347.98213152856749</v>
      </c>
      <c r="G24" s="75">
        <f>IF(G13=0,"",G13/TrAvia_act!G18*100)</f>
        <v>358.85696667495728</v>
      </c>
      <c r="H24" s="75">
        <f>IF(H13=0,"",H13/TrAvia_act!H18*100)</f>
        <v>442.10858183981873</v>
      </c>
      <c r="I24" s="75">
        <f>IF(I13=0,"",I13/TrAvia_act!I18*100)</f>
        <v>467.25342983415567</v>
      </c>
      <c r="J24" s="75">
        <f>IF(J13=0,"",J13/TrAvia_act!J18*100)</f>
        <v>481.04732335482174</v>
      </c>
      <c r="K24" s="75">
        <f>IF(K13=0,"",K13/TrAvia_act!K18*100)</f>
        <v>404.75525266372404</v>
      </c>
      <c r="L24" s="75">
        <f>IF(L13=0,"",L13/TrAvia_act!L18*100)</f>
        <v>307.38804032597773</v>
      </c>
      <c r="M24" s="75">
        <f>IF(M13=0,"",M13/TrAvia_act!M18*100)</f>
        <v>332.87764385459536</v>
      </c>
      <c r="N24" s="75">
        <f>IF(N13=0,"",N13/TrAvia_act!N18*100)</f>
        <v>365.17789784823236</v>
      </c>
      <c r="O24" s="75">
        <f>IF(O13=0,"",O13/TrAvia_act!O18*100)</f>
        <v>379.93160360208435</v>
      </c>
      <c r="P24" s="75">
        <f>IF(P13=0,"",P13/TrAvia_act!P18*100)</f>
        <v>330.56463202168737</v>
      </c>
      <c r="Q24" s="75">
        <f>IF(Q13=0,"",Q13/TrAvia_act!Q18*100)</f>
        <v>299.75601202818132</v>
      </c>
    </row>
    <row r="25" spans="1:17" ht="11.45" customHeight="1" x14ac:dyDescent="0.25">
      <c r="A25" s="93" t="s">
        <v>125</v>
      </c>
      <c r="B25" s="74">
        <f>IF(B14=0,"",B14/TrAvia_act!B19*100)</f>
        <v>480.05347235135571</v>
      </c>
      <c r="C25" s="74">
        <f>IF(C14=0,"",C14/TrAvia_act!C19*100)</f>
        <v>400.50944067245337</v>
      </c>
      <c r="D25" s="74">
        <f>IF(D14=0,"",D14/TrAvia_act!D19*100)</f>
        <v>392.95137229054882</v>
      </c>
      <c r="E25" s="74">
        <f>IF(E14=0,"",E14/TrAvia_act!E19*100)</f>
        <v>409.88830681871809</v>
      </c>
      <c r="F25" s="74">
        <f>IF(F14=0,"",F14/TrAvia_act!F19*100)</f>
        <v>405.55064768136555</v>
      </c>
      <c r="G25" s="74">
        <f>IF(G14=0,"",G14/TrAvia_act!G19*100)</f>
        <v>406.98887592578717</v>
      </c>
      <c r="H25" s="74">
        <f>IF(H14=0,"",H14/TrAvia_act!H19*100)</f>
        <v>483.13051544715177</v>
      </c>
      <c r="I25" s="74">
        <f>IF(I14=0,"",I14/TrAvia_act!I19*100)</f>
        <v>495.43931196249548</v>
      </c>
      <c r="J25" s="74">
        <f>IF(J14=0,"",J14/TrAvia_act!J19*100)</f>
        <v>521.39561841981083</v>
      </c>
      <c r="K25" s="74">
        <f>IF(K14=0,"",K14/TrAvia_act!K19*100)</f>
        <v>433.60838343895097</v>
      </c>
      <c r="L25" s="74">
        <f>IF(L14=0,"",L14/TrAvia_act!L19*100)</f>
        <v>331.14843023361749</v>
      </c>
      <c r="M25" s="74">
        <f>IF(M14=0,"",M14/TrAvia_act!M19*100)</f>
        <v>360.35875030722343</v>
      </c>
      <c r="N25" s="74">
        <f>IF(N14=0,"",N14/TrAvia_act!N19*100)</f>
        <v>421.66927041684403</v>
      </c>
      <c r="O25" s="74">
        <f>IF(O14=0,"",O14/TrAvia_act!O19*100)</f>
        <v>481.06064220160414</v>
      </c>
      <c r="P25" s="74">
        <f>IF(P14=0,"",P14/TrAvia_act!P19*100)</f>
        <v>435.71505014932876</v>
      </c>
      <c r="Q25" s="74">
        <f>IF(Q14=0,"",Q14/TrAvia_act!Q19*100)</f>
        <v>399.39989545808095</v>
      </c>
    </row>
    <row r="27" spans="1:17" ht="11.45" customHeight="1" x14ac:dyDescent="0.25">
      <c r="A27" s="27" t="s">
        <v>73</v>
      </c>
      <c r="B27" s="68"/>
      <c r="C27" s="68"/>
      <c r="D27" s="68"/>
      <c r="E27" s="68"/>
      <c r="F27" s="68"/>
      <c r="G27" s="68"/>
      <c r="H27" s="68"/>
      <c r="I27" s="68"/>
      <c r="J27" s="68"/>
      <c r="K27" s="68"/>
      <c r="L27" s="68"/>
      <c r="M27" s="68"/>
      <c r="N27" s="68"/>
      <c r="O27" s="68"/>
      <c r="P27" s="68"/>
      <c r="Q27" s="68"/>
    </row>
    <row r="28" spans="1:17" ht="11.45" customHeight="1" x14ac:dyDescent="0.25">
      <c r="A28" s="130" t="s">
        <v>37</v>
      </c>
      <c r="B28" s="134">
        <f>IF(B8=0,"",B8/TrAvia_act!B4*1000)</f>
        <v>37.159148203718907</v>
      </c>
      <c r="C28" s="134">
        <f>IF(C8=0,"",C8/TrAvia_act!C4*1000)</f>
        <v>30.966296646943015</v>
      </c>
      <c r="D28" s="134">
        <f>IF(D8=0,"",D8/TrAvia_act!D4*1000)</f>
        <v>30.874067062890735</v>
      </c>
      <c r="E28" s="134">
        <f>IF(E8=0,"",E8/TrAvia_act!E4*1000)</f>
        <v>32.215905706542948</v>
      </c>
      <c r="F28" s="134">
        <f>IF(F8=0,"",F8/TrAvia_act!F4*1000)</f>
        <v>32.991394702622813</v>
      </c>
      <c r="G28" s="134">
        <f>IF(G8=0,"",G8/TrAvia_act!G4*1000)</f>
        <v>31.037216518246819</v>
      </c>
      <c r="H28" s="134">
        <f>IF(H8=0,"",H8/TrAvia_act!H4*1000)</f>
        <v>36.591448024181148</v>
      </c>
      <c r="I28" s="134">
        <f>IF(I8=0,"",I8/TrAvia_act!I4*1000)</f>
        <v>36.871919668058844</v>
      </c>
      <c r="J28" s="134">
        <f>IF(J8=0,"",J8/TrAvia_act!J4*1000)</f>
        <v>36.348870231992485</v>
      </c>
      <c r="K28" s="134">
        <f>IF(K8=0,"",K8/TrAvia_act!K4*1000)</f>
        <v>34.191227363801929</v>
      </c>
      <c r="L28" s="134">
        <f>IF(L8=0,"",L8/TrAvia_act!L4*1000)</f>
        <v>28.764012974074664</v>
      </c>
      <c r="M28" s="134">
        <f>IF(M8=0,"",M8/TrAvia_act!M4*1000)</f>
        <v>28.76139770226991</v>
      </c>
      <c r="N28" s="134">
        <f>IF(N8=0,"",N8/TrAvia_act!N4*1000)</f>
        <v>29.211739464492155</v>
      </c>
      <c r="O28" s="134">
        <f>IF(O8=0,"",O8/TrAvia_act!O4*1000)</f>
        <v>28.770292693573268</v>
      </c>
      <c r="P28" s="134">
        <f>IF(P8=0,"",P8/TrAvia_act!P4*1000)</f>
        <v>24.357521664276629</v>
      </c>
      <c r="Q28" s="134">
        <f>IF(Q8=0,"",Q8/TrAvia_act!Q4*1000)</f>
        <v>23.893407720785341</v>
      </c>
    </row>
    <row r="29" spans="1:17" ht="11.45" customHeight="1" x14ac:dyDescent="0.25">
      <c r="A29" s="116" t="s">
        <v>23</v>
      </c>
      <c r="B29" s="77">
        <f>IF(B9=0,"",B9/TrAvia_act!B5*1000)</f>
        <v>98.159084883018636</v>
      </c>
      <c r="C29" s="77">
        <f>IF(C9=0,"",C9/TrAvia_act!C5*1000)</f>
        <v>97.264978620416926</v>
      </c>
      <c r="D29" s="77">
        <f>IF(D9=0,"",D9/TrAvia_act!D5*1000)</f>
        <v>96.270030977591688</v>
      </c>
      <c r="E29" s="77">
        <f>IF(E9=0,"",E9/TrAvia_act!E5*1000)</f>
        <v>94.445945375630814</v>
      </c>
      <c r="F29" s="77">
        <f>IF(F9=0,"",F9/TrAvia_act!F5*1000)</f>
        <v>96.739614626058369</v>
      </c>
      <c r="G29" s="77">
        <f>IF(G9=0,"",G9/TrAvia_act!G5*1000)</f>
        <v>90.889961562852037</v>
      </c>
      <c r="H29" s="77">
        <f>IF(H9=0,"",H9/TrAvia_act!H5*1000)</f>
        <v>90.107858921307539</v>
      </c>
      <c r="I29" s="77">
        <f>IF(I9=0,"",I9/TrAvia_act!I5*1000)</f>
        <v>86.697812463520293</v>
      </c>
      <c r="J29" s="77">
        <f>IF(J9=0,"",J9/TrAvia_act!J5*1000)</f>
        <v>84.582745037279025</v>
      </c>
      <c r="K29" s="77">
        <f>IF(K9=0,"",K9/TrAvia_act!K5*1000)</f>
        <v>89.692158419547397</v>
      </c>
      <c r="L29" s="77">
        <f>IF(L9=0,"",L9/TrAvia_act!L5*1000)</f>
        <v>87.919460469972933</v>
      </c>
      <c r="M29" s="77">
        <f>IF(M9=0,"",M9/TrAvia_act!M5*1000)</f>
        <v>83.414467198401141</v>
      </c>
      <c r="N29" s="77">
        <f>IF(N9=0,"",N9/TrAvia_act!N5*1000)</f>
        <v>83.154616583000049</v>
      </c>
      <c r="O29" s="77">
        <f>IF(O9=0,"",O9/TrAvia_act!O5*1000)</f>
        <v>78.352959375708906</v>
      </c>
      <c r="P29" s="77">
        <f>IF(P9=0,"",P9/TrAvia_act!P5*1000)</f>
        <v>75.405811639972384</v>
      </c>
      <c r="Q29" s="77">
        <f>IF(Q9=0,"",Q9/TrAvia_act!Q5*1000)</f>
        <v>73.368790352639422</v>
      </c>
    </row>
    <row r="30" spans="1:17" ht="11.45" customHeight="1" x14ac:dyDescent="0.25">
      <c r="A30" s="116" t="s">
        <v>127</v>
      </c>
      <c r="B30" s="77">
        <f>IF(B10=0,"",B10/TrAvia_act!B6*1000)</f>
        <v>34.380299302701445</v>
      </c>
      <c r="C30" s="77">
        <f>IF(C10=0,"",C10/TrAvia_act!C6*1000)</f>
        <v>28.768412918370437</v>
      </c>
      <c r="D30" s="77">
        <f>IF(D10=0,"",D10/TrAvia_act!D6*1000)</f>
        <v>28.547871706394808</v>
      </c>
      <c r="E30" s="77">
        <f>IF(E10=0,"",E10/TrAvia_act!E6*1000)</f>
        <v>29.801152541279922</v>
      </c>
      <c r="F30" s="77">
        <f>IF(F10=0,"",F10/TrAvia_act!F6*1000)</f>
        <v>30.27073974322078</v>
      </c>
      <c r="G30" s="77">
        <f>IF(G10=0,"",G10/TrAvia_act!G6*1000)</f>
        <v>28.546842979520051</v>
      </c>
      <c r="H30" s="77">
        <f>IF(H10=0,"",H10/TrAvia_act!H6*1000)</f>
        <v>34.41993606561693</v>
      </c>
      <c r="I30" s="77">
        <f>IF(I10=0,"",I10/TrAvia_act!I6*1000)</f>
        <v>34.837429293855145</v>
      </c>
      <c r="J30" s="77">
        <f>IF(J10=0,"",J10/TrAvia_act!J6*1000)</f>
        <v>34.17284101593529</v>
      </c>
      <c r="K30" s="77">
        <f>IF(K10=0,"",K10/TrAvia_act!K6*1000)</f>
        <v>31.334481075289329</v>
      </c>
      <c r="L30" s="77">
        <f>IF(L10=0,"",L10/TrAvia_act!L6*1000)</f>
        <v>23.816177343862254</v>
      </c>
      <c r="M30" s="77">
        <f>IF(M10=0,"",M10/TrAvia_act!M6*1000)</f>
        <v>24.931376011607135</v>
      </c>
      <c r="N30" s="77">
        <f>IF(N10=0,"",N10/TrAvia_act!N6*1000)</f>
        <v>27.632680637349871</v>
      </c>
      <c r="O30" s="77">
        <f>IF(O10=0,"",O10/TrAvia_act!O6*1000)</f>
        <v>27.278563774494362</v>
      </c>
      <c r="P30" s="77">
        <f>IF(P10=0,"",P10/TrAvia_act!P6*1000)</f>
        <v>22.751654499676892</v>
      </c>
      <c r="Q30" s="77">
        <f>IF(Q10=0,"",Q10/TrAvia_act!Q6*1000)</f>
        <v>19.884088806048325</v>
      </c>
    </row>
    <row r="31" spans="1:17" ht="11.45" customHeight="1" x14ac:dyDescent="0.25">
      <c r="A31" s="116" t="s">
        <v>125</v>
      </c>
      <c r="B31" s="77">
        <f>IF(B11=0,"",B11/TrAvia_act!B7*1000)</f>
        <v>37.381679645987106</v>
      </c>
      <c r="C31" s="77">
        <f>IF(C11=0,"",C11/TrAvia_act!C7*1000)</f>
        <v>26.669218473586504</v>
      </c>
      <c r="D31" s="77">
        <f>IF(D11=0,"",D11/TrAvia_act!D7*1000)</f>
        <v>26.74658041827594</v>
      </c>
      <c r="E31" s="77">
        <f>IF(E11=0,"",E11/TrAvia_act!E7*1000)</f>
        <v>28.301448239865302</v>
      </c>
      <c r="F31" s="77">
        <f>IF(F11=0,"",F11/TrAvia_act!F7*1000)</f>
        <v>28.779620934500795</v>
      </c>
      <c r="G31" s="77">
        <f>IF(G11=0,"",G11/TrAvia_act!G7*1000)</f>
        <v>26.636603436196605</v>
      </c>
      <c r="H31" s="77">
        <f>IF(H11=0,"",H11/TrAvia_act!H7*1000)</f>
        <v>31.021202792175952</v>
      </c>
      <c r="I31" s="77">
        <f>IF(I11=0,"",I11/TrAvia_act!I7*1000)</f>
        <v>30.632611533444546</v>
      </c>
      <c r="J31" s="77">
        <f>IF(J11=0,"",J11/TrAvia_act!J7*1000)</f>
        <v>31.558038224890435</v>
      </c>
      <c r="K31" s="77">
        <f>IF(K11=0,"",K11/TrAvia_act!K7*1000)</f>
        <v>27.895315369943166</v>
      </c>
      <c r="L31" s="77">
        <f>IF(L11=0,"",L11/TrAvia_act!L7*1000)</f>
        <v>28.505497542056599</v>
      </c>
      <c r="M31" s="77">
        <f>IF(M11=0,"",M11/TrAvia_act!M7*1000)</f>
        <v>28.276612741165437</v>
      </c>
      <c r="N31" s="77">
        <f>IF(N11=0,"",N11/TrAvia_act!N7*1000)</f>
        <v>19.93547347166928</v>
      </c>
      <c r="O31" s="77">
        <f>IF(O11=0,"",O11/TrAvia_act!O7*1000)</f>
        <v>20.947727687251451</v>
      </c>
      <c r="P31" s="77">
        <f>IF(P11=0,"",P11/TrAvia_act!P7*1000)</f>
        <v>19.690556040397567</v>
      </c>
      <c r="Q31" s="77">
        <f>IF(Q11=0,"",Q11/TrAvia_act!Q7*1000)</f>
        <v>24.503698603547988</v>
      </c>
    </row>
    <row r="32" spans="1:17" ht="11.45" customHeight="1" x14ac:dyDescent="0.25">
      <c r="A32" s="128" t="s">
        <v>36</v>
      </c>
      <c r="B32" s="133">
        <f>IF(B12=0,"",B12/TrAvia_act!B8*1000)</f>
        <v>188.7849979028496</v>
      </c>
      <c r="C32" s="133">
        <f>IF(C12=0,"",C12/TrAvia_act!C8*1000)</f>
        <v>154.71595312543553</v>
      </c>
      <c r="D32" s="133">
        <f>IF(D12=0,"",D12/TrAvia_act!D8*1000)</f>
        <v>145.2074899502301</v>
      </c>
      <c r="E32" s="133">
        <f>IF(E12=0,"",E12/TrAvia_act!E8*1000)</f>
        <v>144.0256148716411</v>
      </c>
      <c r="F32" s="133">
        <f>IF(F12=0,"",F12/TrAvia_act!F8*1000)</f>
        <v>136.14542153761323</v>
      </c>
      <c r="G32" s="133">
        <f>IF(G12=0,"",G12/TrAvia_act!G8*1000)</f>
        <v>138.70910863744211</v>
      </c>
      <c r="H32" s="133">
        <f>IF(H12=0,"",H12/TrAvia_act!H8*1000)</f>
        <v>172.13917661310052</v>
      </c>
      <c r="I32" s="133">
        <f>IF(I12=0,"",I12/TrAvia_act!I8*1000)</f>
        <v>177.27002458443368</v>
      </c>
      <c r="J32" s="133">
        <f>IF(J12=0,"",J12/TrAvia_act!J8*1000)</f>
        <v>180.35073967773027</v>
      </c>
      <c r="K32" s="133">
        <f>IF(K12=0,"",K12/TrAvia_act!K8*1000)</f>
        <v>149.98862140284848</v>
      </c>
      <c r="L32" s="133">
        <f>IF(L12=0,"",L12/TrAvia_act!L8*1000)</f>
        <v>102.79621017026408</v>
      </c>
      <c r="M32" s="133">
        <f>IF(M12=0,"",M12/TrAvia_act!M8*1000)</f>
        <v>110.14262150138097</v>
      </c>
      <c r="N32" s="133">
        <f>IF(N12=0,"",N12/TrAvia_act!N8*1000)</f>
        <v>130.1456831268469</v>
      </c>
      <c r="O32" s="133">
        <f>IF(O12=0,"",O12/TrAvia_act!O8*1000)</f>
        <v>142.949493580264</v>
      </c>
      <c r="P32" s="133">
        <f>IF(P12=0,"",P12/TrAvia_act!P8*1000)</f>
        <v>118.53523306273944</v>
      </c>
      <c r="Q32" s="133">
        <f>IF(Q12=0,"",Q12/TrAvia_act!Q8*1000)</f>
        <v>107.35041830840687</v>
      </c>
    </row>
    <row r="33" spans="1:17" ht="11.45" customHeight="1" x14ac:dyDescent="0.25">
      <c r="A33" s="95" t="s">
        <v>126</v>
      </c>
      <c r="B33" s="75">
        <f>IF(B13=0,"",B13/TrAvia_act!B9*1000)</f>
        <v>233.74340609606782</v>
      </c>
      <c r="C33" s="75">
        <f>IF(C13=0,"",C13/TrAvia_act!C9*1000)</f>
        <v>183.92871879173276</v>
      </c>
      <c r="D33" s="75">
        <f>IF(D13=0,"",D13/TrAvia_act!D9*1000)</f>
        <v>169.947959054694</v>
      </c>
      <c r="E33" s="75">
        <f>IF(E13=0,"",E13/TrAvia_act!E9*1000)</f>
        <v>168.30714572438612</v>
      </c>
      <c r="F33" s="75">
        <f>IF(F13=0,"",F13/TrAvia_act!F9*1000)</f>
        <v>159.12904194424857</v>
      </c>
      <c r="G33" s="75">
        <f>IF(G13=0,"",G13/TrAvia_act!G9*1000)</f>
        <v>165.82854638805185</v>
      </c>
      <c r="H33" s="75">
        <f>IF(H13=0,"",H13/TrAvia_act!H9*1000)</f>
        <v>212.75337701404629</v>
      </c>
      <c r="I33" s="75">
        <f>IF(I13=0,"",I13/TrAvia_act!I9*1000)</f>
        <v>227.39509333286125</v>
      </c>
      <c r="J33" s="75">
        <f>IF(J13=0,"",J13/TrAvia_act!J9*1000)</f>
        <v>239.60999755010843</v>
      </c>
      <c r="K33" s="75">
        <f>IF(K13=0,"",K13/TrAvia_act!K9*1000)</f>
        <v>198.6050056671674</v>
      </c>
      <c r="L33" s="75">
        <f>IF(L13=0,"",L13/TrAvia_act!L9*1000)</f>
        <v>145.27105569219842</v>
      </c>
      <c r="M33" s="75">
        <f>IF(M13=0,"",M13/TrAvia_act!M9*1000)</f>
        <v>151.73891122012574</v>
      </c>
      <c r="N33" s="75">
        <f>IF(N13=0,"",N13/TrAvia_act!N9*1000)</f>
        <v>167.90696372706003</v>
      </c>
      <c r="O33" s="75">
        <f>IF(O13=0,"",O13/TrAvia_act!O9*1000)</f>
        <v>172.70396837390373</v>
      </c>
      <c r="P33" s="75">
        <f>IF(P13=0,"",P13/TrAvia_act!P9*1000)</f>
        <v>139.1658616277563</v>
      </c>
      <c r="Q33" s="75">
        <f>IF(Q13=0,"",Q13/TrAvia_act!Q9*1000)</f>
        <v>127.86451581803601</v>
      </c>
    </row>
    <row r="34" spans="1:17" ht="11.45" customHeight="1" x14ac:dyDescent="0.25">
      <c r="A34" s="93" t="s">
        <v>125</v>
      </c>
      <c r="B34" s="74">
        <f>IF(B14=0,"",B14/TrAvia_act!B10*1000)</f>
        <v>89.421882003706415</v>
      </c>
      <c r="C34" s="74">
        <f>IF(C14=0,"",C14/TrAvia_act!C10*1000)</f>
        <v>74.881257422337129</v>
      </c>
      <c r="D34" s="74">
        <f>IF(D14=0,"",D14/TrAvia_act!D10*1000)</f>
        <v>72.628795193886546</v>
      </c>
      <c r="E34" s="74">
        <f>IF(E14=0,"",E14/TrAvia_act!E10*1000)</f>
        <v>76.341104914401569</v>
      </c>
      <c r="F34" s="74">
        <f>IF(F14=0,"",F14/TrAvia_act!F10*1000)</f>
        <v>74.47839186990835</v>
      </c>
      <c r="G34" s="74">
        <f>IF(G14=0,"",G14/TrAvia_act!G10*1000)</f>
        <v>73.961995341598154</v>
      </c>
      <c r="H34" s="74">
        <f>IF(H14=0,"",H14/TrAvia_act!H10*1000)</f>
        <v>88.614325951564808</v>
      </c>
      <c r="I34" s="74">
        <f>IF(I14=0,"",I14/TrAvia_act!I10*1000)</f>
        <v>90.787372218936113</v>
      </c>
      <c r="J34" s="74">
        <f>IF(J14=0,"",J14/TrAvia_act!J10*1000)</f>
        <v>96.134848158806165</v>
      </c>
      <c r="K34" s="74">
        <f>IF(K14=0,"",K14/TrAvia_act!K10*1000)</f>
        <v>80.817689605397604</v>
      </c>
      <c r="L34" s="74">
        <f>IF(L14=0,"",L14/TrAvia_act!L10*1000)</f>
        <v>60.16926766964238</v>
      </c>
      <c r="M34" s="74">
        <f>IF(M14=0,"",M14/TrAvia_act!M10*1000)</f>
        <v>66.601613595539575</v>
      </c>
      <c r="N34" s="74">
        <f>IF(N14=0,"",N14/TrAvia_act!N10*1000)</f>
        <v>79.842673379417604</v>
      </c>
      <c r="O34" s="74">
        <f>IF(O14=0,"",O14/TrAvia_act!O10*1000)</f>
        <v>95.306052128685522</v>
      </c>
      <c r="P34" s="74">
        <f>IF(P14=0,"",P14/TrAvia_act!P10*1000)</f>
        <v>82.299082518699166</v>
      </c>
      <c r="Q34" s="74">
        <f>IF(Q14=0,"",Q14/TrAvia_act!Q10*1000)</f>
        <v>78.587514289130624</v>
      </c>
    </row>
    <row r="36" spans="1:17" ht="11.45" customHeight="1" x14ac:dyDescent="0.25">
      <c r="A36" s="27" t="s">
        <v>142</v>
      </c>
      <c r="B36" s="68"/>
      <c r="C36" s="68"/>
      <c r="D36" s="68"/>
      <c r="E36" s="68"/>
      <c r="F36" s="68"/>
      <c r="G36" s="68"/>
      <c r="H36" s="68"/>
      <c r="I36" s="68"/>
      <c r="J36" s="68"/>
      <c r="K36" s="68"/>
      <c r="L36" s="68"/>
      <c r="M36" s="68"/>
      <c r="N36" s="68"/>
      <c r="O36" s="68"/>
      <c r="P36" s="68"/>
      <c r="Q36" s="68"/>
    </row>
    <row r="37" spans="1:17" ht="11.45" customHeight="1" x14ac:dyDescent="0.25">
      <c r="A37" s="130" t="s">
        <v>39</v>
      </c>
      <c r="B37" s="134">
        <f>IF(B8=0,"",1000000*B8/TrAvia_act!B22)</f>
        <v>3687.153204248677</v>
      </c>
      <c r="C37" s="134">
        <f>IF(C8=0,"",1000000*C8/TrAvia_act!C22)</f>
        <v>3084.7689021285414</v>
      </c>
      <c r="D37" s="134">
        <f>IF(D8=0,"",1000000*D8/TrAvia_act!D22)</f>
        <v>3095.7540245217588</v>
      </c>
      <c r="E37" s="134">
        <f>IF(E8=0,"",1000000*E8/TrAvia_act!E22)</f>
        <v>3253.7536140502248</v>
      </c>
      <c r="F37" s="134">
        <f>IF(F8=0,"",1000000*F8/TrAvia_act!F22)</f>
        <v>3230.9236996863369</v>
      </c>
      <c r="G37" s="134">
        <f>IF(G8=0,"",1000000*G8/TrAvia_act!G22)</f>
        <v>3250.0592881785697</v>
      </c>
      <c r="H37" s="134">
        <f>IF(H8=0,"",1000000*H8/TrAvia_act!H22)</f>
        <v>3630.2800713376218</v>
      </c>
      <c r="I37" s="134">
        <f>IF(I8=0,"",1000000*I8/TrAvia_act!I22)</f>
        <v>3535.1916507300389</v>
      </c>
      <c r="J37" s="134">
        <f>IF(J8=0,"",1000000*J8/TrAvia_act!J22)</f>
        <v>3748.0694029582924</v>
      </c>
      <c r="K37" s="134">
        <f>IF(K8=0,"",1000000*K8/TrAvia_act!K22)</f>
        <v>3199.8772345780594</v>
      </c>
      <c r="L37" s="134">
        <f>IF(L8=0,"",1000000*L8/TrAvia_act!L22)</f>
        <v>2692.7988076832921</v>
      </c>
      <c r="M37" s="134">
        <f>IF(M8=0,"",1000000*M8/TrAvia_act!M22)</f>
        <v>2855.5223378462911</v>
      </c>
      <c r="N37" s="134">
        <f>IF(N8=0,"",1000000*N8/TrAvia_act!N22)</f>
        <v>2983.4677162559892</v>
      </c>
      <c r="O37" s="134">
        <f>IF(O8=0,"",1000000*O8/TrAvia_act!O22)</f>
        <v>3140.8542937261527</v>
      </c>
      <c r="P37" s="134">
        <f>IF(P8=0,"",1000000*P8/TrAvia_act!P22)</f>
        <v>2968.43382643314</v>
      </c>
      <c r="Q37" s="134">
        <f>IF(Q8=0,"",1000000*Q8/TrAvia_act!Q22)</f>
        <v>2806.7392620068081</v>
      </c>
    </row>
    <row r="38" spans="1:17" ht="11.45" customHeight="1" x14ac:dyDescent="0.25">
      <c r="A38" s="116" t="s">
        <v>23</v>
      </c>
      <c r="B38" s="77">
        <f>IF(B9=0,"",1000000*B9/TrAvia_act!B23)</f>
        <v>2208.3671305479634</v>
      </c>
      <c r="C38" s="77">
        <f>IF(C9=0,"",1000000*C9/TrAvia_act!C23)</f>
        <v>2183.4392235806295</v>
      </c>
      <c r="D38" s="77">
        <f>IF(D9=0,"",1000000*D9/TrAvia_act!D23)</f>
        <v>2260.0100891205643</v>
      </c>
      <c r="E38" s="77">
        <f>IF(E9=0,"",1000000*E9/TrAvia_act!E23)</f>
        <v>2383.091167591097</v>
      </c>
      <c r="F38" s="77">
        <f>IF(F9=0,"",1000000*F9/TrAvia_act!F23)</f>
        <v>2377.0775995940899</v>
      </c>
      <c r="G38" s="77">
        <f>IF(G9=0,"",1000000*G9/TrAvia_act!G23)</f>
        <v>2350.9979879758803</v>
      </c>
      <c r="H38" s="77">
        <f>IF(H9=0,"",1000000*H9/TrAvia_act!H23)</f>
        <v>2347.10366692242</v>
      </c>
      <c r="I38" s="77">
        <f>IF(I9=0,"",1000000*I9/TrAvia_act!I23)</f>
        <v>2367.1704688630939</v>
      </c>
      <c r="J38" s="77">
        <f>IF(J9=0,"",1000000*J9/TrAvia_act!J23)</f>
        <v>2382.6672809258557</v>
      </c>
      <c r="K38" s="77">
        <f>IF(K9=0,"",1000000*K9/TrAvia_act!K23)</f>
        <v>2384.0016206019009</v>
      </c>
      <c r="L38" s="77">
        <f>IF(L9=0,"",1000000*L9/TrAvia_act!L23)</f>
        <v>2443.2312243087385</v>
      </c>
      <c r="M38" s="77">
        <f>IF(M9=0,"",1000000*M9/TrAvia_act!M23)</f>
        <v>2360.5180506322081</v>
      </c>
      <c r="N38" s="77">
        <f>IF(N9=0,"",1000000*N9/TrAvia_act!N23)</f>
        <v>2382.1045368308087</v>
      </c>
      <c r="O38" s="77">
        <f>IF(O9=0,"",1000000*O9/TrAvia_act!O23)</f>
        <v>2391.6432421045884</v>
      </c>
      <c r="P38" s="77">
        <f>IF(P9=0,"",1000000*P9/TrAvia_act!P23)</f>
        <v>2497.8230221898775</v>
      </c>
      <c r="Q38" s="77">
        <f>IF(Q9=0,"",1000000*Q9/TrAvia_act!Q23)</f>
        <v>2537.8690058341067</v>
      </c>
    </row>
    <row r="39" spans="1:17" ht="11.45" customHeight="1" x14ac:dyDescent="0.25">
      <c r="A39" s="116" t="s">
        <v>127</v>
      </c>
      <c r="B39" s="77">
        <f>IF(B10=0,"",1000000*B10/TrAvia_act!B24)</f>
        <v>3659.0204111896974</v>
      </c>
      <c r="C39" s="77">
        <f>IF(C10=0,"",1000000*C10/TrAvia_act!C24)</f>
        <v>3062.9368638258688</v>
      </c>
      <c r="D39" s="77">
        <f>IF(D10=0,"",1000000*D10/TrAvia_act!D24)</f>
        <v>3062.9083697157153</v>
      </c>
      <c r="E39" s="77">
        <f>IF(E10=0,"",1000000*E10/TrAvia_act!E24)</f>
        <v>3214.1054232221381</v>
      </c>
      <c r="F39" s="77">
        <f>IF(F10=0,"",1000000*F10/TrAvia_act!F24)</f>
        <v>3181.6357155079777</v>
      </c>
      <c r="G39" s="77">
        <f>IF(G10=0,"",1000000*G10/TrAvia_act!G24)</f>
        <v>3198.5813067683262</v>
      </c>
      <c r="H39" s="77">
        <f>IF(H10=0,"",1000000*H10/TrAvia_act!H24)</f>
        <v>3569.9428130461752</v>
      </c>
      <c r="I39" s="77">
        <f>IF(I10=0,"",1000000*I10/TrAvia_act!I24)</f>
        <v>3411.1287677150031</v>
      </c>
      <c r="J39" s="77">
        <f>IF(J10=0,"",1000000*J10/TrAvia_act!J24)</f>
        <v>3610.4806691726053</v>
      </c>
      <c r="K39" s="77">
        <f>IF(K10=0,"",1000000*K10/TrAvia_act!K24)</f>
        <v>3008.8511466016375</v>
      </c>
      <c r="L39" s="77">
        <f>IF(L10=0,"",1000000*L10/TrAvia_act!L24)</f>
        <v>2453.0090867694635</v>
      </c>
      <c r="M39" s="77">
        <f>IF(M10=0,"",1000000*M10/TrAvia_act!M24)</f>
        <v>2637.6347122637262</v>
      </c>
      <c r="N39" s="77">
        <f>IF(N10=0,"",1000000*N10/TrAvia_act!N24)</f>
        <v>2933.4078014117499</v>
      </c>
      <c r="O39" s="77">
        <f>IF(O10=0,"",1000000*O10/TrAvia_act!O24)</f>
        <v>3097.8583069978868</v>
      </c>
      <c r="P39" s="77">
        <f>IF(P10=0,"",1000000*P10/TrAvia_act!P24)</f>
        <v>2722.4235506603459</v>
      </c>
      <c r="Q39" s="77">
        <f>IF(Q10=0,"",1000000*Q10/TrAvia_act!Q24)</f>
        <v>2490.5917336547914</v>
      </c>
    </row>
    <row r="40" spans="1:17" ht="11.45" customHeight="1" x14ac:dyDescent="0.25">
      <c r="A40" s="116" t="s">
        <v>125</v>
      </c>
      <c r="B40" s="77">
        <f>IF(B11=0,"",1000000*B11/TrAvia_act!B25)</f>
        <v>7527.4041467682646</v>
      </c>
      <c r="C40" s="77">
        <f>IF(C11=0,"",1000000*C11/TrAvia_act!C25)</f>
        <v>5390.6435251845614</v>
      </c>
      <c r="D40" s="77">
        <f>IF(D11=0,"",1000000*D11/TrAvia_act!D25)</f>
        <v>5283.5355974075264</v>
      </c>
      <c r="E40" s="77">
        <f>IF(E11=0,"",1000000*E11/TrAvia_act!E25)</f>
        <v>5504.1366220638447</v>
      </c>
      <c r="F40" s="77">
        <f>IF(F11=0,"",1000000*F11/TrAvia_act!F25)</f>
        <v>5638.8634663383282</v>
      </c>
      <c r="G40" s="77">
        <f>IF(G11=0,"",1000000*G11/TrAvia_act!G25)</f>
        <v>5710.1574925688301</v>
      </c>
      <c r="H40" s="77">
        <f>IF(H11=0,"",1000000*H11/TrAvia_act!H25)</f>
        <v>6731.4207723342643</v>
      </c>
      <c r="I40" s="77">
        <f>IF(I11=0,"",1000000*I11/TrAvia_act!I25)</f>
        <v>6710.7068096098628</v>
      </c>
      <c r="J40" s="77">
        <f>IF(J11=0,"",1000000*J11/TrAvia_act!J25)</f>
        <v>7076.6264328689776</v>
      </c>
      <c r="K40" s="77">
        <f>IF(K11=0,"",1000000*K11/TrAvia_act!K25)</f>
        <v>6111.1692419306564</v>
      </c>
      <c r="L40" s="77">
        <f>IF(L11=0,"",1000000*L11/TrAvia_act!L25)</f>
        <v>4116.8339218176261</v>
      </c>
      <c r="M40" s="77">
        <f>IF(M11=0,"",1000000*M11/TrAvia_act!M25)</f>
        <v>4340.3321783254396</v>
      </c>
      <c r="N40" s="77">
        <f>IF(N11=0,"",1000000*N11/TrAvia_act!N25)</f>
        <v>4903.4472441891721</v>
      </c>
      <c r="O40" s="77">
        <f>IF(O11=0,"",1000000*O11/TrAvia_act!O25)</f>
        <v>5271.1559250631453</v>
      </c>
      <c r="P40" s="77">
        <f>IF(P11=0,"",1000000*P11/TrAvia_act!P25)</f>
        <v>4671.9410531594331</v>
      </c>
      <c r="Q40" s="77">
        <f>IF(Q11=0,"",1000000*Q11/TrAvia_act!Q25)</f>
        <v>4328.4359489880753</v>
      </c>
    </row>
    <row r="41" spans="1:17" ht="11.45" customHeight="1" x14ac:dyDescent="0.25">
      <c r="A41" s="128" t="s">
        <v>18</v>
      </c>
      <c r="B41" s="133">
        <f>IF(B12=0,"",1000000*B12/TrAvia_act!B26)</f>
        <v>4876.1984523733754</v>
      </c>
      <c r="C41" s="133">
        <f>IF(C12=0,"",1000000*C12/TrAvia_act!C26)</f>
        <v>4134.9653314476782</v>
      </c>
      <c r="D41" s="133">
        <f>IF(D12=0,"",1000000*D12/TrAvia_act!D26)</f>
        <v>4232.214486939647</v>
      </c>
      <c r="E41" s="133">
        <f>IF(E12=0,"",1000000*E12/TrAvia_act!E26)</f>
        <v>4655.9008245385039</v>
      </c>
      <c r="F41" s="133">
        <f>IF(F12=0,"",1000000*F12/TrAvia_act!F26)</f>
        <v>4868.278417567717</v>
      </c>
      <c r="G41" s="133">
        <f>IF(G12=0,"",1000000*G12/TrAvia_act!G26)</f>
        <v>4678.6937246095122</v>
      </c>
      <c r="H41" s="133">
        <f>IF(H12=0,"",1000000*H12/TrAvia_act!H26)</f>
        <v>5075.5174851215152</v>
      </c>
      <c r="I41" s="133">
        <f>IF(I12=0,"",1000000*I12/TrAvia_act!I26)</f>
        <v>4822.5331381842061</v>
      </c>
      <c r="J41" s="133">
        <f>IF(J12=0,"",1000000*J12/TrAvia_act!J26)</f>
        <v>5004.1344819482629</v>
      </c>
      <c r="K41" s="133">
        <f>IF(K12=0,"",1000000*K12/TrAvia_act!K26)</f>
        <v>4237.3796635915496</v>
      </c>
      <c r="L41" s="133">
        <f>IF(L12=0,"",1000000*L12/TrAvia_act!L26)</f>
        <v>3476.2844870541385</v>
      </c>
      <c r="M41" s="133">
        <f>IF(M12=0,"",1000000*M12/TrAvia_act!M26)</f>
        <v>3663.2234892153192</v>
      </c>
      <c r="N41" s="133">
        <f>IF(N12=0,"",1000000*N12/TrAvia_act!N26)</f>
        <v>3901.4132532969547</v>
      </c>
      <c r="O41" s="133">
        <f>IF(O12=0,"",1000000*O12/TrAvia_act!O26)</f>
        <v>3940.318527893764</v>
      </c>
      <c r="P41" s="133">
        <f>IF(P12=0,"",1000000*P12/TrAvia_act!P26)</f>
        <v>3391.0126472634929</v>
      </c>
      <c r="Q41" s="133">
        <f>IF(Q12=0,"",1000000*Q12/TrAvia_act!Q26)</f>
        <v>3106.4060598115229</v>
      </c>
    </row>
    <row r="42" spans="1:17" ht="11.45" customHeight="1" x14ac:dyDescent="0.25">
      <c r="A42" s="95" t="s">
        <v>126</v>
      </c>
      <c r="B42" s="75">
        <f>IF(B13=0,"",1000000*B13/TrAvia_act!B27)</f>
        <v>4607.528020564504</v>
      </c>
      <c r="C42" s="75">
        <f>IF(C13=0,"",1000000*C13/TrAvia_act!C27)</f>
        <v>3942.917348261969</v>
      </c>
      <c r="D42" s="75">
        <f>IF(D13=0,"",1000000*D13/TrAvia_act!D27)</f>
        <v>4055.5262324054952</v>
      </c>
      <c r="E42" s="75">
        <f>IF(E13=0,"",1000000*E13/TrAvia_act!E27)</f>
        <v>4465.0754540272192</v>
      </c>
      <c r="F42" s="75">
        <f>IF(F13=0,"",1000000*F13/TrAvia_act!F27)</f>
        <v>4686.9898316218132</v>
      </c>
      <c r="G42" s="75">
        <f>IF(G13=0,"",1000000*G13/TrAvia_act!G27)</f>
        <v>4466.9227557571803</v>
      </c>
      <c r="H42" s="75">
        <f>IF(H13=0,"",1000000*H13/TrAvia_act!H27)</f>
        <v>4799.8359777368087</v>
      </c>
      <c r="I42" s="75">
        <f>IF(I13=0,"",1000000*I13/TrAvia_act!I27)</f>
        <v>4505.446535979735</v>
      </c>
      <c r="J42" s="75">
        <f>IF(J13=0,"",1000000*J13/TrAvia_act!J27)</f>
        <v>4639.2022816866156</v>
      </c>
      <c r="K42" s="75">
        <f>IF(K13=0,"",1000000*K13/TrAvia_act!K27)</f>
        <v>3902.8161126238856</v>
      </c>
      <c r="L42" s="75">
        <f>IF(L13=0,"",1000000*L13/TrAvia_act!L27)</f>
        <v>3120.1500644853927</v>
      </c>
      <c r="M42" s="75">
        <f>IF(M13=0,"",1000000*M13/TrAvia_act!M27)</f>
        <v>3287.328800699378</v>
      </c>
      <c r="N42" s="75">
        <f>IF(N13=0,"",1000000*N13/TrAvia_act!N27)</f>
        <v>3596.2769471798151</v>
      </c>
      <c r="O42" s="75">
        <f>IF(O13=0,"",1000000*O13/TrAvia_act!O27)</f>
        <v>3727.2457949585241</v>
      </c>
      <c r="P42" s="75">
        <f>IF(P13=0,"",1000000*P13/TrAvia_act!P27)</f>
        <v>3237.0809905477422</v>
      </c>
      <c r="Q42" s="75">
        <f>IF(Q13=0,"",1000000*Q13/TrAvia_act!Q27)</f>
        <v>2950.3192949676345</v>
      </c>
    </row>
    <row r="43" spans="1:17" ht="11.45" customHeight="1" x14ac:dyDescent="0.25">
      <c r="A43" s="93" t="s">
        <v>125</v>
      </c>
      <c r="B43" s="74">
        <f>IF(B14=0,"",1000000*B14/TrAvia_act!B28)</f>
        <v>7353.3017243700633</v>
      </c>
      <c r="C43" s="74">
        <f>IF(C14=0,"",1000000*C14/TrAvia_act!C28)</f>
        <v>6143.665084909514</v>
      </c>
      <c r="D43" s="74">
        <f>IF(D14=0,"",1000000*D14/TrAvia_act!D28)</f>
        <v>6037.9747698620185</v>
      </c>
      <c r="E43" s="74">
        <f>IF(E14=0,"",1000000*E14/TrAvia_act!E28)</f>
        <v>6314.3040884722559</v>
      </c>
      <c r="F43" s="74">
        <f>IF(F14=0,"",1000000*F14/TrAvia_act!F28)</f>
        <v>6255.2799798839933</v>
      </c>
      <c r="G43" s="74">
        <f>IF(G14=0,"",1000000*G14/TrAvia_act!G28)</f>
        <v>6269.8141586257925</v>
      </c>
      <c r="H43" s="74">
        <f>IF(H14=0,"",1000000*H14/TrAvia_act!H28)</f>
        <v>7084.658912261114</v>
      </c>
      <c r="I43" s="74">
        <f>IF(I14=0,"",1000000*I14/TrAvia_act!I28)</f>
        <v>6930.294261201565</v>
      </c>
      <c r="J43" s="74">
        <f>IF(J14=0,"",1000000*J14/TrAvia_act!J28)</f>
        <v>6937.0053338635817</v>
      </c>
      <c r="K43" s="74">
        <f>IF(K14=0,"",1000000*K14/TrAvia_act!K28)</f>
        <v>6051.0360266550915</v>
      </c>
      <c r="L43" s="74">
        <f>IF(L14=0,"",1000000*L14/TrAvia_act!L28)</f>
        <v>4805.2393800194177</v>
      </c>
      <c r="M43" s="74">
        <f>IF(M14=0,"",1000000*M14/TrAvia_act!M28)</f>
        <v>5036.7173398376099</v>
      </c>
      <c r="N43" s="74">
        <f>IF(N14=0,"",1000000*N14/TrAvia_act!N28)</f>
        <v>5117.922283240151</v>
      </c>
      <c r="O43" s="74">
        <f>IF(O14=0,"",1000000*O14/TrAvia_act!O28)</f>
        <v>4723.8763199781961</v>
      </c>
      <c r="P43" s="74">
        <f>IF(P14=0,"",1000000*P14/TrAvia_act!P28)</f>
        <v>3948.7075313390887</v>
      </c>
      <c r="Q43" s="74">
        <f>IF(Q14=0,"",1000000*Q14/TrAvia_act!Q28)</f>
        <v>3532.7797794736903</v>
      </c>
    </row>
    <row r="45" spans="1:17" ht="11.45" customHeight="1" x14ac:dyDescent="0.25">
      <c r="A45" s="27" t="s">
        <v>41</v>
      </c>
      <c r="B45" s="57">
        <f t="shared" ref="B45:Q45" si="4">IF(B7=0,0,B7/B$7)</f>
        <v>1</v>
      </c>
      <c r="C45" s="57">
        <f t="shared" si="4"/>
        <v>1</v>
      </c>
      <c r="D45" s="57">
        <f t="shared" si="4"/>
        <v>1</v>
      </c>
      <c r="E45" s="57">
        <f t="shared" si="4"/>
        <v>1</v>
      </c>
      <c r="F45" s="57">
        <f t="shared" si="4"/>
        <v>1</v>
      </c>
      <c r="G45" s="57">
        <f t="shared" si="4"/>
        <v>1</v>
      </c>
      <c r="H45" s="57">
        <f t="shared" si="4"/>
        <v>1</v>
      </c>
      <c r="I45" s="57">
        <f t="shared" si="4"/>
        <v>1</v>
      </c>
      <c r="J45" s="57">
        <f t="shared" si="4"/>
        <v>1</v>
      </c>
      <c r="K45" s="57">
        <f t="shared" si="4"/>
        <v>1</v>
      </c>
      <c r="L45" s="57">
        <f t="shared" si="4"/>
        <v>1</v>
      </c>
      <c r="M45" s="57">
        <f t="shared" si="4"/>
        <v>1</v>
      </c>
      <c r="N45" s="57">
        <f t="shared" si="4"/>
        <v>1</v>
      </c>
      <c r="O45" s="57">
        <f t="shared" si="4"/>
        <v>1</v>
      </c>
      <c r="P45" s="57">
        <f t="shared" si="4"/>
        <v>1</v>
      </c>
      <c r="Q45" s="57">
        <f t="shared" si="4"/>
        <v>1</v>
      </c>
    </row>
    <row r="46" spans="1:17" ht="11.45" customHeight="1" x14ac:dyDescent="0.25">
      <c r="A46" s="130" t="s">
        <v>39</v>
      </c>
      <c r="B46" s="129">
        <f t="shared" ref="B46:Q46" si="5">IF(B8=0,0,B8/B$7)</f>
        <v>0.97878566641403342</v>
      </c>
      <c r="C46" s="129">
        <f t="shared" si="5"/>
        <v>0.97748784140150591</v>
      </c>
      <c r="D46" s="129">
        <f t="shared" si="5"/>
        <v>0.97700600977049123</v>
      </c>
      <c r="E46" s="129">
        <f t="shared" si="5"/>
        <v>0.97789704929185628</v>
      </c>
      <c r="F46" s="129">
        <f t="shared" si="5"/>
        <v>0.98242627209317324</v>
      </c>
      <c r="G46" s="129">
        <f t="shared" si="5"/>
        <v>0.98364370492331032</v>
      </c>
      <c r="H46" s="129">
        <f t="shared" si="5"/>
        <v>0.98307786432448607</v>
      </c>
      <c r="I46" s="129">
        <f t="shared" si="5"/>
        <v>0.98453425154980378</v>
      </c>
      <c r="J46" s="129">
        <f t="shared" si="5"/>
        <v>0.98440020824741414</v>
      </c>
      <c r="K46" s="129">
        <f t="shared" si="5"/>
        <v>0.98614709452001381</v>
      </c>
      <c r="L46" s="129">
        <f t="shared" si="5"/>
        <v>0.99099913946087603</v>
      </c>
      <c r="M46" s="129">
        <f t="shared" si="5"/>
        <v>0.99210806555883135</v>
      </c>
      <c r="N46" s="129">
        <f t="shared" si="5"/>
        <v>0.9912999346680863</v>
      </c>
      <c r="O46" s="129">
        <f t="shared" si="5"/>
        <v>0.99193804382450312</v>
      </c>
      <c r="P46" s="129">
        <f t="shared" si="5"/>
        <v>0.99487404807120217</v>
      </c>
      <c r="Q46" s="129">
        <f t="shared" si="5"/>
        <v>0.99538010513872388</v>
      </c>
    </row>
    <row r="47" spans="1:17" ht="11.45" customHeight="1" x14ac:dyDescent="0.25">
      <c r="A47" s="116" t="s">
        <v>23</v>
      </c>
      <c r="B47" s="52">
        <f t="shared" ref="B47:Q47" si="6">IF(B9=0,0,B9/B$7)</f>
        <v>9.57352661687743E-2</v>
      </c>
      <c r="C47" s="52">
        <f t="shared" si="6"/>
        <v>0.1119844570210628</v>
      </c>
      <c r="D47" s="52">
        <f t="shared" si="6"/>
        <v>0.11642572198447702</v>
      </c>
      <c r="E47" s="52">
        <f t="shared" si="6"/>
        <v>0.11689122102866208</v>
      </c>
      <c r="F47" s="52">
        <f t="shared" si="6"/>
        <v>0.12800272513451161</v>
      </c>
      <c r="G47" s="52">
        <f t="shared" si="6"/>
        <v>0.1299016790012848</v>
      </c>
      <c r="H47" s="52">
        <f t="shared" si="6"/>
        <v>0.12518662941165326</v>
      </c>
      <c r="I47" s="52">
        <f t="shared" si="6"/>
        <v>0.13465725073275131</v>
      </c>
      <c r="J47" s="52">
        <f t="shared" si="6"/>
        <v>0.12783570406557665</v>
      </c>
      <c r="K47" s="52">
        <f t="shared" si="6"/>
        <v>0.16472539853105242</v>
      </c>
      <c r="L47" s="52">
        <f t="shared" si="6"/>
        <v>0.18412289401955184</v>
      </c>
      <c r="M47" s="52">
        <f t="shared" si="6"/>
        <v>0.1483810069476206</v>
      </c>
      <c r="N47" s="52">
        <f t="shared" si="6"/>
        <v>0.15623880521241124</v>
      </c>
      <c r="O47" s="52">
        <f t="shared" si="6"/>
        <v>0.14098447194600147</v>
      </c>
      <c r="P47" s="52">
        <f t="shared" si="6"/>
        <v>0.1448730855574685</v>
      </c>
      <c r="Q47" s="52">
        <f t="shared" si="6"/>
        <v>0.16267635806457428</v>
      </c>
    </row>
    <row r="48" spans="1:17" ht="11.45" customHeight="1" x14ac:dyDescent="0.25">
      <c r="A48" s="116" t="s">
        <v>127</v>
      </c>
      <c r="B48" s="52">
        <f t="shared" ref="B48:Q48" si="7">IF(B10=0,0,B10/B$7)</f>
        <v>0.74614699907595783</v>
      </c>
      <c r="C48" s="52">
        <f t="shared" si="7"/>
        <v>0.7450188858132637</v>
      </c>
      <c r="D48" s="52">
        <f t="shared" si="7"/>
        <v>0.73750461631626663</v>
      </c>
      <c r="E48" s="52">
        <f t="shared" si="7"/>
        <v>0.7343943955026957</v>
      </c>
      <c r="F48" s="52">
        <f t="shared" si="7"/>
        <v>0.72061000329730795</v>
      </c>
      <c r="G48" s="52">
        <f t="shared" si="7"/>
        <v>0.71184554339421213</v>
      </c>
      <c r="H48" s="52">
        <f t="shared" si="7"/>
        <v>0.68423058667782966</v>
      </c>
      <c r="I48" s="52">
        <f t="shared" si="7"/>
        <v>0.65882756062407366</v>
      </c>
      <c r="J48" s="52">
        <f t="shared" si="7"/>
        <v>0.64829330816834507</v>
      </c>
      <c r="K48" s="52">
        <f t="shared" si="7"/>
        <v>0.62040480519901775</v>
      </c>
      <c r="L48" s="52">
        <f t="shared" si="7"/>
        <v>0.58670176161275367</v>
      </c>
      <c r="M48" s="52">
        <f t="shared" si="7"/>
        <v>0.60635262357295516</v>
      </c>
      <c r="N48" s="52">
        <f t="shared" si="7"/>
        <v>0.7036605548160354</v>
      </c>
      <c r="O48" s="52">
        <f t="shared" si="7"/>
        <v>0.71704761855369614</v>
      </c>
      <c r="P48" s="52">
        <f t="shared" si="7"/>
        <v>0.62119317070398217</v>
      </c>
      <c r="Q48" s="52">
        <f t="shared" si="7"/>
        <v>0.57578319576108605</v>
      </c>
    </row>
    <row r="49" spans="1:17" ht="11.45" customHeight="1" x14ac:dyDescent="0.25">
      <c r="A49" s="116" t="s">
        <v>125</v>
      </c>
      <c r="B49" s="52">
        <f t="shared" ref="B49:Q49" si="8">IF(B11=0,0,B11/B$7)</f>
        <v>0.13690340116930128</v>
      </c>
      <c r="C49" s="52">
        <f t="shared" si="8"/>
        <v>0.12048449856717929</v>
      </c>
      <c r="D49" s="52">
        <f t="shared" si="8"/>
        <v>0.12307567146974772</v>
      </c>
      <c r="E49" s="52">
        <f t="shared" si="8"/>
        <v>0.12661143276049849</v>
      </c>
      <c r="F49" s="52">
        <f t="shared" si="8"/>
        <v>0.13381354366135378</v>
      </c>
      <c r="G49" s="52">
        <f t="shared" si="8"/>
        <v>0.14189648252781337</v>
      </c>
      <c r="H49" s="52">
        <f t="shared" si="8"/>
        <v>0.1736606482350031</v>
      </c>
      <c r="I49" s="52">
        <f t="shared" si="8"/>
        <v>0.19104944019297868</v>
      </c>
      <c r="J49" s="52">
        <f t="shared" si="8"/>
        <v>0.2082711960134925</v>
      </c>
      <c r="K49" s="52">
        <f t="shared" si="8"/>
        <v>0.20101689078994367</v>
      </c>
      <c r="L49" s="52">
        <f t="shared" si="8"/>
        <v>0.22017448382857047</v>
      </c>
      <c r="M49" s="52">
        <f t="shared" si="8"/>
        <v>0.23737443503825562</v>
      </c>
      <c r="N49" s="52">
        <f t="shared" si="8"/>
        <v>0.13140057463963969</v>
      </c>
      <c r="O49" s="52">
        <f t="shared" si="8"/>
        <v>0.13390595332480545</v>
      </c>
      <c r="P49" s="52">
        <f t="shared" si="8"/>
        <v>0.22880779180975153</v>
      </c>
      <c r="Q49" s="52">
        <f t="shared" si="8"/>
        <v>0.25692055131306346</v>
      </c>
    </row>
    <row r="50" spans="1:17" ht="11.45" customHeight="1" x14ac:dyDescent="0.25">
      <c r="A50" s="128" t="s">
        <v>18</v>
      </c>
      <c r="B50" s="127">
        <f t="shared" ref="B50:Q50" si="9">IF(B12=0,0,B12/B$7)</f>
        <v>2.121433358596651E-2</v>
      </c>
      <c r="C50" s="127">
        <f t="shared" si="9"/>
        <v>2.25121585984942E-2</v>
      </c>
      <c r="D50" s="127">
        <f t="shared" si="9"/>
        <v>2.2993990229508751E-2</v>
      </c>
      <c r="E50" s="127">
        <f t="shared" si="9"/>
        <v>2.2102950708143689E-2</v>
      </c>
      <c r="F50" s="127">
        <f t="shared" si="9"/>
        <v>1.757372790682684E-2</v>
      </c>
      <c r="G50" s="127">
        <f t="shared" si="9"/>
        <v>1.6356295076689637E-2</v>
      </c>
      <c r="H50" s="127">
        <f t="shared" si="9"/>
        <v>1.6922135675513865E-2</v>
      </c>
      <c r="I50" s="127">
        <f t="shared" si="9"/>
        <v>1.5465748450196225E-2</v>
      </c>
      <c r="J50" s="127">
        <f t="shared" si="9"/>
        <v>1.5599791752585888E-2</v>
      </c>
      <c r="K50" s="127">
        <f t="shared" si="9"/>
        <v>1.3852905479986225E-2</v>
      </c>
      <c r="L50" s="127">
        <f t="shared" si="9"/>
        <v>9.0008605391239237E-3</v>
      </c>
      <c r="M50" s="127">
        <f t="shared" si="9"/>
        <v>7.8919344411686847E-3</v>
      </c>
      <c r="N50" s="127">
        <f t="shared" si="9"/>
        <v>8.7000653319136804E-3</v>
      </c>
      <c r="O50" s="127">
        <f t="shared" si="9"/>
        <v>8.0619561754968708E-3</v>
      </c>
      <c r="P50" s="127">
        <f t="shared" si="9"/>
        <v>5.1259519287978009E-3</v>
      </c>
      <c r="Q50" s="127">
        <f t="shared" si="9"/>
        <v>4.619894861276154E-3</v>
      </c>
    </row>
    <row r="51" spans="1:17" ht="11.45" customHeight="1" x14ac:dyDescent="0.25">
      <c r="A51" s="95" t="s">
        <v>126</v>
      </c>
      <c r="B51" s="48">
        <f t="shared" ref="B51:Q51" si="10">IF(B13=0,0,B13/B$7)</f>
        <v>1.8084036624003715E-2</v>
      </c>
      <c r="C51" s="48">
        <f t="shared" si="10"/>
        <v>1.959330517517946E-2</v>
      </c>
      <c r="D51" s="48">
        <f t="shared" si="10"/>
        <v>2.0070216731523365E-2</v>
      </c>
      <c r="E51" s="48">
        <f t="shared" si="10"/>
        <v>1.9009682827313076E-2</v>
      </c>
      <c r="F51" s="48">
        <f t="shared" si="10"/>
        <v>1.4963494819201489E-2</v>
      </c>
      <c r="G51" s="48">
        <f t="shared" si="10"/>
        <v>1.3781682749041357E-2</v>
      </c>
      <c r="H51" s="48">
        <f t="shared" si="10"/>
        <v>1.4072109321228359E-2</v>
      </c>
      <c r="I51" s="48">
        <f t="shared" si="10"/>
        <v>1.2559445934219895E-2</v>
      </c>
      <c r="J51" s="48">
        <f t="shared" si="10"/>
        <v>1.2165309785828348E-2</v>
      </c>
      <c r="K51" s="48">
        <f t="shared" si="10"/>
        <v>1.0772037287465463E-2</v>
      </c>
      <c r="L51" s="48">
        <f t="shared" si="10"/>
        <v>6.3713508350567759E-3</v>
      </c>
      <c r="M51" s="48">
        <f t="shared" si="10"/>
        <v>5.5603693482769896E-3</v>
      </c>
      <c r="N51" s="48">
        <f t="shared" si="10"/>
        <v>6.4114400510173822E-3</v>
      </c>
      <c r="O51" s="48">
        <f t="shared" si="10"/>
        <v>5.9956184142979851E-3</v>
      </c>
      <c r="P51" s="48">
        <f t="shared" si="10"/>
        <v>3.8348043237569898E-3</v>
      </c>
      <c r="Q51" s="48">
        <f t="shared" si="10"/>
        <v>3.2119357408968824E-3</v>
      </c>
    </row>
    <row r="52" spans="1:17" ht="11.45" customHeight="1" x14ac:dyDescent="0.25">
      <c r="A52" s="93" t="s">
        <v>125</v>
      </c>
      <c r="B52" s="46">
        <f t="shared" ref="B52:Q52" si="11">IF(B14=0,0,B14/B$7)</f>
        <v>3.130296961962794E-3</v>
      </c>
      <c r="C52" s="46">
        <f t="shared" si="11"/>
        <v>2.9188534233147404E-3</v>
      </c>
      <c r="D52" s="46">
        <f t="shared" si="11"/>
        <v>2.9237734979853866E-3</v>
      </c>
      <c r="E52" s="46">
        <f t="shared" si="11"/>
        <v>3.0932678808306127E-3</v>
      </c>
      <c r="F52" s="46">
        <f t="shared" si="11"/>
        <v>2.6102330876253501E-3</v>
      </c>
      <c r="G52" s="46">
        <f t="shared" si="11"/>
        <v>2.5746123276482805E-3</v>
      </c>
      <c r="H52" s="46">
        <f t="shared" si="11"/>
        <v>2.850026354285504E-3</v>
      </c>
      <c r="I52" s="46">
        <f t="shared" si="11"/>
        <v>2.9063025159763297E-3</v>
      </c>
      <c r="J52" s="46">
        <f t="shared" si="11"/>
        <v>3.4344819667575391E-3</v>
      </c>
      <c r="K52" s="46">
        <f t="shared" si="11"/>
        <v>3.080868192520762E-3</v>
      </c>
      <c r="L52" s="46">
        <f t="shared" si="11"/>
        <v>2.6295097040671478E-3</v>
      </c>
      <c r="M52" s="46">
        <f t="shared" si="11"/>
        <v>2.3315650928916955E-3</v>
      </c>
      <c r="N52" s="46">
        <f t="shared" si="11"/>
        <v>2.2886252808962978E-3</v>
      </c>
      <c r="O52" s="46">
        <f t="shared" si="11"/>
        <v>2.0663377611988857E-3</v>
      </c>
      <c r="P52" s="46">
        <f t="shared" si="11"/>
        <v>1.2911476050408112E-3</v>
      </c>
      <c r="Q52" s="46">
        <f t="shared" si="11"/>
        <v>1.4079591203792719E-3</v>
      </c>
    </row>
    <row r="54" spans="1:17" ht="11.45" customHeight="1" x14ac:dyDescent="0.25">
      <c r="A54" s="27" t="s">
        <v>168</v>
      </c>
      <c r="B54" s="68">
        <f>IF(TrAvia_act!B39=0,"",(SUMPRODUCT(B56:B58,TrAvia_act!B14:B16)+SUMPRODUCT(B60:B61,TrAvia_act!B18:B19))/TrAvia_act!B12)</f>
        <v>309.08286315684802</v>
      </c>
      <c r="C54" s="68">
        <f>IF(TrAvia_act!C39=0,"",(SUMPRODUCT(C56:C58,TrAvia_act!C14:C16)+SUMPRODUCT(C60:C61,TrAvia_act!C18:C19))/TrAvia_act!C12)</f>
        <v>301.73188076902198</v>
      </c>
      <c r="D54" s="68">
        <f>IF(TrAvia_act!D39=0,"",(SUMPRODUCT(D56:D58,TrAvia_act!D14:D16)+SUMPRODUCT(D60:D61,TrAvia_act!D18:D19))/TrAvia_act!D12)</f>
        <v>305.0704640668871</v>
      </c>
      <c r="E54" s="68">
        <f>IF(TrAvia_act!E39=0,"",(SUMPRODUCT(E56:E58,TrAvia_act!E14:E16)+SUMPRODUCT(E60:E61,TrAvia_act!E18:E19))/TrAvia_act!E12)</f>
        <v>304.0775864885515</v>
      </c>
      <c r="F54" s="68">
        <f>IF(TrAvia_act!F39=0,"",(SUMPRODUCT(F56:F58,TrAvia_act!F14:F16)+SUMPRODUCT(F60:F61,TrAvia_act!F18:F19))/TrAvia_act!F12)</f>
        <v>302.3438182677653</v>
      </c>
      <c r="G54" s="68">
        <f>IF(TrAvia_act!G39=0,"",(SUMPRODUCT(G56:G58,TrAvia_act!G14:G16)+SUMPRODUCT(G60:G61,TrAvia_act!G18:G19))/TrAvia_act!G12)</f>
        <v>301.46766741984078</v>
      </c>
      <c r="H54" s="68">
        <f>IF(TrAvia_act!H39=0,"",(SUMPRODUCT(H56:H58,TrAvia_act!H14:H16)+SUMPRODUCT(H60:H61,TrAvia_act!H18:H19))/TrAvia_act!H12)</f>
        <v>311.31463095014124</v>
      </c>
      <c r="I54" s="68">
        <f>IF(TrAvia_act!I39=0,"",(SUMPRODUCT(I56:I58,TrAvia_act!I14:I16)+SUMPRODUCT(I60:I61,TrAvia_act!I18:I19))/TrAvia_act!I12)</f>
        <v>322.82108886563492</v>
      </c>
      <c r="J54" s="68">
        <f>IF(TrAvia_act!J39=0,"",(SUMPRODUCT(J56:J58,TrAvia_act!J14:J16)+SUMPRODUCT(J60:J61,TrAvia_act!J18:J19))/TrAvia_act!J12)</f>
        <v>315.39660368513358</v>
      </c>
      <c r="K54" s="68">
        <f>IF(TrAvia_act!K39=0,"",(SUMPRODUCT(K56:K58,TrAvia_act!K14:K16)+SUMPRODUCT(K60:K61,TrAvia_act!K18:K19))/TrAvia_act!K12)</f>
        <v>325.68527818978532</v>
      </c>
      <c r="L54" s="68">
        <f>IF(TrAvia_act!L39=0,"",(SUMPRODUCT(L56:L58,TrAvia_act!L14:L16)+SUMPRODUCT(L60:L61,TrAvia_act!L18:L19))/TrAvia_act!L12)</f>
        <v>332.19575062523796</v>
      </c>
      <c r="M54" s="68">
        <f>IF(TrAvia_act!M39=0,"",(SUMPRODUCT(M56:M58,TrAvia_act!M14:M16)+SUMPRODUCT(M60:M61,TrAvia_act!M18:M19))/TrAvia_act!M12)</f>
        <v>328.01663304055626</v>
      </c>
      <c r="N54" s="68">
        <f>IF(TrAvia_act!N39=0,"",(SUMPRODUCT(N56:N58,TrAvia_act!N14:N16)+SUMPRODUCT(N60:N61,TrAvia_act!N18:N19))/TrAvia_act!N12)</f>
        <v>329.08070372516102</v>
      </c>
      <c r="O54" s="68">
        <f>IF(TrAvia_act!O39=0,"",(SUMPRODUCT(O56:O58,TrAvia_act!O14:O16)+SUMPRODUCT(O60:O61,TrAvia_act!O18:O19))/TrAvia_act!O12)</f>
        <v>329.73784346336862</v>
      </c>
      <c r="P54" s="68">
        <f>IF(TrAvia_act!P39=0,"",(SUMPRODUCT(P56:P58,TrAvia_act!P14:P16)+SUMPRODUCT(P60:P61,TrAvia_act!P18:P19))/TrAvia_act!P12)</f>
        <v>333.96551190541635</v>
      </c>
      <c r="Q54" s="68">
        <f>IF(TrAvia_act!Q39=0,"",(SUMPRODUCT(Q56:Q58,TrAvia_act!Q14:Q16)+SUMPRODUCT(Q60:Q61,TrAvia_act!Q18:Q19))/TrAvia_act!Q12)</f>
        <v>335.3862831302601</v>
      </c>
    </row>
    <row r="55" spans="1:17" ht="11.45" customHeight="1" x14ac:dyDescent="0.25">
      <c r="A55" s="130" t="s">
        <v>39</v>
      </c>
      <c r="B55" s="134">
        <f>IF(TrAvia_act!B40=0,"",SUMPRODUCT(B56:B58,TrAvia_act!B14:B16)/TrAvia_act!B13)</f>
        <v>307.11486358457529</v>
      </c>
      <c r="C55" s="134">
        <f>IF(TrAvia_act!C40=0,"",SUMPRODUCT(C56:C58,TrAvia_act!C14:C16)/TrAvia_act!C13)</f>
        <v>299.70762169993861</v>
      </c>
      <c r="D55" s="134">
        <f>IF(TrAvia_act!D40=0,"",SUMPRODUCT(D56:D58,TrAvia_act!D14:D16)/TrAvia_act!D13)</f>
        <v>303.28254000436488</v>
      </c>
      <c r="E55" s="134">
        <f>IF(TrAvia_act!E40=0,"",SUMPRODUCT(E56:E58,TrAvia_act!E14:E16)/TrAvia_act!E13)</f>
        <v>302.60262889901549</v>
      </c>
      <c r="F55" s="134">
        <f>IF(TrAvia_act!F40=0,"",SUMPRODUCT(F56:F58,TrAvia_act!F14:F16)/TrAvia_act!F13)</f>
        <v>301.35707996581812</v>
      </c>
      <c r="G55" s="134">
        <f>IF(TrAvia_act!G40=0,"",SUMPRODUCT(G56:G58,TrAvia_act!G14:G16)/TrAvia_act!G13)</f>
        <v>300.47786101313238</v>
      </c>
      <c r="H55" s="134">
        <f>IF(TrAvia_act!H40=0,"",SUMPRODUCT(H56:H58,TrAvia_act!H14:H16)/TrAvia_act!H13)</f>
        <v>310.25925498321982</v>
      </c>
      <c r="I55" s="134">
        <f>IF(TrAvia_act!I40=0,"",SUMPRODUCT(I56:I58,TrAvia_act!I14:I16)/TrAvia_act!I13)</f>
        <v>321.83861188199762</v>
      </c>
      <c r="J55" s="134">
        <f>IF(TrAvia_act!J40=0,"",SUMPRODUCT(J56:J58,TrAvia_act!J14:J16)/TrAvia_act!J13)</f>
        <v>314.36169774690808</v>
      </c>
      <c r="K55" s="134">
        <f>IF(TrAvia_act!K40=0,"",SUMPRODUCT(K56:K58,TrAvia_act!K14:K16)/TrAvia_act!K13)</f>
        <v>324.88290425819338</v>
      </c>
      <c r="L55" s="134">
        <f>IF(TrAvia_act!L40=0,"",SUMPRODUCT(L56:L58,TrAvia_act!L14:L16)/TrAvia_act!L13)</f>
        <v>331.76395353807868</v>
      </c>
      <c r="M55" s="134">
        <f>IF(TrAvia_act!M40=0,"",SUMPRODUCT(M56:M58,TrAvia_act!M14:M16)/TrAvia_act!M13)</f>
        <v>327.61896857889093</v>
      </c>
      <c r="N55" s="134">
        <f>IF(TrAvia_act!N40=0,"",SUMPRODUCT(N56:N58,TrAvia_act!N14:N16)/TrAvia_act!N13)</f>
        <v>328.64893512203628</v>
      </c>
      <c r="O55" s="134">
        <f>IF(TrAvia_act!O40=0,"",SUMPRODUCT(O56:O58,TrAvia_act!O14:O16)/TrAvia_act!O13)</f>
        <v>329.32418226140811</v>
      </c>
      <c r="P55" s="134">
        <f>IF(TrAvia_act!P40=0,"",SUMPRODUCT(P56:P58,TrAvia_act!P14:P16)/TrAvia_act!P13)</f>
        <v>333.71955220462883</v>
      </c>
      <c r="Q55" s="134">
        <f>IF(TrAvia_act!Q40=0,"",SUMPRODUCT(Q56:Q58,TrAvia_act!Q14:Q16)/TrAvia_act!Q13)</f>
        <v>335.16221431878404</v>
      </c>
    </row>
    <row r="56" spans="1:17" ht="11.45" customHeight="1" x14ac:dyDescent="0.25">
      <c r="A56" s="116" t="s">
        <v>23</v>
      </c>
      <c r="B56" s="77">
        <v>848.26917839747034</v>
      </c>
      <c r="C56" s="77">
        <v>827.5084748174271</v>
      </c>
      <c r="D56" s="77">
        <v>823.89230903312102</v>
      </c>
      <c r="E56" s="77">
        <v>823.43707132973361</v>
      </c>
      <c r="F56" s="77">
        <v>816.24826686194649</v>
      </c>
      <c r="G56" s="77">
        <v>802.51190906014619</v>
      </c>
      <c r="H56" s="77">
        <v>797.6550325523641</v>
      </c>
      <c r="I56" s="77">
        <v>800.00052541665309</v>
      </c>
      <c r="J56" s="77">
        <v>801.8211158005696</v>
      </c>
      <c r="K56" s="77">
        <v>798.13425135843897</v>
      </c>
      <c r="L56" s="77">
        <v>814.01642646878702</v>
      </c>
      <c r="M56" s="77">
        <v>790.78296743047167</v>
      </c>
      <c r="N56" s="77">
        <v>801.54622428978359</v>
      </c>
      <c r="O56" s="77">
        <v>808.59992651788457</v>
      </c>
      <c r="P56" s="77">
        <v>848.08882388652353</v>
      </c>
      <c r="Q56" s="77">
        <v>866.40076840403776</v>
      </c>
    </row>
    <row r="57" spans="1:17" ht="11.45" customHeight="1" x14ac:dyDescent="0.25">
      <c r="A57" s="116" t="s">
        <v>127</v>
      </c>
      <c r="B57" s="77">
        <v>274.09453034644048</v>
      </c>
      <c r="C57" s="77">
        <v>273.4686200286456</v>
      </c>
      <c r="D57" s="77">
        <v>276.86641662695837</v>
      </c>
      <c r="E57" s="77">
        <v>275.20973204367232</v>
      </c>
      <c r="F57" s="77">
        <v>270.24171575095141</v>
      </c>
      <c r="G57" s="77">
        <v>268.36096093833868</v>
      </c>
      <c r="H57" s="77">
        <v>274.31226361694354</v>
      </c>
      <c r="I57" s="77">
        <v>285.1731126166822</v>
      </c>
      <c r="J57" s="77">
        <v>275.21620375199478</v>
      </c>
      <c r="K57" s="77">
        <v>281.70925784599052</v>
      </c>
      <c r="L57" s="77">
        <v>282.92264022235941</v>
      </c>
      <c r="M57" s="77">
        <v>287.08129470673367</v>
      </c>
      <c r="N57" s="77">
        <v>289.03699818009818</v>
      </c>
      <c r="O57" s="77">
        <v>291.06688812106017</v>
      </c>
      <c r="P57" s="77">
        <v>290.96184480117188</v>
      </c>
      <c r="Q57" s="77">
        <v>287.27650488298428</v>
      </c>
    </row>
    <row r="58" spans="1:17" ht="11.45" customHeight="1" x14ac:dyDescent="0.25">
      <c r="A58" s="116" t="s">
        <v>125</v>
      </c>
      <c r="B58" s="77">
        <v>371.01762200248305</v>
      </c>
      <c r="C58" s="77">
        <v>316.56213426117495</v>
      </c>
      <c r="D58" s="77">
        <v>313.68074413718807</v>
      </c>
      <c r="E58" s="77">
        <v>308.82581967061566</v>
      </c>
      <c r="F58" s="77">
        <v>313.84429524704319</v>
      </c>
      <c r="G58" s="77">
        <v>313.92850011724346</v>
      </c>
      <c r="H58" s="77">
        <v>313.12841664480061</v>
      </c>
      <c r="I58" s="77">
        <v>306.43574257271911</v>
      </c>
      <c r="J58" s="77">
        <v>310.42485675017662</v>
      </c>
      <c r="K58" s="77">
        <v>315.01692213962292</v>
      </c>
      <c r="L58" s="77">
        <v>351.7208581809229</v>
      </c>
      <c r="M58" s="77">
        <v>340.3749325380108</v>
      </c>
      <c r="N58" s="77">
        <v>345.01097383422206</v>
      </c>
      <c r="O58" s="77">
        <v>351.0042913948198</v>
      </c>
      <c r="P58" s="77">
        <v>351.85207454717425</v>
      </c>
      <c r="Q58" s="77">
        <v>353.0373101112591</v>
      </c>
    </row>
    <row r="59" spans="1:17" ht="11.45" customHeight="1" x14ac:dyDescent="0.25">
      <c r="A59" s="128" t="s">
        <v>18</v>
      </c>
      <c r="B59" s="133">
        <f>IF(TrAvia_act!B44=0,"",SUMPRODUCT(B60:B61,TrAvia_act!B18:B19)/TrAvia_act!B17)</f>
        <v>440.37151081532232</v>
      </c>
      <c r="C59" s="133">
        <f>IF(TrAvia_act!C44=0,"",SUMPRODUCT(C60:C61,TrAvia_act!C18:C19)/TrAvia_act!C17)</f>
        <v>425.13992933254883</v>
      </c>
      <c r="D59" s="133">
        <f>IF(TrAvia_act!D44=0,"",SUMPRODUCT(D60:D61,TrAvia_act!D18:D19)/TrAvia_act!D17)</f>
        <v>405.42651334776747</v>
      </c>
      <c r="E59" s="133">
        <f>IF(TrAvia_act!E44=0,"",SUMPRODUCT(E60:E61,TrAvia_act!E18:E19)/TrAvia_act!E17)</f>
        <v>387.09793916949241</v>
      </c>
      <c r="F59" s="133">
        <f>IF(TrAvia_act!F44=0,"",SUMPRODUCT(F60:F61,TrAvia_act!F18:F19)/TrAvia_act!F17)</f>
        <v>369.67193403695444</v>
      </c>
      <c r="G59" s="133">
        <f>IF(TrAvia_act!G44=0,"",SUMPRODUCT(G60:G61,TrAvia_act!G18:G19)/TrAvia_act!G17)</f>
        <v>375.618652856913</v>
      </c>
      <c r="H59" s="133">
        <f>IF(TrAvia_act!H44=0,"",SUMPRODUCT(H60:H61,TrAvia_act!H18:H19)/TrAvia_act!H17)</f>
        <v>389.83633917921861</v>
      </c>
      <c r="I59" s="133">
        <f>IF(TrAvia_act!I44=0,"",SUMPRODUCT(I60:I61,TrAvia_act!I18:I19)/TrAvia_act!I17)</f>
        <v>402.97106865379703</v>
      </c>
      <c r="J59" s="133">
        <f>IF(TrAvia_act!J44=0,"",SUMPRODUCT(J60:J61,TrAvia_act!J18:J19)/TrAvia_act!J17)</f>
        <v>401.10975781779928</v>
      </c>
      <c r="K59" s="133">
        <f>IF(TrAvia_act!K44=0,"",SUMPRODUCT(K60:K61,TrAvia_act!K18:K19)/TrAvia_act!K17)</f>
        <v>395.693942810095</v>
      </c>
      <c r="L59" s="133">
        <f>IF(TrAvia_act!L44=0,"",SUMPRODUCT(L60:L61,TrAvia_act!L18:L19)/TrAvia_act!L17)</f>
        <v>385.5323779298605</v>
      </c>
      <c r="M59" s="133">
        <f>IF(TrAvia_act!M44=0,"",SUMPRODUCT(M60:M61,TrAvia_act!M18:M19)/TrAvia_act!M17)</f>
        <v>385.86341678836607</v>
      </c>
      <c r="N59" s="133">
        <f>IF(TrAvia_act!N44=0,"",SUMPRODUCT(N60:N61,TrAvia_act!N18:N19)/TrAvia_act!N17)</f>
        <v>386.78410721703204</v>
      </c>
      <c r="O59" s="133">
        <f>IF(TrAvia_act!O44=0,"",SUMPRODUCT(O60:O61,TrAvia_act!O18:O19)/TrAvia_act!O17)</f>
        <v>390.30667077709427</v>
      </c>
      <c r="P59" s="133">
        <f>IF(TrAvia_act!P44=0,"",SUMPRODUCT(P60:P61,TrAvia_act!P18:P19)/TrAvia_act!P17)</f>
        <v>388.81187976146811</v>
      </c>
      <c r="Q59" s="133">
        <f>IF(TrAvia_act!Q44=0,"",SUMPRODUCT(Q60:Q61,TrAvia_act!Q18:Q19)/TrAvia_act!Q17)</f>
        <v>390.02048460053396</v>
      </c>
    </row>
    <row r="60" spans="1:17" ht="11.45" customHeight="1" x14ac:dyDescent="0.25">
      <c r="A60" s="95" t="s">
        <v>126</v>
      </c>
      <c r="B60" s="75">
        <v>440.07358497393273</v>
      </c>
      <c r="C60" s="75">
        <v>423.08695878785682</v>
      </c>
      <c r="D60" s="75">
        <v>401.33952283055169</v>
      </c>
      <c r="E60" s="75">
        <v>380.95127670553637</v>
      </c>
      <c r="F60" s="75">
        <v>361.87772932110624</v>
      </c>
      <c r="G60" s="75">
        <v>368.62627951337134</v>
      </c>
      <c r="H60" s="75">
        <v>384.26155984458836</v>
      </c>
      <c r="I60" s="75">
        <v>398.66297723736682</v>
      </c>
      <c r="J60" s="75">
        <v>394.27593872714999</v>
      </c>
      <c r="K60" s="75">
        <v>389.83813353013164</v>
      </c>
      <c r="L60" s="75">
        <v>377.45105494209798</v>
      </c>
      <c r="M60" s="75">
        <v>377.16987344616217</v>
      </c>
      <c r="N60" s="75">
        <v>373.15300506941782</v>
      </c>
      <c r="O60" s="75">
        <v>369.27649488635132</v>
      </c>
      <c r="P60" s="75">
        <v>365.17722115031603</v>
      </c>
      <c r="Q60" s="75">
        <v>360.36615781963894</v>
      </c>
    </row>
    <row r="61" spans="1:17" ht="11.45" customHeight="1" x14ac:dyDescent="0.25">
      <c r="A61" s="93" t="s">
        <v>125</v>
      </c>
      <c r="B61" s="74">
        <v>442.1005856967426</v>
      </c>
      <c r="C61" s="74">
        <v>439.45395777988983</v>
      </c>
      <c r="D61" s="74">
        <v>435.8973414705041</v>
      </c>
      <c r="E61" s="74">
        <v>429.70675354654145</v>
      </c>
      <c r="F61" s="74">
        <v>421.74506737737005</v>
      </c>
      <c r="G61" s="74">
        <v>418.06850379957143</v>
      </c>
      <c r="H61" s="74">
        <v>419.91604121700857</v>
      </c>
      <c r="I61" s="74">
        <v>422.71131368153954</v>
      </c>
      <c r="J61" s="74">
        <v>427.34620258776926</v>
      </c>
      <c r="K61" s="74">
        <v>417.62789184430062</v>
      </c>
      <c r="L61" s="74">
        <v>406.62715504984277</v>
      </c>
      <c r="M61" s="74">
        <v>408.30757714676224</v>
      </c>
      <c r="N61" s="74">
        <v>430.87809072954275</v>
      </c>
      <c r="O61" s="74">
        <v>467.56938905782289</v>
      </c>
      <c r="P61" s="74">
        <v>481.33767443234376</v>
      </c>
      <c r="Q61" s="74">
        <v>480.15786167539022</v>
      </c>
    </row>
    <row r="63" spans="1:17" ht="11.45" customHeight="1" x14ac:dyDescent="0.25">
      <c r="A63" s="27" t="s">
        <v>141</v>
      </c>
      <c r="B63" s="26">
        <f t="shared" ref="B63:Q63" si="12">IF(B7=0,"",B18/B54)</f>
        <v>1.0770095086911118</v>
      </c>
      <c r="C63" s="26">
        <f t="shared" si="12"/>
        <v>0.92055473318281344</v>
      </c>
      <c r="D63" s="26">
        <f t="shared" si="12"/>
        <v>0.91198680005706356</v>
      </c>
      <c r="E63" s="26">
        <f t="shared" si="12"/>
        <v>0.9590173672755774</v>
      </c>
      <c r="F63" s="26">
        <f t="shared" si="12"/>
        <v>0.96634769955531052</v>
      </c>
      <c r="G63" s="26">
        <f t="shared" si="12"/>
        <v>0.97685714008487223</v>
      </c>
      <c r="H63" s="26">
        <f t="shared" si="12"/>
        <v>1.1291426124494701</v>
      </c>
      <c r="I63" s="26">
        <f t="shared" si="12"/>
        <v>1.1455535012779021</v>
      </c>
      <c r="J63" s="26">
        <f t="shared" si="12"/>
        <v>1.1866319826417415</v>
      </c>
      <c r="K63" s="26">
        <f t="shared" si="12"/>
        <v>1.0318211466056089</v>
      </c>
      <c r="L63" s="26">
        <f t="shared" si="12"/>
        <v>0.84325994601802912</v>
      </c>
      <c r="M63" s="26">
        <f t="shared" si="12"/>
        <v>0.89818158910526535</v>
      </c>
      <c r="N63" s="26">
        <f t="shared" si="12"/>
        <v>0.98191371599793864</v>
      </c>
      <c r="O63" s="26">
        <f t="shared" si="12"/>
        <v>1.0246844609415651</v>
      </c>
      <c r="P63" s="26">
        <f t="shared" si="12"/>
        <v>0.91788636304781546</v>
      </c>
      <c r="Q63" s="26">
        <f t="shared" si="12"/>
        <v>0.85521090980499048</v>
      </c>
    </row>
    <row r="64" spans="1:17" ht="11.45" customHeight="1" x14ac:dyDescent="0.25">
      <c r="A64" s="130" t="s">
        <v>39</v>
      </c>
      <c r="B64" s="137">
        <f t="shared" ref="B64:Q64" si="13">IF(B8=0,"",B19/B55)</f>
        <v>1.0768195620551169</v>
      </c>
      <c r="C64" s="137">
        <f t="shared" si="13"/>
        <v>0.92076821541028531</v>
      </c>
      <c r="D64" s="137">
        <f t="shared" si="13"/>
        <v>0.91223710530626756</v>
      </c>
      <c r="E64" s="137">
        <f t="shared" si="13"/>
        <v>0.95913414412857401</v>
      </c>
      <c r="F64" s="137">
        <f t="shared" si="13"/>
        <v>0.9664330283583884</v>
      </c>
      <c r="G64" s="137">
        <f t="shared" si="13"/>
        <v>0.976913191788635</v>
      </c>
      <c r="H64" s="137">
        <f t="shared" si="13"/>
        <v>1.1287812434146076</v>
      </c>
      <c r="I64" s="137">
        <f t="shared" si="13"/>
        <v>1.1451468115389494</v>
      </c>
      <c r="J64" s="137">
        <f t="shared" si="13"/>
        <v>1.1861167196737388</v>
      </c>
      <c r="K64" s="137">
        <f t="shared" si="13"/>
        <v>1.0317311975088894</v>
      </c>
      <c r="L64" s="137">
        <f t="shared" si="13"/>
        <v>0.84353165506458649</v>
      </c>
      <c r="M64" s="137">
        <f t="shared" si="13"/>
        <v>0.89830801488149792</v>
      </c>
      <c r="N64" s="137">
        <f t="shared" si="13"/>
        <v>0.98194265241816625</v>
      </c>
      <c r="O64" s="137">
        <f t="shared" si="13"/>
        <v>1.0246507114404602</v>
      </c>
      <c r="P64" s="137">
        <f t="shared" si="13"/>
        <v>0.9179525585402879</v>
      </c>
      <c r="Q64" s="137">
        <f t="shared" si="13"/>
        <v>0.85532259362185958</v>
      </c>
    </row>
    <row r="65" spans="1:17" ht="11.45" customHeight="1" x14ac:dyDescent="0.25">
      <c r="A65" s="116" t="s">
        <v>23</v>
      </c>
      <c r="B65" s="108">
        <f t="shared" ref="B65:Q65" si="14">IF(B9=0,"",B20/B56)</f>
        <v>1.0001273077971344</v>
      </c>
      <c r="C65" s="108">
        <f t="shared" si="14"/>
        <v>1.0004185746725518</v>
      </c>
      <c r="D65" s="108">
        <f t="shared" si="14"/>
        <v>1.000510798508301</v>
      </c>
      <c r="E65" s="108">
        <f t="shared" si="14"/>
        <v>0.99970129340090619</v>
      </c>
      <c r="F65" s="108">
        <f t="shared" si="14"/>
        <v>0.99997123520324349</v>
      </c>
      <c r="G65" s="108">
        <f t="shared" si="14"/>
        <v>0.99996850592255504</v>
      </c>
      <c r="H65" s="108">
        <f t="shared" si="14"/>
        <v>0.99927089068376262</v>
      </c>
      <c r="I65" s="108">
        <f t="shared" si="14"/>
        <v>1.0002345655193157</v>
      </c>
      <c r="J65" s="108">
        <f t="shared" si="14"/>
        <v>0.9996685894078351</v>
      </c>
      <c r="K65" s="108">
        <f t="shared" si="14"/>
        <v>1.000340219675073</v>
      </c>
      <c r="L65" s="108">
        <f t="shared" si="14"/>
        <v>1.0004840300275231</v>
      </c>
      <c r="M65" s="108">
        <f t="shared" si="14"/>
        <v>0.99969421687582061</v>
      </c>
      <c r="N65" s="108">
        <f t="shared" si="14"/>
        <v>1.0000476731063277</v>
      </c>
      <c r="O65" s="108">
        <f t="shared" si="14"/>
        <v>0.99999213826759759</v>
      </c>
      <c r="P65" s="108">
        <f t="shared" si="14"/>
        <v>1.0005435490423888</v>
      </c>
      <c r="Q65" s="108">
        <f t="shared" si="14"/>
        <v>1.0000195872074242</v>
      </c>
    </row>
    <row r="66" spans="1:17" ht="11.45" customHeight="1" x14ac:dyDescent="0.25">
      <c r="A66" s="116" t="s">
        <v>127</v>
      </c>
      <c r="B66" s="108">
        <f t="shared" ref="B66:Q66" si="15">IF(B10=0,"",B21/B57)</f>
        <v>1.085846723308</v>
      </c>
      <c r="C66" s="108">
        <f t="shared" si="15"/>
        <v>0.91137975567637819</v>
      </c>
      <c r="D66" s="108">
        <f t="shared" si="15"/>
        <v>0.90147687289150114</v>
      </c>
      <c r="E66" s="108">
        <f t="shared" si="15"/>
        <v>0.95387913602880603</v>
      </c>
      <c r="F66" s="108">
        <f t="shared" si="15"/>
        <v>0.96160140106270864</v>
      </c>
      <c r="G66" s="108">
        <f t="shared" si="15"/>
        <v>0.97349805648335552</v>
      </c>
      <c r="H66" s="108">
        <f t="shared" si="15"/>
        <v>1.1505407463047466</v>
      </c>
      <c r="I66" s="108">
        <f t="shared" si="15"/>
        <v>1.1720512224940056</v>
      </c>
      <c r="J66" s="108">
        <f t="shared" si="15"/>
        <v>1.2200778087240063</v>
      </c>
      <c r="K66" s="108">
        <f t="shared" si="15"/>
        <v>1.038264904970974</v>
      </c>
      <c r="L66" s="108">
        <f t="shared" si="15"/>
        <v>0.81437854339321392</v>
      </c>
      <c r="M66" s="108">
        <f t="shared" si="15"/>
        <v>0.88256689436281499</v>
      </c>
      <c r="N66" s="108">
        <f t="shared" si="15"/>
        <v>0.9786277824033548</v>
      </c>
      <c r="O66" s="108">
        <f t="shared" si="15"/>
        <v>1.028854012815011</v>
      </c>
      <c r="P66" s="108">
        <f t="shared" si="15"/>
        <v>0.90521700937534311</v>
      </c>
      <c r="Q66" s="108">
        <f t="shared" si="15"/>
        <v>0.83180955126815048</v>
      </c>
    </row>
    <row r="67" spans="1:17" ht="11.45" customHeight="1" x14ac:dyDescent="0.25">
      <c r="A67" s="116" t="s">
        <v>125</v>
      </c>
      <c r="B67" s="108">
        <f t="shared" ref="B67:Q67" si="16">IF(B11=0,"",B22/B58)</f>
        <v>1.085846723308</v>
      </c>
      <c r="C67" s="108">
        <f t="shared" si="16"/>
        <v>0.91137975567637808</v>
      </c>
      <c r="D67" s="108">
        <f t="shared" si="16"/>
        <v>0.90147687289150125</v>
      </c>
      <c r="E67" s="108">
        <f t="shared" si="16"/>
        <v>0.95387913602880625</v>
      </c>
      <c r="F67" s="108">
        <f t="shared" si="16"/>
        <v>0.96160140106270864</v>
      </c>
      <c r="G67" s="108">
        <f t="shared" si="16"/>
        <v>0.97349805648335574</v>
      </c>
      <c r="H67" s="108">
        <f t="shared" si="16"/>
        <v>1.1505407463047466</v>
      </c>
      <c r="I67" s="108">
        <f t="shared" si="16"/>
        <v>1.1720512224940058</v>
      </c>
      <c r="J67" s="108">
        <f t="shared" si="16"/>
        <v>1.2200778087240063</v>
      </c>
      <c r="K67" s="108">
        <f t="shared" si="16"/>
        <v>1.038264904970974</v>
      </c>
      <c r="L67" s="108">
        <f t="shared" si="16"/>
        <v>0.81437854339321403</v>
      </c>
      <c r="M67" s="108">
        <f t="shared" si="16"/>
        <v>0.8825668943628151</v>
      </c>
      <c r="N67" s="108">
        <f t="shared" si="16"/>
        <v>0.97862778240335513</v>
      </c>
      <c r="O67" s="108">
        <f t="shared" si="16"/>
        <v>1.028854012815011</v>
      </c>
      <c r="P67" s="108">
        <f t="shared" si="16"/>
        <v>0.90521700937534311</v>
      </c>
      <c r="Q67" s="108">
        <f t="shared" si="16"/>
        <v>0.83180955126815026</v>
      </c>
    </row>
    <row r="68" spans="1:17" ht="11.45" customHeight="1" x14ac:dyDescent="0.25">
      <c r="A68" s="128" t="s">
        <v>18</v>
      </c>
      <c r="B68" s="136">
        <f t="shared" ref="B68:Q68" si="17">IF(B12=0,"",B23/B59)</f>
        <v>1.0858467233080003</v>
      </c>
      <c r="C68" s="136">
        <f t="shared" si="17"/>
        <v>0.91137975567637819</v>
      </c>
      <c r="D68" s="136">
        <f t="shared" si="17"/>
        <v>0.90147687289150125</v>
      </c>
      <c r="E68" s="136">
        <f t="shared" si="17"/>
        <v>0.95387913602880614</v>
      </c>
      <c r="F68" s="136">
        <f t="shared" si="17"/>
        <v>0.96160140106270886</v>
      </c>
      <c r="G68" s="136">
        <f t="shared" si="17"/>
        <v>0.97349805648335586</v>
      </c>
      <c r="H68" s="136">
        <f t="shared" si="17"/>
        <v>1.1505407463047468</v>
      </c>
      <c r="I68" s="136">
        <f t="shared" si="17"/>
        <v>1.1720512224940054</v>
      </c>
      <c r="J68" s="136">
        <f t="shared" si="17"/>
        <v>1.2200778087240065</v>
      </c>
      <c r="K68" s="136">
        <f t="shared" si="17"/>
        <v>1.0382649049709738</v>
      </c>
      <c r="L68" s="136">
        <f t="shared" si="17"/>
        <v>0.81437854339321381</v>
      </c>
      <c r="M68" s="136">
        <f t="shared" si="17"/>
        <v>0.8825668943628151</v>
      </c>
      <c r="N68" s="136">
        <f t="shared" si="17"/>
        <v>0.97862778240335513</v>
      </c>
      <c r="O68" s="136">
        <f t="shared" si="17"/>
        <v>1.0288540128150108</v>
      </c>
      <c r="P68" s="136">
        <f t="shared" si="17"/>
        <v>0.905217009375343</v>
      </c>
      <c r="Q68" s="136">
        <f t="shared" si="17"/>
        <v>0.83180955126815037</v>
      </c>
    </row>
    <row r="69" spans="1:17" ht="11.45" customHeight="1" x14ac:dyDescent="0.25">
      <c r="A69" s="95" t="s">
        <v>126</v>
      </c>
      <c r="B69" s="106">
        <f t="shared" ref="B69:Q69" si="18">IF(B13=0,"",B24/B60)</f>
        <v>1.085846723308</v>
      </c>
      <c r="C69" s="106">
        <f t="shared" si="18"/>
        <v>0.91137975567637808</v>
      </c>
      <c r="D69" s="106">
        <f t="shared" si="18"/>
        <v>0.90147687289150102</v>
      </c>
      <c r="E69" s="106">
        <f t="shared" si="18"/>
        <v>0.95387913602880614</v>
      </c>
      <c r="F69" s="106">
        <f t="shared" si="18"/>
        <v>0.96160140106270886</v>
      </c>
      <c r="G69" s="106">
        <f t="shared" si="18"/>
        <v>0.97349805648335574</v>
      </c>
      <c r="H69" s="106">
        <f t="shared" si="18"/>
        <v>1.1505407463047466</v>
      </c>
      <c r="I69" s="106">
        <f t="shared" si="18"/>
        <v>1.1720512224940054</v>
      </c>
      <c r="J69" s="106">
        <f t="shared" si="18"/>
        <v>1.2200778087240063</v>
      </c>
      <c r="K69" s="106">
        <f t="shared" si="18"/>
        <v>1.038264904970974</v>
      </c>
      <c r="L69" s="106">
        <f t="shared" si="18"/>
        <v>0.81437854339321392</v>
      </c>
      <c r="M69" s="106">
        <f t="shared" si="18"/>
        <v>0.8825668943628151</v>
      </c>
      <c r="N69" s="106">
        <f t="shared" si="18"/>
        <v>0.97862778240335535</v>
      </c>
      <c r="O69" s="106">
        <f t="shared" si="18"/>
        <v>1.0288540128150108</v>
      </c>
      <c r="P69" s="106">
        <f t="shared" si="18"/>
        <v>0.90521700937534311</v>
      </c>
      <c r="Q69" s="106">
        <f t="shared" si="18"/>
        <v>0.83180955126815037</v>
      </c>
    </row>
    <row r="70" spans="1:17" ht="11.45" customHeight="1" x14ac:dyDescent="0.25">
      <c r="A70" s="93" t="s">
        <v>125</v>
      </c>
      <c r="B70" s="105">
        <f t="shared" ref="B70:Q70" si="19">IF(B14=0,"",B25/B61)</f>
        <v>1.0858467233080003</v>
      </c>
      <c r="C70" s="105">
        <f t="shared" si="19"/>
        <v>0.91137975567637808</v>
      </c>
      <c r="D70" s="105">
        <f t="shared" si="19"/>
        <v>0.90147687289150091</v>
      </c>
      <c r="E70" s="105">
        <f t="shared" si="19"/>
        <v>0.95387913602880614</v>
      </c>
      <c r="F70" s="105">
        <f t="shared" si="19"/>
        <v>0.96160140106270875</v>
      </c>
      <c r="G70" s="105">
        <f t="shared" si="19"/>
        <v>0.97349805648335563</v>
      </c>
      <c r="H70" s="105">
        <f t="shared" si="19"/>
        <v>1.1505407463047466</v>
      </c>
      <c r="I70" s="105">
        <f t="shared" si="19"/>
        <v>1.1720512224940056</v>
      </c>
      <c r="J70" s="105">
        <f t="shared" si="19"/>
        <v>1.2200778087240065</v>
      </c>
      <c r="K70" s="105">
        <f t="shared" si="19"/>
        <v>1.038264904970974</v>
      </c>
      <c r="L70" s="105">
        <f t="shared" si="19"/>
        <v>0.81437854339321392</v>
      </c>
      <c r="M70" s="105">
        <f t="shared" si="19"/>
        <v>0.88256689436281499</v>
      </c>
      <c r="N70" s="105">
        <f t="shared" si="19"/>
        <v>0.97862778240335502</v>
      </c>
      <c r="O70" s="105">
        <f t="shared" si="19"/>
        <v>1.028854012815011</v>
      </c>
      <c r="P70" s="105">
        <f t="shared" si="19"/>
        <v>0.90521700937534311</v>
      </c>
      <c r="Q70" s="105">
        <f t="shared" si="19"/>
        <v>0.83180955126815037</v>
      </c>
    </row>
    <row r="72" spans="1:17" ht="11.45" customHeight="1" x14ac:dyDescent="0.25">
      <c r="A72" s="27" t="s">
        <v>169</v>
      </c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</row>
    <row r="73" spans="1:17" ht="11.45" customHeight="1" x14ac:dyDescent="0.25">
      <c r="A73" s="130" t="s">
        <v>39</v>
      </c>
      <c r="B73" s="137"/>
      <c r="C73" s="137"/>
      <c r="D73" s="137"/>
      <c r="E73" s="137"/>
      <c r="F73" s="137"/>
      <c r="G73" s="137"/>
      <c r="H73" s="137"/>
      <c r="I73" s="137"/>
      <c r="J73" s="137"/>
      <c r="K73" s="137"/>
      <c r="L73" s="137"/>
      <c r="M73" s="137"/>
      <c r="N73" s="137"/>
      <c r="O73" s="137"/>
      <c r="P73" s="137"/>
      <c r="Q73" s="137"/>
    </row>
    <row r="74" spans="1:17" ht="11.45" customHeight="1" x14ac:dyDescent="0.25">
      <c r="A74" s="116" t="s">
        <v>23</v>
      </c>
      <c r="B74" s="108">
        <v>1.400966195238962</v>
      </c>
      <c r="C74" s="108">
        <v>1.3940327217144564</v>
      </c>
      <c r="D74" s="108">
        <v>1.3858530336342589</v>
      </c>
      <c r="E74" s="108">
        <v>1.377754689942472</v>
      </c>
      <c r="F74" s="108">
        <v>1.3854237569974435</v>
      </c>
      <c r="G74" s="108">
        <v>1.3800913799732395</v>
      </c>
      <c r="H74" s="108">
        <v>1.3775633140951149</v>
      </c>
      <c r="I74" s="108">
        <v>1.3758040291522313</v>
      </c>
      <c r="J74" s="108">
        <v>1.3701489888411094</v>
      </c>
      <c r="K74" s="108">
        <v>1.362363003313104</v>
      </c>
      <c r="L74" s="108">
        <v>1.3631904310498066</v>
      </c>
      <c r="M74" s="108">
        <v>1.3670623107917186</v>
      </c>
      <c r="N74" s="108">
        <v>1.3658413818573625</v>
      </c>
      <c r="O74" s="108">
        <v>1.3636519189010761</v>
      </c>
      <c r="P74" s="108">
        <v>1.3659071448058024</v>
      </c>
      <c r="Q74" s="108">
        <v>1.3689058764513427</v>
      </c>
    </row>
    <row r="75" spans="1:17" ht="11.45" customHeight="1" x14ac:dyDescent="0.25">
      <c r="A75" s="116" t="s">
        <v>127</v>
      </c>
      <c r="B75" s="108">
        <v>0.78976983414358715</v>
      </c>
      <c r="C75" s="108">
        <v>0.79014563457436982</v>
      </c>
      <c r="D75" s="108">
        <v>0.78469350270102445</v>
      </c>
      <c r="E75" s="108">
        <v>0.77931389994210876</v>
      </c>
      <c r="F75" s="108">
        <v>0.77379598487441681</v>
      </c>
      <c r="G75" s="108">
        <v>0.77176590224029207</v>
      </c>
      <c r="H75" s="108">
        <v>0.79110420318562702</v>
      </c>
      <c r="I75" s="108">
        <v>0.81206038945138193</v>
      </c>
      <c r="J75" s="108">
        <v>0.79221308498302079</v>
      </c>
      <c r="K75" s="108">
        <v>0.80826940951689963</v>
      </c>
      <c r="L75" s="108">
        <v>0.80362491721689644</v>
      </c>
      <c r="M75" s="108">
        <v>0.81167796315034713</v>
      </c>
      <c r="N75" s="108">
        <v>0.80968446776001524</v>
      </c>
      <c r="O75" s="108">
        <v>0.81098138514126084</v>
      </c>
      <c r="P75" s="108">
        <v>0.8098470127033951</v>
      </c>
      <c r="Q75" s="108">
        <v>0.80532518344156123</v>
      </c>
    </row>
    <row r="76" spans="1:17" ht="11.45" customHeight="1" x14ac:dyDescent="0.25">
      <c r="A76" s="116" t="s">
        <v>125</v>
      </c>
      <c r="B76" s="108">
        <v>1.2590467710552544</v>
      </c>
      <c r="C76" s="108">
        <v>1.2725767752038262</v>
      </c>
      <c r="D76" s="108">
        <v>1.2746279678205426</v>
      </c>
      <c r="E76" s="108">
        <v>1.2729538219953855</v>
      </c>
      <c r="F76" s="108">
        <v>1.2830606380681986</v>
      </c>
      <c r="G76" s="108">
        <v>1.2827330037832652</v>
      </c>
      <c r="H76" s="108">
        <v>1.2762113328883631</v>
      </c>
      <c r="I76" s="108">
        <v>1.2799700513596672</v>
      </c>
      <c r="J76" s="108">
        <v>1.2659077164990744</v>
      </c>
      <c r="K76" s="108">
        <v>1.2581983205132283</v>
      </c>
      <c r="L76" s="108">
        <v>1.3567612457415388</v>
      </c>
      <c r="M76" s="108">
        <v>1.3534941074221922</v>
      </c>
      <c r="N76" s="108">
        <v>1.3526283134322206</v>
      </c>
      <c r="O76" s="108">
        <v>1.3482828625938494</v>
      </c>
      <c r="P76" s="108">
        <v>1.3402823936903687</v>
      </c>
      <c r="Q76" s="108">
        <v>1.3375628413016132</v>
      </c>
    </row>
    <row r="77" spans="1:17" ht="11.45" customHeight="1" x14ac:dyDescent="0.25">
      <c r="A77" s="128" t="s">
        <v>18</v>
      </c>
      <c r="B77" s="136" t="str">
        <f>IF(TrAvia_act!B62=0,"",SUMPRODUCT(B78:B79,TrAvia_act!B36:B37)/TrAvia_act!B35)</f>
        <v/>
      </c>
      <c r="C77" s="136"/>
      <c r="D77" s="136"/>
      <c r="E77" s="136"/>
      <c r="F77" s="136"/>
      <c r="G77" s="136"/>
      <c r="H77" s="136"/>
      <c r="I77" s="136"/>
      <c r="J77" s="136"/>
      <c r="K77" s="136"/>
      <c r="L77" s="136"/>
      <c r="M77" s="136"/>
      <c r="N77" s="136"/>
      <c r="O77" s="136"/>
      <c r="P77" s="136"/>
      <c r="Q77" s="136"/>
    </row>
    <row r="78" spans="1:17" ht="11.45" customHeight="1" x14ac:dyDescent="0.25">
      <c r="A78" s="95" t="s">
        <v>126</v>
      </c>
      <c r="B78" s="106">
        <v>0.85296835603078058</v>
      </c>
      <c r="C78" s="106">
        <v>0.84124688907073986</v>
      </c>
      <c r="D78" s="106">
        <v>0.81117534118363854</v>
      </c>
      <c r="E78" s="106">
        <v>0.77284629115950787</v>
      </c>
      <c r="F78" s="106">
        <v>0.73709245441773186</v>
      </c>
      <c r="G78" s="106">
        <v>0.76570680986503348</v>
      </c>
      <c r="H78" s="106">
        <v>0.79912872675044166</v>
      </c>
      <c r="I78" s="106">
        <v>0.83696001398516739</v>
      </c>
      <c r="J78" s="106">
        <v>0.83381638474577124</v>
      </c>
      <c r="K78" s="106">
        <v>0.84185239298835479</v>
      </c>
      <c r="L78" s="106">
        <v>0.8202273167809</v>
      </c>
      <c r="M78" s="106">
        <v>0.8202668782932071</v>
      </c>
      <c r="N78" s="106">
        <v>0.82429756996656689</v>
      </c>
      <c r="O78" s="106">
        <v>0.82475447340960717</v>
      </c>
      <c r="P78" s="106">
        <v>0.83680855722912972</v>
      </c>
      <c r="Q78" s="106">
        <v>0.83373200816466475</v>
      </c>
    </row>
    <row r="79" spans="1:17" ht="11.45" customHeight="1" x14ac:dyDescent="0.25">
      <c r="A79" s="93" t="s">
        <v>125</v>
      </c>
      <c r="B79" s="105">
        <v>1.3089609915125724</v>
      </c>
      <c r="C79" s="105">
        <v>1.308160959009629</v>
      </c>
      <c r="D79" s="105">
        <v>1.3078825529886797</v>
      </c>
      <c r="E79" s="105">
        <v>1.3048080140813274</v>
      </c>
      <c r="F79" s="105">
        <v>1.3034837155205055</v>
      </c>
      <c r="G79" s="105">
        <v>1.3041490106260827</v>
      </c>
      <c r="H79" s="105">
        <v>1.3292077806959395</v>
      </c>
      <c r="I79" s="105">
        <v>1.3607884317606644</v>
      </c>
      <c r="J79" s="105">
        <v>1.3875755775996828</v>
      </c>
      <c r="K79" s="105">
        <v>1.3619687325228198</v>
      </c>
      <c r="L79" s="105">
        <v>1.346176472036243</v>
      </c>
      <c r="M79" s="105">
        <v>1.362504509659558</v>
      </c>
      <c r="N79" s="105">
        <v>1.4451377211238849</v>
      </c>
      <c r="O79" s="105">
        <v>1.5766995596415068</v>
      </c>
      <c r="P79" s="105">
        <v>1.6176647611585671</v>
      </c>
      <c r="Q79" s="105">
        <v>1.6401991308240922</v>
      </c>
    </row>
    <row r="81" spans="1:1" ht="11.45" customHeight="1" x14ac:dyDescent="0.25">
      <c r="A81" s="126" t="s">
        <v>173</v>
      </c>
    </row>
  </sheetData>
  <pageMargins left="0.39370078740157483" right="0.39370078740157483" top="0.39370078740157483" bottom="0.39370078740157483" header="0.31496062992125984" footer="0.31496062992125984"/>
  <pageSetup paperSize="9" scale="43"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>
    <pageSetUpPr fitToPage="1"/>
  </sheetPr>
  <dimension ref="A1:Q56"/>
  <sheetViews>
    <sheetView showGridLines="0" zoomScaleNormal="100" workbookViewId="0">
      <pane xSplit="1" ySplit="1" topLeftCell="B2" activePane="bottomRight" state="frozen"/>
      <selection activeCell="D1" sqref="D1"/>
      <selection pane="topRight" activeCell="D1" sqref="D1"/>
      <selection pane="bottomLeft" activeCell="D1" sqref="D1"/>
      <selection pane="bottomRight" activeCell="B2" sqref="B2"/>
    </sheetView>
  </sheetViews>
  <sheetFormatPr defaultColWidth="9.140625" defaultRowHeight="11.45" customHeight="1" x14ac:dyDescent="0.25"/>
  <cols>
    <col min="1" max="1" width="50.7109375" style="13" customWidth="1"/>
    <col min="2" max="17" width="10.7109375" style="10" customWidth="1"/>
    <col min="18" max="16384" width="9.140625" style="13"/>
  </cols>
  <sheetData>
    <row r="1" spans="1:17" ht="13.5" customHeight="1" x14ac:dyDescent="0.25">
      <c r="A1" s="11" t="s">
        <v>190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</row>
    <row r="3" spans="1:17" ht="11.45" customHeight="1" x14ac:dyDescent="0.25">
      <c r="A3" s="27" t="s">
        <v>101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</row>
    <row r="4" spans="1:17" ht="11.45" customHeight="1" x14ac:dyDescent="0.25">
      <c r="A4" s="97" t="s">
        <v>98</v>
      </c>
      <c r="B4" s="100">
        <v>3988.2930036756493</v>
      </c>
      <c r="C4" s="100">
        <v>3586.2683478958807</v>
      </c>
      <c r="D4" s="100">
        <v>3475.125414293796</v>
      </c>
      <c r="E4" s="100">
        <v>3496.4822937379317</v>
      </c>
      <c r="F4" s="100">
        <v>3635.8763470170843</v>
      </c>
      <c r="G4" s="100">
        <v>3555.4589462026543</v>
      </c>
      <c r="H4" s="100">
        <v>3898.6917529601878</v>
      </c>
      <c r="I4" s="100">
        <v>3948.0682593039132</v>
      </c>
      <c r="J4" s="100">
        <v>4019.0494838482082</v>
      </c>
      <c r="K4" s="100">
        <v>3440.6421442175888</v>
      </c>
      <c r="L4" s="100">
        <v>2766.8197689732779</v>
      </c>
      <c r="M4" s="100">
        <v>2893.6541843617451</v>
      </c>
      <c r="N4" s="100">
        <v>2544.4467371804021</v>
      </c>
      <c r="O4" s="100">
        <v>2559.8993314430313</v>
      </c>
      <c r="P4" s="100">
        <v>2881.4382544255855</v>
      </c>
      <c r="Q4" s="100">
        <v>2983.4760294327439</v>
      </c>
    </row>
    <row r="5" spans="1:17" ht="11.45" customHeight="1" x14ac:dyDescent="0.25">
      <c r="A5" s="141" t="s">
        <v>91</v>
      </c>
      <c r="B5" s="140">
        <f t="shared" ref="B5:Q5" si="0">B4</f>
        <v>3988.2930036756493</v>
      </c>
      <c r="C5" s="140">
        <f t="shared" si="0"/>
        <v>3586.2683478958807</v>
      </c>
      <c r="D5" s="140">
        <f t="shared" si="0"/>
        <v>3475.125414293796</v>
      </c>
      <c r="E5" s="140">
        <f t="shared" si="0"/>
        <v>3496.4822937379317</v>
      </c>
      <c r="F5" s="140">
        <f t="shared" si="0"/>
        <v>3635.8763470170843</v>
      </c>
      <c r="G5" s="140">
        <f t="shared" si="0"/>
        <v>3555.4589462026543</v>
      </c>
      <c r="H5" s="140">
        <f t="shared" si="0"/>
        <v>3898.6917529601878</v>
      </c>
      <c r="I5" s="140">
        <f t="shared" si="0"/>
        <v>3948.0682593039132</v>
      </c>
      <c r="J5" s="140">
        <f t="shared" si="0"/>
        <v>4019.0494838482082</v>
      </c>
      <c r="K5" s="140">
        <f t="shared" si="0"/>
        <v>3440.6421442175888</v>
      </c>
      <c r="L5" s="140">
        <f t="shared" si="0"/>
        <v>2766.8197689732779</v>
      </c>
      <c r="M5" s="140">
        <f t="shared" si="0"/>
        <v>2893.6541843617451</v>
      </c>
      <c r="N5" s="140">
        <f t="shared" si="0"/>
        <v>2544.4467371804021</v>
      </c>
      <c r="O5" s="140">
        <f t="shared" si="0"/>
        <v>2559.8993314430313</v>
      </c>
      <c r="P5" s="140">
        <f t="shared" si="0"/>
        <v>2881.4382544255855</v>
      </c>
      <c r="Q5" s="140">
        <f t="shared" si="0"/>
        <v>2983.4760294327439</v>
      </c>
    </row>
    <row r="7" spans="1:17" ht="11.45" customHeight="1" x14ac:dyDescent="0.25">
      <c r="A7" s="27" t="s">
        <v>100</v>
      </c>
      <c r="B7" s="71">
        <f t="shared" ref="B7:Q7" si="1">SUM(B8,B12)</f>
        <v>3988.2930036756488</v>
      </c>
      <c r="C7" s="71">
        <f t="shared" si="1"/>
        <v>3586.2683478958811</v>
      </c>
      <c r="D7" s="71">
        <f t="shared" si="1"/>
        <v>3475.1254142937964</v>
      </c>
      <c r="E7" s="71">
        <f t="shared" si="1"/>
        <v>3496.4822937379313</v>
      </c>
      <c r="F7" s="71">
        <f t="shared" si="1"/>
        <v>3635.8763470170852</v>
      </c>
      <c r="G7" s="71">
        <f t="shared" si="1"/>
        <v>3555.4589462026547</v>
      </c>
      <c r="H7" s="71">
        <f t="shared" si="1"/>
        <v>3898.6917529601883</v>
      </c>
      <c r="I7" s="71">
        <f t="shared" si="1"/>
        <v>3948.0682593039137</v>
      </c>
      <c r="J7" s="71">
        <f t="shared" si="1"/>
        <v>4019.0494838482077</v>
      </c>
      <c r="K7" s="71">
        <f t="shared" si="1"/>
        <v>3440.6421442175897</v>
      </c>
      <c r="L7" s="71">
        <f t="shared" si="1"/>
        <v>2766.8197689732774</v>
      </c>
      <c r="M7" s="71">
        <f t="shared" si="1"/>
        <v>2893.654184361746</v>
      </c>
      <c r="N7" s="71">
        <f t="shared" si="1"/>
        <v>2544.4467371804026</v>
      </c>
      <c r="O7" s="71">
        <f t="shared" si="1"/>
        <v>2559.8993314430309</v>
      </c>
      <c r="P7" s="71">
        <f t="shared" si="1"/>
        <v>2881.4382544255855</v>
      </c>
      <c r="Q7" s="71">
        <f t="shared" si="1"/>
        <v>2983.476029432743</v>
      </c>
    </row>
    <row r="8" spans="1:17" ht="11.45" customHeight="1" x14ac:dyDescent="0.25">
      <c r="A8" s="130" t="s">
        <v>39</v>
      </c>
      <c r="B8" s="139">
        <f t="shared" ref="B8:Q8" si="2">SUM(B9:B11)</f>
        <v>3903.6840254570971</v>
      </c>
      <c r="C8" s="139">
        <f t="shared" si="2"/>
        <v>3505.5337060712891</v>
      </c>
      <c r="D8" s="139">
        <f t="shared" si="2"/>
        <v>3395.2184144712073</v>
      </c>
      <c r="E8" s="139">
        <f t="shared" si="2"/>
        <v>3419.1997179475447</v>
      </c>
      <c r="F8" s="139">
        <f t="shared" si="2"/>
        <v>3571.9804453917395</v>
      </c>
      <c r="G8" s="139">
        <f t="shared" si="2"/>
        <v>3497.3048105455082</v>
      </c>
      <c r="H8" s="139">
        <f t="shared" si="2"/>
        <v>3832.7175621595889</v>
      </c>
      <c r="I8" s="139">
        <f t="shared" si="2"/>
        <v>3887.0084287413151</v>
      </c>
      <c r="J8" s="139">
        <f t="shared" si="2"/>
        <v>3956.3531488568378</v>
      </c>
      <c r="K8" s="139">
        <f t="shared" si="2"/>
        <v>3392.9792538032862</v>
      </c>
      <c r="L8" s="139">
        <f t="shared" si="2"/>
        <v>2741.9160100958579</v>
      </c>
      <c r="M8" s="139">
        <f t="shared" si="2"/>
        <v>2870.8176552433497</v>
      </c>
      <c r="N8" s="139">
        <f t="shared" si="2"/>
        <v>2522.3098843333587</v>
      </c>
      <c r="O8" s="139">
        <f t="shared" si="2"/>
        <v>2539.2615352192533</v>
      </c>
      <c r="P8" s="139">
        <f t="shared" si="2"/>
        <v>2866.6681404476008</v>
      </c>
      <c r="Q8" s="139">
        <f t="shared" si="2"/>
        <v>2969.692683855626</v>
      </c>
    </row>
    <row r="9" spans="1:17" ht="11.45" customHeight="1" x14ac:dyDescent="0.25">
      <c r="A9" s="116" t="s">
        <v>23</v>
      </c>
      <c r="B9" s="70">
        <v>381.82029226594858</v>
      </c>
      <c r="C9" s="70">
        <v>401.60631367094419</v>
      </c>
      <c r="D9" s="70">
        <v>404.59398534576002</v>
      </c>
      <c r="E9" s="70">
        <v>408.70808462012394</v>
      </c>
      <c r="F9" s="70">
        <v>465.40208067030005</v>
      </c>
      <c r="G9" s="70">
        <v>461.86008673186359</v>
      </c>
      <c r="H9" s="70">
        <v>488.06407966809599</v>
      </c>
      <c r="I9" s="70">
        <v>531.6360175031042</v>
      </c>
      <c r="J9" s="70">
        <v>513.77802044212797</v>
      </c>
      <c r="K9" s="70">
        <v>566.76114840897719</v>
      </c>
      <c r="L9" s="70">
        <v>509.43486309386782</v>
      </c>
      <c r="M9" s="70">
        <v>429.36332163379166</v>
      </c>
      <c r="N9" s="70">
        <v>397.54131814368424</v>
      </c>
      <c r="O9" s="70">
        <v>360.90605547841795</v>
      </c>
      <c r="P9" s="70">
        <v>417.44285076196047</v>
      </c>
      <c r="Q9" s="70">
        <v>485.34101484107526</v>
      </c>
    </row>
    <row r="10" spans="1:17" ht="11.45" customHeight="1" x14ac:dyDescent="0.25">
      <c r="A10" s="116" t="s">
        <v>127</v>
      </c>
      <c r="B10" s="70">
        <v>2975.8528561282237</v>
      </c>
      <c r="C10" s="70">
        <v>2671.8376487767632</v>
      </c>
      <c r="D10" s="70">
        <v>2562.9210353196531</v>
      </c>
      <c r="E10" s="70">
        <v>2567.7970004955473</v>
      </c>
      <c r="F10" s="70">
        <v>2620.0488664125851</v>
      </c>
      <c r="G10" s="70">
        <v>2530.9376055754419</v>
      </c>
      <c r="H10" s="70">
        <v>2667.604145403966</v>
      </c>
      <c r="I10" s="70">
        <v>2601.0961804545304</v>
      </c>
      <c r="J10" s="70">
        <v>2605.5228855762339</v>
      </c>
      <c r="K10" s="70">
        <v>2134.5909192428444</v>
      </c>
      <c r="L10" s="70">
        <v>1623.2980325216142</v>
      </c>
      <c r="M10" s="70">
        <v>1754.5748064006043</v>
      </c>
      <c r="N10" s="70">
        <v>1790.4268027842131</v>
      </c>
      <c r="O10" s="70">
        <v>1835.5697193484241</v>
      </c>
      <c r="P10" s="70">
        <v>1789.929765454377</v>
      </c>
      <c r="Q10" s="70">
        <v>1717.835362703381</v>
      </c>
    </row>
    <row r="11" spans="1:17" ht="11.45" customHeight="1" x14ac:dyDescent="0.25">
      <c r="A11" s="116" t="s">
        <v>125</v>
      </c>
      <c r="B11" s="70">
        <v>546.01087706292492</v>
      </c>
      <c r="C11" s="70">
        <v>432.08974362358174</v>
      </c>
      <c r="D11" s="70">
        <v>427.70339380579418</v>
      </c>
      <c r="E11" s="70">
        <v>442.69463283187372</v>
      </c>
      <c r="F11" s="70">
        <v>486.52949830885416</v>
      </c>
      <c r="G11" s="70">
        <v>504.50711823820274</v>
      </c>
      <c r="H11" s="70">
        <v>677.04933708752696</v>
      </c>
      <c r="I11" s="70">
        <v>754.27623078368049</v>
      </c>
      <c r="J11" s="70">
        <v>837.05224283847588</v>
      </c>
      <c r="K11" s="70">
        <v>691.6271861514648</v>
      </c>
      <c r="L11" s="70">
        <v>609.18311448037605</v>
      </c>
      <c r="M11" s="70">
        <v>686.87952720895385</v>
      </c>
      <c r="N11" s="70">
        <v>334.34176340546117</v>
      </c>
      <c r="O11" s="70">
        <v>342.78576039241119</v>
      </c>
      <c r="P11" s="70">
        <v>659.29552423126313</v>
      </c>
      <c r="Q11" s="70">
        <v>766.51630631116996</v>
      </c>
    </row>
    <row r="12" spans="1:17" ht="11.45" customHeight="1" x14ac:dyDescent="0.25">
      <c r="A12" s="128" t="s">
        <v>18</v>
      </c>
      <c r="B12" s="138">
        <f t="shared" ref="B12:Q12" si="3">SUM(B13:B14)</f>
        <v>84.60897821855157</v>
      </c>
      <c r="C12" s="138">
        <f t="shared" si="3"/>
        <v>80.734641824591847</v>
      </c>
      <c r="D12" s="138">
        <f t="shared" si="3"/>
        <v>79.9069998225891</v>
      </c>
      <c r="E12" s="138">
        <f t="shared" si="3"/>
        <v>77.282575790386701</v>
      </c>
      <c r="F12" s="138">
        <f t="shared" si="3"/>
        <v>63.895901625345765</v>
      </c>
      <c r="G12" s="138">
        <f t="shared" si="3"/>
        <v>58.154135657146611</v>
      </c>
      <c r="H12" s="138">
        <f t="shared" si="3"/>
        <v>65.974190800599288</v>
      </c>
      <c r="I12" s="138">
        <f t="shared" si="3"/>
        <v>61.059830562598407</v>
      </c>
      <c r="J12" s="138">
        <f t="shared" si="3"/>
        <v>62.696334991369831</v>
      </c>
      <c r="K12" s="138">
        <f t="shared" si="3"/>
        <v>47.662890414303405</v>
      </c>
      <c r="L12" s="138">
        <f t="shared" si="3"/>
        <v>24.903758877419548</v>
      </c>
      <c r="M12" s="138">
        <f t="shared" si="3"/>
        <v>22.836529118396346</v>
      </c>
      <c r="N12" s="138">
        <f t="shared" si="3"/>
        <v>22.1368528470441</v>
      </c>
      <c r="O12" s="138">
        <f t="shared" si="3"/>
        <v>20.637796223777453</v>
      </c>
      <c r="P12" s="138">
        <f t="shared" si="3"/>
        <v>14.770113977984597</v>
      </c>
      <c r="Q12" s="138">
        <f t="shared" si="3"/>
        <v>13.783345577116915</v>
      </c>
    </row>
    <row r="13" spans="1:17" ht="11.45" customHeight="1" x14ac:dyDescent="0.25">
      <c r="A13" s="95" t="s">
        <v>126</v>
      </c>
      <c r="B13" s="20">
        <v>72.124436745728218</v>
      </c>
      <c r="C13" s="20">
        <v>70.266850180410657</v>
      </c>
      <c r="D13" s="20">
        <v>69.746520234101411</v>
      </c>
      <c r="E13" s="20">
        <v>66.467019415274208</v>
      </c>
      <c r="F13" s="20">
        <v>54.40541688184738</v>
      </c>
      <c r="G13" s="20">
        <v>49.000207223805887</v>
      </c>
      <c r="H13" s="20">
        <v>54.862816557427202</v>
      </c>
      <c r="I13" s="20">
        <v>49.585549847337155</v>
      </c>
      <c r="J13" s="20">
        <v>48.892982015586966</v>
      </c>
      <c r="K13" s="20">
        <v>37.062725470337</v>
      </c>
      <c r="L13" s="20">
        <v>17.62837944549949</v>
      </c>
      <c r="M13" s="20">
        <v>16.089786031238507</v>
      </c>
      <c r="N13" s="20">
        <v>16.313567718438932</v>
      </c>
      <c r="O13" s="20">
        <v>15.348179570348936</v>
      </c>
      <c r="P13" s="20">
        <v>11.049751876710028</v>
      </c>
      <c r="Q13" s="20">
        <v>9.5827332910441463</v>
      </c>
    </row>
    <row r="14" spans="1:17" ht="11.45" customHeight="1" x14ac:dyDescent="0.25">
      <c r="A14" s="93" t="s">
        <v>125</v>
      </c>
      <c r="B14" s="69">
        <v>12.484541472823349</v>
      </c>
      <c r="C14" s="69">
        <v>10.46779164418119</v>
      </c>
      <c r="D14" s="69">
        <v>10.160479588487688</v>
      </c>
      <c r="E14" s="69">
        <v>10.815556375112493</v>
      </c>
      <c r="F14" s="69">
        <v>9.4904847434983832</v>
      </c>
      <c r="G14" s="69">
        <v>9.1539284333407203</v>
      </c>
      <c r="H14" s="69">
        <v>11.111374243172087</v>
      </c>
      <c r="I14" s="69">
        <v>11.474280715261255</v>
      </c>
      <c r="J14" s="69">
        <v>13.803352975782865</v>
      </c>
      <c r="K14" s="69">
        <v>10.600164943966405</v>
      </c>
      <c r="L14" s="69">
        <v>7.275379431920058</v>
      </c>
      <c r="M14" s="69">
        <v>6.7467430871578378</v>
      </c>
      <c r="N14" s="69">
        <v>5.8232851286051668</v>
      </c>
      <c r="O14" s="69">
        <v>5.2896166534285172</v>
      </c>
      <c r="P14" s="69">
        <v>3.7203621012745698</v>
      </c>
      <c r="Q14" s="69">
        <v>4.2006122860727677</v>
      </c>
    </row>
    <row r="16" spans="1:17" ht="11.45" customHeight="1" x14ac:dyDescent="0.25">
      <c r="A16" s="35" t="s">
        <v>45</v>
      </c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</row>
    <row r="18" spans="1:17" ht="11.45" customHeight="1" x14ac:dyDescent="0.25">
      <c r="A18" s="27" t="s">
        <v>99</v>
      </c>
      <c r="B18" s="71"/>
      <c r="C18" s="71"/>
      <c r="D18" s="71"/>
      <c r="E18" s="71"/>
      <c r="F18" s="71"/>
      <c r="G18" s="71"/>
      <c r="H18" s="71"/>
      <c r="I18" s="71"/>
      <c r="J18" s="71"/>
      <c r="K18" s="71"/>
      <c r="L18" s="71"/>
      <c r="M18" s="71"/>
      <c r="N18" s="71"/>
      <c r="O18" s="71"/>
      <c r="P18" s="71"/>
      <c r="Q18" s="71"/>
    </row>
    <row r="19" spans="1:17" ht="11.45" customHeight="1" x14ac:dyDescent="0.25">
      <c r="A19" s="97" t="s">
        <v>98</v>
      </c>
      <c r="B19" s="100">
        <f>IF(B4=0,0,B4/TrAvia_ene!B4)</f>
        <v>3.0103092000000014</v>
      </c>
      <c r="C19" s="100">
        <f>IF(C4=0,0,C4/TrAvia_ene!C4)</f>
        <v>3.0103092000000005</v>
      </c>
      <c r="D19" s="100">
        <f>IF(D4=0,0,D4/TrAvia_ene!D4)</f>
        <v>3.0103092000000005</v>
      </c>
      <c r="E19" s="100">
        <f>IF(E4=0,0,E4/TrAvia_ene!E4)</f>
        <v>3.0103092</v>
      </c>
      <c r="F19" s="100">
        <f>IF(F4=0,0,F4/TrAvia_ene!F4)</f>
        <v>3.0103092000000005</v>
      </c>
      <c r="G19" s="100">
        <f>IF(G4=0,0,G4/TrAvia_ene!G4)</f>
        <v>3.0103092000000005</v>
      </c>
      <c r="H19" s="100">
        <f>IF(H4=0,0,H4/TrAvia_ene!H4)</f>
        <v>3.0103092</v>
      </c>
      <c r="I19" s="100">
        <f>IF(I4=0,0,I4/TrAvia_ene!I4)</f>
        <v>3.0103092000000009</v>
      </c>
      <c r="J19" s="100">
        <f>IF(J4=0,0,J4/TrAvia_ene!J4)</f>
        <v>3.0103092000000005</v>
      </c>
      <c r="K19" s="100">
        <f>IF(K4=0,0,K4/TrAvia_ene!K4)</f>
        <v>3.0099542868180529</v>
      </c>
      <c r="L19" s="100">
        <f>IF(L4=0,0,L4/TrAvia_ene!L4)</f>
        <v>3.01004255353021</v>
      </c>
      <c r="M19" s="100">
        <f>IF(M4=0,0,M4/TrAvia_ene!M4)</f>
        <v>3.0101392231528767</v>
      </c>
      <c r="N19" s="100">
        <f>IF(N4=0,0,N4/TrAvia_ene!N4)</f>
        <v>3.0101114008100889</v>
      </c>
      <c r="O19" s="100">
        <f>IF(O4=0,0,O4/TrAvia_ene!O4)</f>
        <v>3.0101125945770466</v>
      </c>
      <c r="P19" s="100">
        <f>IF(P4=0,0,P4/TrAvia_ene!P4)</f>
        <v>3.0101345324529412</v>
      </c>
      <c r="Q19" s="100">
        <f>IF(Q4=0,0,Q4/TrAvia_ene!Q4)</f>
        <v>3.0102248505602685</v>
      </c>
    </row>
    <row r="20" spans="1:17" ht="11.45" customHeight="1" x14ac:dyDescent="0.25">
      <c r="A20" s="141" t="s">
        <v>91</v>
      </c>
      <c r="B20" s="140">
        <f t="shared" ref="B20:Q20" si="4">B19</f>
        <v>3.0103092000000014</v>
      </c>
      <c r="C20" s="140">
        <f t="shared" si="4"/>
        <v>3.0103092000000005</v>
      </c>
      <c r="D20" s="140">
        <f t="shared" si="4"/>
        <v>3.0103092000000005</v>
      </c>
      <c r="E20" s="140">
        <f t="shared" si="4"/>
        <v>3.0103092</v>
      </c>
      <c r="F20" s="140">
        <f t="shared" si="4"/>
        <v>3.0103092000000005</v>
      </c>
      <c r="G20" s="140">
        <f t="shared" si="4"/>
        <v>3.0103092000000005</v>
      </c>
      <c r="H20" s="140">
        <f t="shared" si="4"/>
        <v>3.0103092</v>
      </c>
      <c r="I20" s="140">
        <f t="shared" si="4"/>
        <v>3.0103092000000009</v>
      </c>
      <c r="J20" s="140">
        <f t="shared" si="4"/>
        <v>3.0103092000000005</v>
      </c>
      <c r="K20" s="140">
        <f t="shared" si="4"/>
        <v>3.0099542868180529</v>
      </c>
      <c r="L20" s="140">
        <f t="shared" si="4"/>
        <v>3.01004255353021</v>
      </c>
      <c r="M20" s="140">
        <f t="shared" si="4"/>
        <v>3.0101392231528767</v>
      </c>
      <c r="N20" s="140">
        <f t="shared" si="4"/>
        <v>3.0101114008100889</v>
      </c>
      <c r="O20" s="140">
        <f t="shared" si="4"/>
        <v>3.0101125945770466</v>
      </c>
      <c r="P20" s="140">
        <f t="shared" si="4"/>
        <v>3.0101345324529412</v>
      </c>
      <c r="Q20" s="140">
        <f t="shared" si="4"/>
        <v>3.0102248505602685</v>
      </c>
    </row>
    <row r="22" spans="1:17" ht="11.45" customHeight="1" x14ac:dyDescent="0.25">
      <c r="A22" s="27" t="s">
        <v>123</v>
      </c>
      <c r="B22" s="68">
        <f>IF(TrAvia_act!B12=0,"",B7/TrAvia_act!B12*100)</f>
        <v>1002.0873277045894</v>
      </c>
      <c r="C22" s="68">
        <f>IF(TrAvia_act!C12=0,"",C7/TrAvia_act!C12*100)</f>
        <v>836.14562370400665</v>
      </c>
      <c r="D22" s="68">
        <f>IF(TrAvia_act!D12=0,"",D7/TrAvia_act!D12*100)</f>
        <v>837.52893700908351</v>
      </c>
      <c r="E22" s="68">
        <f>IF(TrAvia_act!E12=0,"",E7/TrAvia_act!E12*100)</f>
        <v>877.85338375995229</v>
      </c>
      <c r="F22" s="68">
        <f>IF(TrAvia_act!F12=0,"",F7/TrAvia_act!F12*100)</f>
        <v>879.51979103915733</v>
      </c>
      <c r="G22" s="68">
        <f>IF(TrAvia_act!G12=0,"",G7/TrAvia_act!G12*100)</f>
        <v>886.50849527443393</v>
      </c>
      <c r="H22" s="68">
        <f>IF(TrAvia_act!H12=0,"",H7/TrAvia_act!H12*100)</f>
        <v>1058.1797227671727</v>
      </c>
      <c r="I22" s="68">
        <f>IF(TrAvia_act!I12=0,"",I7/TrAvia_act!I12*100)</f>
        <v>1113.2389190852971</v>
      </c>
      <c r="J22" s="68">
        <f>IF(TrAvia_act!J12=0,"",J7/TrAvia_act!J12*100)</f>
        <v>1126.6374095179374</v>
      </c>
      <c r="K22" s="68">
        <f>IF(TrAvia_act!K12=0,"",K7/TrAvia_act!K12*100)</f>
        <v>1011.4919992276739</v>
      </c>
      <c r="L22" s="68">
        <f>IF(TrAvia_act!L12=0,"",L7/TrAvia_act!L12*100)</f>
        <v>843.19530633490024</v>
      </c>
      <c r="M22" s="68">
        <f>IF(TrAvia_act!M12=0,"",M7/TrAvia_act!M12*100)</f>
        <v>886.84270487571553</v>
      </c>
      <c r="N22" s="68">
        <f>IF(TrAvia_act!N12=0,"",N7/TrAvia_act!N12*100)</f>
        <v>972.6538553569435</v>
      </c>
      <c r="O22" s="68">
        <f>IF(TrAvia_act!O12=0,"",O7/TrAvia_act!O12*100)</f>
        <v>1017.0485487331257</v>
      </c>
      <c r="P22" s="68">
        <f>IF(TrAvia_act!P12=0,"",P7/TrAvia_act!P12*100)</f>
        <v>922.73383110939346</v>
      </c>
      <c r="Q22" s="68">
        <f>IF(TrAvia_act!Q12=0,"",Q7/TrAvia_act!Q12*100)</f>
        <v>863.41077806782391</v>
      </c>
    </row>
    <row r="23" spans="1:17" ht="11.45" customHeight="1" x14ac:dyDescent="0.25">
      <c r="A23" s="130" t="s">
        <v>39</v>
      </c>
      <c r="B23" s="134">
        <f>IF(TrAvia_act!B13=0,"",B8/TrAvia_act!B13*100)</f>
        <v>995.53120634130232</v>
      </c>
      <c r="C23" s="134">
        <f>IF(TrAvia_act!C13=0,"",C8/TrAvia_act!C13*100)</f>
        <v>830.72869567142664</v>
      </c>
      <c r="D23" s="134">
        <f>IF(TrAvia_act!D13=0,"",D8/TrAvia_act!D13*100)</f>
        <v>832.84896001368725</v>
      </c>
      <c r="E23" s="134">
        <f>IF(TrAvia_act!E13=0,"",E8/TrAvia_act!E13*100)</f>
        <v>873.70164670511042</v>
      </c>
      <c r="F23" s="134">
        <f>IF(TrAvia_act!F13=0,"",F8/TrAvia_act!F13*100)</f>
        <v>876.72677243173439</v>
      </c>
      <c r="G23" s="134">
        <f>IF(TrAvia_act!G13=0,"",G8/TrAvia_act!G13*100)</f>
        <v>883.64852946623762</v>
      </c>
      <c r="H23" s="134">
        <f>IF(TrAvia_act!H13=0,"",H8/TrAvia_act!H13*100)</f>
        <v>1054.2549175634549</v>
      </c>
      <c r="I23" s="134">
        <f>IF(TrAvia_act!I13=0,"",I8/TrAvia_act!I13*100)</f>
        <v>1109.4568617033433</v>
      </c>
      <c r="J23" s="134">
        <f>IF(TrAvia_act!J13=0,"",J8/TrAvia_act!J13*100)</f>
        <v>1122.4529851257578</v>
      </c>
      <c r="K23" s="134">
        <f>IF(TrAvia_act!K13=0,"",K8/TrAvia_act!K13*100)</f>
        <v>1008.9120791750057</v>
      </c>
      <c r="L23" s="134">
        <f>IF(TrAvia_act!L13=0,"",L8/TrAvia_act!L13*100)</f>
        <v>842.37063317440152</v>
      </c>
      <c r="M23" s="134">
        <f>IF(TrAvia_act!M13=0,"",M8/TrAvia_act!M13*100)</f>
        <v>885.8922371139995</v>
      </c>
      <c r="N23" s="134">
        <f>IF(TrAvia_act!N13=0,"",N8/TrAvia_act!N13*100)</f>
        <v>971.40631592147099</v>
      </c>
      <c r="O23" s="134">
        <f>IF(TrAvia_act!O13=0,"",O8/TrAvia_act!O13*100)</f>
        <v>1015.7391896908633</v>
      </c>
      <c r="P23" s="134">
        <f>IF(TrAvia_act!P13=0,"",P8/TrAvia_act!P13*100)</f>
        <v>922.12075001028586</v>
      </c>
      <c r="Q23" s="134">
        <f>IF(TrAvia_act!Q13=0,"",Q8/TrAvia_act!Q13*100)</f>
        <v>862.94661976800433</v>
      </c>
    </row>
    <row r="24" spans="1:17" ht="11.45" customHeight="1" x14ac:dyDescent="0.25">
      <c r="A24" s="116" t="s">
        <v>23</v>
      </c>
      <c r="B24" s="77">
        <f>IF(TrAvia_act!B14=0,"",B9/TrAvia_act!B14*100)</f>
        <v>2553.877598951492</v>
      </c>
      <c r="C24" s="77">
        <f>IF(TrAvia_act!C14=0,"",C9/TrAvia_act!C14*100)</f>
        <v>2492.0990679272686</v>
      </c>
      <c r="D24" s="77">
        <f>IF(TrAvia_act!D14=0,"",D9/TrAvia_act!D14*100)</f>
        <v>2481.437465133281</v>
      </c>
      <c r="E24" s="77">
        <f>IF(TrAvia_act!E14=0,"",E9/TrAvia_act!E14*100)</f>
        <v>2478.0597574699336</v>
      </c>
      <c r="F24" s="77">
        <f>IF(TrAvia_act!F14=0,"",F9/TrAvia_act!F14*100)</f>
        <v>2457.0889875201474</v>
      </c>
      <c r="G24" s="77">
        <f>IF(TrAvia_act!G14=0,"",G9/TrAvia_act!G14*100)</f>
        <v>2415.7328992781208</v>
      </c>
      <c r="H24" s="77">
        <f>IF(TrAvia_act!H14=0,"",H9/TrAvia_act!H14*100)</f>
        <v>2399.4375541715654</v>
      </c>
      <c r="I24" s="77">
        <f>IF(TrAvia_act!I14=0,"",I9/TrAvia_act!I14*100)</f>
        <v>2408.8138338302288</v>
      </c>
      <c r="J24" s="77">
        <f>IF(TrAvia_act!J14=0,"",J9/TrAvia_act!J14*100)</f>
        <v>2412.9295461318811</v>
      </c>
      <c r="K24" s="77">
        <f>IF(TrAvia_act!K14=0,"",K9/TrAvia_act!K14*100)</f>
        <v>2403.1649372563907</v>
      </c>
      <c r="L24" s="77">
        <f>IF(TrAvia_act!L14=0,"",L9/TrAvia_act!L14*100)</f>
        <v>2451.4100649739489</v>
      </c>
      <c r="M24" s="77">
        <f>IF(TrAvia_act!M14=0,"",M9/TrAvia_act!M14*100)</f>
        <v>2379.6389512585529</v>
      </c>
      <c r="N24" s="77">
        <f>IF(TrAvia_act!N14=0,"",N9/TrAvia_act!N14*100)</f>
        <v>2412.8584509849434</v>
      </c>
      <c r="O24" s="77">
        <f>IF(TrAvia_act!O14=0,"",O9/TrAvia_act!O14*100)</f>
        <v>2433.9576875111047</v>
      </c>
      <c r="P24" s="77">
        <f>IF(TrAvia_act!P14=0,"",P9/TrAvia_act!P14*100)</f>
        <v>2554.2490607676418</v>
      </c>
      <c r="Q24" s="77">
        <f>IF(TrAvia_act!Q14=0,"",Q9/TrAvia_act!Q14*100)</f>
        <v>2608.1122082285488</v>
      </c>
    </row>
    <row r="25" spans="1:17" ht="11.45" customHeight="1" x14ac:dyDescent="0.25">
      <c r="A25" s="116" t="s">
        <v>127</v>
      </c>
      <c r="B25" s="77">
        <f>IF(TrAvia_act!B15=0,"",B10/TrAvia_act!B15*100)</f>
        <v>895.94221497757087</v>
      </c>
      <c r="C25" s="77">
        <f>IF(TrAvia_act!C15=0,"",C10/TrAvia_act!C15*100)</f>
        <v>750.27069304152053</v>
      </c>
      <c r="D25" s="77">
        <f>IF(TrAvia_act!D15=0,"",D10/TrAvia_act!D15*100)</f>
        <v>751.33907394055177</v>
      </c>
      <c r="E25" s="77">
        <f>IF(TrAvia_act!E15=0,"",E10/TrAvia_act!E15*100)</f>
        <v>790.25680270108319</v>
      </c>
      <c r="F25" s="77">
        <f>IF(TrAvia_act!F15=0,"",F10/TrAvia_act!F15*100)</f>
        <v>782.27343580005504</v>
      </c>
      <c r="G25" s="77">
        <f>IF(TrAvia_act!G15=0,"",G10/TrAvia_act!G15*100)</f>
        <v>786.43988861934304</v>
      </c>
      <c r="H25" s="77">
        <f>IF(TrAvia_act!H15=0,"",H10/TrAvia_act!H15*100)</f>
        <v>950.07596969153826</v>
      </c>
      <c r="I25" s="77">
        <f>IF(TrAvia_act!I15=0,"",I10/TrAvia_act!I15*100)</f>
        <v>1006.1582069805935</v>
      </c>
      <c r="J25" s="77">
        <f>IF(TrAvia_act!J15=0,"",J10/TrAvia_act!J15*100)</f>
        <v>1010.8172250037326</v>
      </c>
      <c r="K25" s="77">
        <f>IF(TrAvia_act!K15=0,"",K10/TrAvia_act!K15*100)</f>
        <v>880.37802524363258</v>
      </c>
      <c r="L25" s="77">
        <f>IF(TrAvia_act!L15=0,"",L10/TrAvia_act!L15*100)</f>
        <v>693.53224878222761</v>
      </c>
      <c r="M25" s="77">
        <f>IF(TrAvia_act!M15=0,"",M10/TrAvia_act!M15*100)</f>
        <v>762.67429931791264</v>
      </c>
      <c r="N25" s="77">
        <f>IF(TrAvia_act!N15=0,"",N10/TrAvia_act!N15*100)</f>
        <v>851.43901684280559</v>
      </c>
      <c r="O25" s="77">
        <f>IF(TrAvia_act!O15=0,"",O10/TrAvia_act!O15*100)</f>
        <v>901.42437905403017</v>
      </c>
      <c r="P25" s="77">
        <f>IF(TrAvia_act!P15=0,"",P10/TrAvia_act!P15*100)</f>
        <v>792.82010273293258</v>
      </c>
      <c r="Q25" s="77">
        <f>IF(TrAvia_act!Q15=0,"",Q10/TrAvia_act!Q15*100)</f>
        <v>719.32134539757817</v>
      </c>
    </row>
    <row r="26" spans="1:17" ht="11.45" customHeight="1" x14ac:dyDescent="0.25">
      <c r="A26" s="116" t="s">
        <v>125</v>
      </c>
      <c r="B26" s="77">
        <f>IF(TrAvia_act!B16=0,"",B11/TrAvia_act!B16*100)</f>
        <v>1212.758056982995</v>
      </c>
      <c r="C26" s="77">
        <f>IF(TrAvia_act!C16=0,"",C11/TrAvia_act!C16*100)</f>
        <v>868.49925171654399</v>
      </c>
      <c r="D26" s="77">
        <f>IF(TrAvia_act!D16=0,"",D11/TrAvia_act!D16*100)</f>
        <v>851.24300261583232</v>
      </c>
      <c r="E26" s="77">
        <f>IF(TrAvia_act!E16=0,"",E11/TrAvia_act!E16*100)</f>
        <v>886.78442812376318</v>
      </c>
      <c r="F26" s="77">
        <f>IF(TrAvia_act!F16=0,"",F11/TrAvia_act!F16*100)</f>
        <v>908.49058764639312</v>
      </c>
      <c r="G26" s="77">
        <f>IF(TrAvia_act!G16=0,"",G11/TrAvia_act!G16*100)</f>
        <v>919.97693630024423</v>
      </c>
      <c r="H26" s="77">
        <f>IF(TrAvia_act!H16=0,"",H11/TrAvia_act!H16*100)</f>
        <v>1084.5150711060276</v>
      </c>
      <c r="I26" s="77">
        <f>IF(TrAvia_act!I16=0,"",I11/TrAvia_act!I16*100)</f>
        <v>1081.1777957347913</v>
      </c>
      <c r="J26" s="77">
        <f>IF(TrAvia_act!J16=0,"",J11/TrAvia_act!J16*100)</f>
        <v>1140.1319689561356</v>
      </c>
      <c r="K26" s="77">
        <f>IF(TrAvia_act!K16=0,"",K11/TrAvia_act!K16*100)</f>
        <v>984.46880287912234</v>
      </c>
      <c r="L26" s="77">
        <f>IF(TrAvia_act!L16=0,"",L11/TrAvia_act!L16*100)</f>
        <v>862.17828847531257</v>
      </c>
      <c r="M26" s="77">
        <f>IF(TrAvia_act!M16=0,"",M11/TrAvia_act!M16*100)</f>
        <v>904.25680100125373</v>
      </c>
      <c r="N26" s="77">
        <f>IF(TrAvia_act!N16=0,"",N11/TrAvia_act!N16*100)</f>
        <v>1016.3259589983376</v>
      </c>
      <c r="O26" s="77">
        <f>IF(TrAvia_act!O16=0,"",O11/TrAvia_act!O16*100)</f>
        <v>1087.0485044120753</v>
      </c>
      <c r="P26" s="77">
        <f>IF(TrAvia_act!P16=0,"",P11/TrAvia_act!P16*100)</f>
        <v>958.73532173921205</v>
      </c>
      <c r="Q26" s="77">
        <f>IF(TrAvia_act!Q16=0,"",Q11/TrAvia_act!Q16*100)</f>
        <v>883.98204715075008</v>
      </c>
    </row>
    <row r="27" spans="1:17" ht="11.45" customHeight="1" x14ac:dyDescent="0.25">
      <c r="A27" s="128" t="s">
        <v>18</v>
      </c>
      <c r="B27" s="133">
        <f>IF(TrAvia_act!B17=0,"",B12/TrAvia_act!B17*100)</f>
        <v>1439.4574977990726</v>
      </c>
      <c r="C27" s="133">
        <f>IF(TrAvia_act!C17=0,"",C12/TrAvia_act!C17*100)</f>
        <v>1166.3862178649333</v>
      </c>
      <c r="D27" s="133">
        <f>IF(TrAvia_act!D17=0,"",D12/TrAvia_act!D17*100)</f>
        <v>1100.2157098023365</v>
      </c>
      <c r="E27" s="133">
        <f>IF(TrAvia_act!E17=0,"",E12/TrAvia_act!E17*100)</f>
        <v>1111.5405602434073</v>
      </c>
      <c r="F27" s="133">
        <f>IF(TrAvia_act!F17=0,"",F12/TrAvia_act!F17*100)</f>
        <v>1070.0958331112934</v>
      </c>
      <c r="G27" s="133">
        <f>IF(TrAvia_act!G17=0,"",G12/TrAvia_act!G17*100)</f>
        <v>1100.7617892082776</v>
      </c>
      <c r="H27" s="133">
        <f>IF(TrAvia_act!H17=0,"",H12/TrAvia_act!H17*100)</f>
        <v>1350.1916869597021</v>
      </c>
      <c r="I27" s="133">
        <f>IF(TrAvia_act!I17=0,"",I12/TrAvia_act!I17*100)</f>
        <v>1421.7772642778932</v>
      </c>
      <c r="J27" s="133">
        <f>IF(TrAvia_act!J17=0,"",J12/TrAvia_act!J17*100)</f>
        <v>1473.2005121495993</v>
      </c>
      <c r="K27" s="133">
        <f>IF(TrAvia_act!K17=0,"",K12/TrAvia_act!K17*100)</f>
        <v>1236.5949725460052</v>
      </c>
      <c r="L27" s="133">
        <f>IF(TrAvia_act!L17=0,"",L12/TrAvia_act!L17*100)</f>
        <v>945.06094257395785</v>
      </c>
      <c r="M27" s="133">
        <f>IF(TrAvia_act!M17=0,"",M12/TrAvia_act!M17*100)</f>
        <v>1025.1037474667628</v>
      </c>
      <c r="N27" s="133">
        <f>IF(TrAvia_act!N17=0,"",N12/TrAvia_act!N17*100)</f>
        <v>1139.3803632505617</v>
      </c>
      <c r="O27" s="133">
        <f>IF(TrAvia_act!O17=0,"",O12/TrAvia_act!O17*100)</f>
        <v>1208.7666536619395</v>
      </c>
      <c r="P27" s="133">
        <f>IF(TrAvia_act!P17=0,"",P12/TrAvia_act!P17*100)</f>
        <v>1059.4443222166092</v>
      </c>
      <c r="Q27" s="133">
        <f>IF(TrAvia_act!Q17=0,"",Q12/TrAvia_act!Q17*100)</f>
        <v>976.58546712599195</v>
      </c>
    </row>
    <row r="28" spans="1:17" ht="11.45" customHeight="1" x14ac:dyDescent="0.25">
      <c r="A28" s="95" t="s">
        <v>126</v>
      </c>
      <c r="B28" s="75">
        <f>IF(TrAvia_act!B18=0,"",B13/TrAvia_act!B18*100)</f>
        <v>1438.4836573583445</v>
      </c>
      <c r="C28" s="75">
        <f>IF(TrAvia_act!C18=0,"",C13/TrAvia_act!C18*100)</f>
        <v>1160.753821602435</v>
      </c>
      <c r="D28" s="75">
        <f>IF(TrAvia_act!D18=0,"",D13/TrAvia_act!D18*100)</f>
        <v>1089.124745040994</v>
      </c>
      <c r="E28" s="75">
        <f>IF(TrAvia_act!E18=0,"",E13/TrAvia_act!E18*100)</f>
        <v>1093.8905963777477</v>
      </c>
      <c r="F28" s="75">
        <f>IF(TrAvia_act!F18=0,"",F13/TrAvia_act!F18*100)</f>
        <v>1047.5338119760568</v>
      </c>
      <c r="G28" s="75">
        <f>IF(TrAvia_act!G18=0,"",G13/TrAvia_act!G18*100)</f>
        <v>1080.2704282657173</v>
      </c>
      <c r="H28" s="75">
        <f>IF(TrAvia_act!H18=0,"",H13/TrAvia_act!H18*100)</f>
        <v>1330.8835313113593</v>
      </c>
      <c r="I28" s="75">
        <f>IF(TrAvia_act!I18=0,"",I13/TrAvia_act!I18*100)</f>
        <v>1406.5772985613135</v>
      </c>
      <c r="J28" s="75">
        <f>IF(TrAvia_act!J18=0,"",J13/TrAvia_act!J18*100)</f>
        <v>1448.1011831303949</v>
      </c>
      <c r="K28" s="75">
        <f>IF(TrAvia_act!K18=0,"",K13/TrAvia_act!K18*100)</f>
        <v>1218.2948078673003</v>
      </c>
      <c r="L28" s="75">
        <f>IF(TrAvia_act!L18=0,"",L13/TrAvia_act!L18*100)</f>
        <v>925.25108182745294</v>
      </c>
      <c r="M28" s="75">
        <f>IF(TrAvia_act!M18=0,"",M13/TrAvia_act!M18*100)</f>
        <v>1002.0080522774318</v>
      </c>
      <c r="N28" s="75">
        <f>IF(TrAvia_act!N18=0,"",N13/TrAvia_act!N18*100)</f>
        <v>1099.2261536368262</v>
      </c>
      <c r="O28" s="75">
        <f>IF(TrAvia_act!O18=0,"",O13/TrAvia_act!O18*100)</f>
        <v>1143.6369050804881</v>
      </c>
      <c r="P28" s="75">
        <f>IF(TrAvia_act!P18=0,"",P13/TrAvia_act!P18*100)</f>
        <v>995.04401405608064</v>
      </c>
      <c r="Q28" s="75">
        <f>IF(TrAvia_act!Q18=0,"",Q13/TrAvia_act!Q18*100)</f>
        <v>902.33299651207392</v>
      </c>
    </row>
    <row r="29" spans="1:17" ht="11.45" customHeight="1" x14ac:dyDescent="0.25">
      <c r="A29" s="93" t="s">
        <v>125</v>
      </c>
      <c r="B29" s="74">
        <f>IF(TrAvia_act!B19=0,"",B14/TrAvia_act!B19*100)</f>
        <v>1445.1093843112324</v>
      </c>
      <c r="C29" s="74">
        <f>IF(TrAvia_act!C19=0,"",C14/TrAvia_act!C19*100)</f>
        <v>1205.6572539431406</v>
      </c>
      <c r="D29" s="74">
        <f>IF(TrAvia_act!D19=0,"",D14/TrAvia_act!D19*100)</f>
        <v>1182.9051311588642</v>
      </c>
      <c r="E29" s="74">
        <f>IF(TrAvia_act!E19=0,"",E14/TrAvia_act!E19*100)</f>
        <v>1233.8905409888098</v>
      </c>
      <c r="F29" s="74">
        <f>IF(TrAvia_act!F19=0,"",F14/TrAvia_act!F19*100)</f>
        <v>1220.8328457811735</v>
      </c>
      <c r="G29" s="74">
        <f>IF(TrAvia_act!G19=0,"",G14/TrAvia_act!G19*100)</f>
        <v>1225.1623574970558</v>
      </c>
      <c r="H29" s="74">
        <f>IF(TrAvia_act!H19=0,"",H14/TrAvia_act!H19*100)</f>
        <v>1454.3722354513031</v>
      </c>
      <c r="I29" s="74">
        <f>IF(TrAvia_act!I19=0,"",I14/TrAvia_act!I19*100)</f>
        <v>1491.4255188423708</v>
      </c>
      <c r="J29" s="74">
        <f>IF(TrAvia_act!J19=0,"",J14/TrAvia_act!J19*100)</f>
        <v>1569.5620269688461</v>
      </c>
      <c r="K29" s="74">
        <f>IF(TrAvia_act!K19=0,"",K14/TrAvia_act!K19*100)</f>
        <v>1305.1414125323165</v>
      </c>
      <c r="L29" s="74">
        <f>IF(TrAvia_act!L19=0,"",L14/TrAvia_act!L19*100)</f>
        <v>996.77086653791844</v>
      </c>
      <c r="M29" s="74">
        <f>IF(TrAvia_act!M19=0,"",M14/TrAvia_act!M19*100)</f>
        <v>1084.7300087061269</v>
      </c>
      <c r="N29" s="74">
        <f>IF(TrAvia_act!N19=0,"",N14/TrAvia_act!N19*100)</f>
        <v>1269.2714782530147</v>
      </c>
      <c r="O29" s="74">
        <f>IF(TrAvia_act!O19=0,"",O14/TrAvia_act!O19*100)</f>
        <v>1448.046697846371</v>
      </c>
      <c r="P29" s="74">
        <f>IF(TrAvia_act!P19=0,"",P14/TrAvia_act!P19*100)</f>
        <v>1311.56091876396</v>
      </c>
      <c r="Q29" s="74">
        <f>IF(TrAvia_act!Q19=0,"",Q14/TrAvia_act!Q19*100)</f>
        <v>1202.2834906190883</v>
      </c>
    </row>
    <row r="31" spans="1:17" ht="11.45" customHeight="1" x14ac:dyDescent="0.25">
      <c r="A31" s="27" t="s">
        <v>96</v>
      </c>
      <c r="B31" s="68"/>
      <c r="C31" s="68"/>
      <c r="D31" s="68"/>
      <c r="E31" s="68"/>
      <c r="F31" s="68"/>
      <c r="G31" s="68"/>
      <c r="H31" s="68"/>
      <c r="I31" s="68"/>
      <c r="J31" s="68"/>
      <c r="K31" s="68"/>
      <c r="L31" s="68"/>
      <c r="M31" s="68"/>
      <c r="N31" s="68"/>
      <c r="O31" s="68"/>
      <c r="P31" s="68"/>
      <c r="Q31" s="68"/>
    </row>
    <row r="32" spans="1:17" ht="11.45" customHeight="1" x14ac:dyDescent="0.25">
      <c r="A32" s="130" t="s">
        <v>34</v>
      </c>
      <c r="B32" s="134">
        <f>IF(TrAvia_act!B4=0,"",B8/TrAvia_act!B4*1000)</f>
        <v>111.86052570181853</v>
      </c>
      <c r="C32" s="134">
        <f>IF(TrAvia_act!C4=0,"",C8/TrAvia_act!C4*1000)</f>
        <v>93.218127686221706</v>
      </c>
      <c r="D32" s="134">
        <f>IF(TrAvia_act!D4=0,"",D8/TrAvia_act!D4*1000)</f>
        <v>92.940488120836974</v>
      </c>
      <c r="E32" s="134">
        <f>IF(TrAvia_act!E4=0,"",E8/TrAvia_act!E4*1000)</f>
        <v>96.979837334738718</v>
      </c>
      <c r="F32" s="134">
        <f>IF(TrAvia_act!F4=0,"",F8/TrAvia_act!F4*1000)</f>
        <v>99.314298994136749</v>
      </c>
      <c r="G32" s="134">
        <f>IF(TrAvia_act!G4=0,"",G8/TrAvia_act!G4*1000)</f>
        <v>93.431618427270394</v>
      </c>
      <c r="H32" s="134">
        <f>IF(TrAvia_act!H4=0,"",H8/TrAvia_act!H4*1000)</f>
        <v>110.15157262851433</v>
      </c>
      <c r="I32" s="134">
        <f>IF(TrAvia_act!I4=0,"",I8/TrAvia_act!I4*1000)</f>
        <v>110.99587899841849</v>
      </c>
      <c r="J32" s="134">
        <f>IF(TrAvia_act!J4=0,"",J8/TrAvia_act!J4*1000)</f>
        <v>109.42133846897313</v>
      </c>
      <c r="K32" s="134">
        <f>IF(TrAvia_act!K4=0,"",K8/TrAvia_act!K4*1000)</f>
        <v>102.91403137524634</v>
      </c>
      <c r="L32" s="134">
        <f>IF(TrAvia_act!L4=0,"",L8/TrAvia_act!L4*1000)</f>
        <v>86.580903062259779</v>
      </c>
      <c r="M32" s="134">
        <f>IF(TrAvia_act!M4=0,"",M8/TrAvia_act!M4*1000)</f>
        <v>86.575811336301669</v>
      </c>
      <c r="N32" s="134">
        <f>IF(TrAvia_act!N4=0,"",N8/TrAvia_act!N4*1000)</f>
        <v>87.93058999956186</v>
      </c>
      <c r="O32" s="134">
        <f>IF(TrAvia_act!O4=0,"",O8/TrAvia_act!O4*1000)</f>
        <v>86.601820386592863</v>
      </c>
      <c r="P32" s="134">
        <f>IF(TrAvia_act!P4=0,"",P8/TrAvia_act!P4*1000)</f>
        <v>73.319417086609732</v>
      </c>
      <c r="Q32" s="134">
        <f>IF(TrAvia_act!Q4=0,"",Q8/TrAvia_act!Q4*1000)</f>
        <v>71.924529685676603</v>
      </c>
    </row>
    <row r="33" spans="1:17" ht="11.45" customHeight="1" x14ac:dyDescent="0.25">
      <c r="A33" s="116" t="s">
        <v>23</v>
      </c>
      <c r="B33" s="77">
        <f>IF(TrAvia_act!B5=0,"",B9/TrAvia_act!B5*1000)</f>
        <v>295.48919628693204</v>
      </c>
      <c r="C33" s="77">
        <f>IF(TrAvia_act!C5=0,"",C9/TrAvia_act!C5*1000)</f>
        <v>292.79765997884442</v>
      </c>
      <c r="D33" s="77">
        <f>IF(TrAvia_act!D5=0,"",D9/TrAvia_act!D5*1000)</f>
        <v>289.80255993612928</v>
      </c>
      <c r="E33" s="77">
        <f>IF(TrAvia_act!E5=0,"",E9/TrAvia_act!E5*1000)</f>
        <v>284.31149826695884</v>
      </c>
      <c r="F33" s="77">
        <f>IF(TrAvia_act!F5=0,"",F9/TrAvia_act!F5*1000)</f>
        <v>291.21615191327817</v>
      </c>
      <c r="G33" s="77">
        <f>IF(TrAvia_act!G5=0,"",G9/TrAvia_act!G5*1000)</f>
        <v>273.60688748029992</v>
      </c>
      <c r="H33" s="77">
        <f>IF(TrAvia_act!H5=0,"",H9/TrAvia_act!H5*1000)</f>
        <v>271.25251670311417</v>
      </c>
      <c r="I33" s="77">
        <f>IF(TrAvia_act!I5=0,"",I9/TrAvia_act!I5*1000)</f>
        <v>260.98722247880988</v>
      </c>
      <c r="J33" s="77">
        <f>IF(TrAvia_act!J5=0,"",J9/TrAvia_act!J5*1000)</f>
        <v>254.6202155469754</v>
      </c>
      <c r="K33" s="77">
        <f>IF(TrAvia_act!K5=0,"",K9/TrAvia_act!K5*1000)</f>
        <v>269.96929672888058</v>
      </c>
      <c r="L33" s="77">
        <f>IF(TrAvia_act!L5=0,"",L9/TrAvia_act!L5*1000)</f>
        <v>264.64131729803569</v>
      </c>
      <c r="M33" s="77">
        <f>IF(TrAvia_act!M5=0,"",M9/TrAvia_act!M5*1000)</f>
        <v>251.08915949230632</v>
      </c>
      <c r="N33" s="77">
        <f>IF(TrAvia_act!N5=0,"",N9/TrAvia_act!N5*1000)</f>
        <v>250.30465940648017</v>
      </c>
      <c r="O33" s="77">
        <f>IF(TrAvia_act!O5=0,"",O9/TrAvia_act!O5*1000)</f>
        <v>235.8512298392051</v>
      </c>
      <c r="P33" s="77">
        <f>IF(TrAvia_act!P5=0,"",P9/TrAvia_act!P5*1000)</f>
        <v>226.98163756512284</v>
      </c>
      <c r="Q33" s="77">
        <f>IF(TrAvia_act!Q5=0,"",Q9/TrAvia_act!Q5*1000)</f>
        <v>220.85655597506164</v>
      </c>
    </row>
    <row r="34" spans="1:17" ht="11.45" customHeight="1" x14ac:dyDescent="0.25">
      <c r="A34" s="116" t="s">
        <v>127</v>
      </c>
      <c r="B34" s="77">
        <f>IF(TrAvia_act!B6=0,"",B10/TrAvia_act!B6*1000)</f>
        <v>103.49533128967578</v>
      </c>
      <c r="C34" s="77">
        <f>IF(TrAvia_act!C6=0,"",C10/TrAvia_act!C6*1000)</f>
        <v>86.601818077569391</v>
      </c>
      <c r="D34" s="77">
        <f>IF(TrAvia_act!D6=0,"",D10/TrAvia_act!D6*1000)</f>
        <v>85.937920838180005</v>
      </c>
      <c r="E34" s="77">
        <f>IF(TrAvia_act!E6=0,"",E10/TrAvia_act!E6*1000)</f>
        <v>89.710683665618305</v>
      </c>
      <c r="F34" s="77">
        <f>IF(TrAvia_act!F6=0,"",F10/TrAvia_act!F6*1000)</f>
        <v>91.124286339823172</v>
      </c>
      <c r="G34" s="77">
        <f>IF(TrAvia_act!G6=0,"",G10/TrAvia_act!G6*1000)</f>
        <v>85.934824052204632</v>
      </c>
      <c r="H34" s="77">
        <f>IF(TrAvia_act!H6=0,"",H10/TrAvia_act!H6*1000)</f>
        <v>103.61465020173846</v>
      </c>
      <c r="I34" s="77">
        <f>IF(TrAvia_act!I6=0,"",I10/TrAvia_act!I6*1000)</f>
        <v>104.87143390764169</v>
      </c>
      <c r="J34" s="77">
        <f>IF(TrAvia_act!J6=0,"",J10/TrAvia_act!J6*1000)</f>
        <v>102.87081770040736</v>
      </c>
      <c r="K34" s="77">
        <f>IF(TrAvia_act!K6=0,"",K10/TrAvia_act!K6*1000)</f>
        <v>94.315355637786269</v>
      </c>
      <c r="L34" s="77">
        <f>IF(TrAvia_act!L6=0,"",L10/TrAvia_act!L6*1000)</f>
        <v>71.687707267447465</v>
      </c>
      <c r="M34" s="77">
        <f>IF(TrAvia_act!M6=0,"",M10/TrAvia_act!M6*1000)</f>
        <v>75.046912819711366</v>
      </c>
      <c r="N34" s="77">
        <f>IF(TrAvia_act!N6=0,"",N10/TrAvia_act!N6*1000)</f>
        <v>83.17744702143105</v>
      </c>
      <c r="O34" s="77">
        <f>IF(TrAvia_act!O6=0,"",O10/TrAvia_act!O6*1000)</f>
        <v>82.111548379578664</v>
      </c>
      <c r="P34" s="77">
        <f>IF(TrAvia_act!P6=0,"",P10/TrAvia_act!P6*1000)</f>
        <v>68.485540879915774</v>
      </c>
      <c r="Q34" s="77">
        <f>IF(TrAvia_act!Q6=0,"",Q10/TrAvia_act!Q6*1000)</f>
        <v>59.855578254713926</v>
      </c>
    </row>
    <row r="35" spans="1:17" ht="11.45" customHeight="1" x14ac:dyDescent="0.25">
      <c r="A35" s="116" t="s">
        <v>125</v>
      </c>
      <c r="B35" s="77">
        <f>IF(TrAvia_act!B7=0,"",B11/TrAvia_act!B7*1000)</f>
        <v>112.53041414976776</v>
      </c>
      <c r="C35" s="77">
        <f>IF(TrAvia_act!C7=0,"",C11/TrAvia_act!C7*1000)</f>
        <v>80.282593727847427</v>
      </c>
      <c r="D35" s="77">
        <f>IF(TrAvia_act!D7=0,"",D11/TrAvia_act!D7*1000)</f>
        <v>80.515477101675927</v>
      </c>
      <c r="E35" s="77">
        <f>IF(TrAvia_act!E7=0,"",E11/TrAvia_act!E7*1000)</f>
        <v>85.196110009790331</v>
      </c>
      <c r="F35" s="77">
        <f>IF(TrAvia_act!F7=0,"",F11/TrAvia_act!F7*1000)</f>
        <v>86.635557671640356</v>
      </c>
      <c r="G35" s="77">
        <f>IF(TrAvia_act!G7=0,"",G11/TrAvia_act!G7*1000)</f>
        <v>80.184412380734258</v>
      </c>
      <c r="H35" s="77">
        <f>IF(TrAvia_act!H7=0,"",H11/TrAvia_act!H7*1000)</f>
        <v>93.383412160352947</v>
      </c>
      <c r="I35" s="77">
        <f>IF(TrAvia_act!I7=0,"",I11/TrAvia_act!I7*1000)</f>
        <v>92.213632319154257</v>
      </c>
      <c r="J35" s="77">
        <f>IF(TrAvia_act!J7=0,"",J11/TrAvia_act!J7*1000)</f>
        <v>94.999452802339377</v>
      </c>
      <c r="K35" s="77">
        <f>IF(TrAvia_act!K7=0,"",K11/TrAvia_act!K7*1000)</f>
        <v>83.963624079901948</v>
      </c>
      <c r="L35" s="77">
        <f>IF(TrAvia_act!L7=0,"",L11/TrAvia_act!L7*1000)</f>
        <v>85.802760611141167</v>
      </c>
      <c r="M35" s="77">
        <f>IF(TrAvia_act!M7=0,"",M11/TrAvia_act!M7*1000)</f>
        <v>85.116541110086473</v>
      </c>
      <c r="N35" s="77">
        <f>IF(TrAvia_act!N7=0,"",N11/TrAvia_act!N7*1000)</f>
        <v>60.007995977618791</v>
      </c>
      <c r="O35" s="77">
        <f>IF(TrAvia_act!O7=0,"",O11/TrAvia_act!O7*1000)</f>
        <v>63.055018939165905</v>
      </c>
      <c r="P35" s="77">
        <f>IF(TrAvia_act!P7=0,"",P11/TrAvia_act!P7*1000)</f>
        <v>59.271222700400585</v>
      </c>
      <c r="Q35" s="77">
        <f>IF(TrAvia_act!Q7=0,"",Q11/TrAvia_act!Q7*1000)</f>
        <v>73.761642467039096</v>
      </c>
    </row>
    <row r="36" spans="1:17" ht="11.45" customHeight="1" x14ac:dyDescent="0.25">
      <c r="A36" s="128" t="s">
        <v>33</v>
      </c>
      <c r="B36" s="133">
        <f>IF(TrAvia_act!B8=0,"",B12/TrAvia_act!B8*1000)</f>
        <v>568.30121600892892</v>
      </c>
      <c r="C36" s="133">
        <f>IF(TrAvia_act!C8=0,"",C12/TrAvia_act!C8*1000)</f>
        <v>465.74285708026741</v>
      </c>
      <c r="D36" s="133">
        <f>IF(TrAvia_act!D8=0,"",D12/TrAvia_act!D8*1000)</f>
        <v>437.11944290608534</v>
      </c>
      <c r="E36" s="133">
        <f>IF(TrAvia_act!E8=0,"",E12/TrAvia_act!E8*1000)</f>
        <v>433.56163348375804</v>
      </c>
      <c r="F36" s="133">
        <f>IF(TrAvia_act!F8=0,"",F12/TrAvia_act!F8*1000)</f>
        <v>409.83981499255526</v>
      </c>
      <c r="G36" s="133">
        <f>IF(TrAvia_act!G8=0,"",G12/TrAvia_act!G8*1000)</f>
        <v>417.55730585509161</v>
      </c>
      <c r="H36" s="133">
        <f>IF(TrAvia_act!H8=0,"",H12/TrAvia_act!H8*1000)</f>
        <v>518.19214703884131</v>
      </c>
      <c r="I36" s="133">
        <f>IF(TrAvia_act!I8=0,"",I12/TrAvia_act!I8*1000)</f>
        <v>533.637585890747</v>
      </c>
      <c r="J36" s="133">
        <f>IF(TrAvia_act!J8=0,"",J12/TrAvia_act!J8*1000)</f>
        <v>542.91149087867655</v>
      </c>
      <c r="K36" s="133">
        <f>IF(TrAvia_act!K8=0,"",K12/TrAvia_act!K8*1000)</f>
        <v>451.45889396543379</v>
      </c>
      <c r="L36" s="133">
        <f>IF(TrAvia_act!L8=0,"",L12/TrAvia_act!L8*1000)</f>
        <v>309.42096695412977</v>
      </c>
      <c r="M36" s="133">
        <f>IF(TrAvia_act!M8=0,"",M12/TrAvia_act!M8*1000)</f>
        <v>331.54462512218828</v>
      </c>
      <c r="N36" s="133">
        <f>IF(TrAvia_act!N8=0,"",N12/TrAvia_act!N8*1000)</f>
        <v>391.75300454633918</v>
      </c>
      <c r="O36" s="133">
        <f>IF(TrAvia_act!O8=0,"",O12/TrAvia_act!O8*1000)</f>
        <v>430.2940710143634</v>
      </c>
      <c r="P36" s="133">
        <f>IF(TrAvia_act!P8=0,"",P12/TrAvia_act!P8*1000)</f>
        <v>356.80699835450963</v>
      </c>
      <c r="Q36" s="133">
        <f>IF(TrAvia_act!Q8=0,"",Q12/TrAvia_act!Q8*1000)</f>
        <v>323.14889691000639</v>
      </c>
    </row>
    <row r="37" spans="1:17" ht="11.45" customHeight="1" x14ac:dyDescent="0.25">
      <c r="A37" s="95" t="s">
        <v>126</v>
      </c>
      <c r="B37" s="75">
        <f>IF(TrAvia_act!B9=0,"",B13/TrAvia_act!B9*1000)</f>
        <v>703.63992581032915</v>
      </c>
      <c r="C37" s="75">
        <f>IF(TrAvia_act!C9=0,"",C13/TrAvia_act!C9*1000)</f>
        <v>553.68231432296614</v>
      </c>
      <c r="D37" s="75">
        <f>IF(TrAvia_act!D9=0,"",D13/TrAvia_act!D9*1000)</f>
        <v>511.59590466356872</v>
      </c>
      <c r="E37" s="75">
        <f>IF(TrAvia_act!E9=0,"",E13/TrAvia_act!E9*1000)</f>
        <v>506.65654919986025</v>
      </c>
      <c r="F37" s="75">
        <f>IF(TrAvia_act!F9=0,"",F13/TrAvia_act!F9*1000)</f>
        <v>479.02761895195744</v>
      </c>
      <c r="G37" s="75">
        <f>IF(TrAvia_act!G9=0,"",G13/TrAvia_act!G9*1000)</f>
        <v>499.19519881457927</v>
      </c>
      <c r="H37" s="75">
        <f>IF(TrAvia_act!H9=0,"",H13/TrAvia_act!H9*1000)</f>
        <v>640.45344815645205</v>
      </c>
      <c r="I37" s="75">
        <f>IF(TrAvia_act!I9=0,"",I13/TrAvia_act!I9*1000)</f>
        <v>684.52954149477102</v>
      </c>
      <c r="J37" s="75">
        <f>IF(TrAvia_act!J9=0,"",J13/TrAvia_act!J9*1000)</f>
        <v>721.30018003706891</v>
      </c>
      <c r="K37" s="75">
        <f>IF(TrAvia_act!K9=0,"",K13/TrAvia_act!K9*1000)</f>
        <v>597.79198819141436</v>
      </c>
      <c r="L37" s="75">
        <f>IF(TrAvia_act!L9=0,"",L13/TrAvia_act!L9*1000)</f>
        <v>437.27205942977429</v>
      </c>
      <c r="M37" s="75">
        <f>IF(TrAvia_act!M9=0,"",M13/TrAvia_act!M9*1000)</f>
        <v>456.75524834221272</v>
      </c>
      <c r="N37" s="75">
        <f>IF(TrAvia_act!N9=0,"",N13/TrAvia_act!N9*1000)</f>
        <v>505.41866579022962</v>
      </c>
      <c r="O37" s="75">
        <f>IF(TrAvia_act!O9=0,"",O13/TrAvia_act!O9*1000)</f>
        <v>519.85839033572358</v>
      </c>
      <c r="P37" s="75">
        <f>IF(TrAvia_act!P9=0,"",P13/TrAvia_act!P9*1000)</f>
        <v>418.90796582427697</v>
      </c>
      <c r="Q37" s="75">
        <f>IF(TrAvia_act!Q9=0,"",Q13/TrAvia_act!Q9*1000)</f>
        <v>384.90094302030849</v>
      </c>
    </row>
    <row r="38" spans="1:17" ht="11.45" customHeight="1" x14ac:dyDescent="0.25">
      <c r="A38" s="93" t="s">
        <v>125</v>
      </c>
      <c r="B38" s="74">
        <f>IF(TrAvia_act!B10=0,"",B14/TrAvia_act!B10*1000)</f>
        <v>269.18751407707191</v>
      </c>
      <c r="C38" s="74">
        <f>IF(TrAvia_act!C10=0,"",C14/TrAvia_act!C10*1000)</f>
        <v>225.41573812602974</v>
      </c>
      <c r="D38" s="74">
        <f>IF(TrAvia_act!D10=0,"",D14/TrAvia_act!D10*1000)</f>
        <v>218.63513035707246</v>
      </c>
      <c r="E38" s="74">
        <f>IF(TrAvia_act!E10=0,"",E14/TrAvia_act!E10*1000)</f>
        <v>229.81033046198829</v>
      </c>
      <c r="F38" s="74">
        <f>IF(TrAvia_act!F10=0,"",F14/TrAvia_act!F10*1000)</f>
        <v>224.20298824719032</v>
      </c>
      <c r="G38" s="74">
        <f>IF(TrAvia_act!G10=0,"",G14/TrAvia_act!G10*1000)</f>
        <v>222.64847502717012</v>
      </c>
      <c r="H38" s="74">
        <f>IF(TrAvia_act!H10=0,"",H14/TrAvia_act!H10*1000)</f>
        <v>266.75652066379428</v>
      </c>
      <c r="I38" s="74">
        <f>IF(TrAvia_act!I10=0,"",I14/TrAvia_act!I10*1000)</f>
        <v>273.2980618344879</v>
      </c>
      <c r="J38" s="74">
        <f>IF(TrAvia_act!J10=0,"",J14/TrAvia_act!J10*1000)</f>
        <v>289.39561785305733</v>
      </c>
      <c r="K38" s="74">
        <f>IF(TrAvia_act!K10=0,"",K14/TrAvia_act!K10*1000)</f>
        <v>243.25755127849732</v>
      </c>
      <c r="L38" s="74">
        <f>IF(TrAvia_act!L10=0,"",L14/TrAvia_act!L10*1000)</f>
        <v>181.11205610037305</v>
      </c>
      <c r="M38" s="74">
        <f>IF(TrAvia_act!M10=0,"",M14/TrAvia_act!M10*1000)</f>
        <v>200.4801294092056</v>
      </c>
      <c r="N38" s="74">
        <f>IF(TrAvia_act!N10=0,"",N14/TrAvia_act!N10*1000)</f>
        <v>240.33534141054113</v>
      </c>
      <c r="O38" s="74">
        <f>IF(TrAvia_act!O10=0,"",O14/TrAvia_act!O10*1000)</f>
        <v>286.88194785197277</v>
      </c>
      <c r="P38" s="74">
        <f>IF(TrAvia_act!P10=0,"",P14/TrAvia_act!P10*1000)</f>
        <v>247.73131027873058</v>
      </c>
      <c r="Q38" s="74">
        <f>IF(TrAvia_act!Q10=0,"",Q14/TrAvia_act!Q10*1000)</f>
        <v>236.56608845690113</v>
      </c>
    </row>
    <row r="40" spans="1:17" ht="11.45" customHeight="1" x14ac:dyDescent="0.25">
      <c r="A40" s="27" t="s">
        <v>143</v>
      </c>
      <c r="B40" s="68"/>
      <c r="C40" s="68"/>
      <c r="D40" s="68"/>
      <c r="E40" s="68"/>
      <c r="F40" s="68"/>
      <c r="G40" s="68"/>
      <c r="H40" s="68"/>
      <c r="I40" s="68"/>
      <c r="J40" s="68"/>
      <c r="K40" s="68"/>
      <c r="L40" s="68"/>
      <c r="M40" s="68"/>
      <c r="N40" s="68"/>
      <c r="O40" s="68"/>
      <c r="P40" s="68"/>
      <c r="Q40" s="68"/>
    </row>
    <row r="41" spans="1:17" ht="11.45" customHeight="1" x14ac:dyDescent="0.25">
      <c r="A41" s="130" t="s">
        <v>39</v>
      </c>
      <c r="B41" s="134">
        <f>IF(TrAvia_act!B22=0,"",1000000*B8/TrAvia_act!B22)</f>
        <v>11099.471212559276</v>
      </c>
      <c r="C41" s="134">
        <f>IF(TrAvia_act!C22=0,"",1000000*C8/TrAvia_act!C22)</f>
        <v>9286.1082059514465</v>
      </c>
      <c r="D41" s="134">
        <f>IF(TrAvia_act!D22=0,"",1000000*D8/TrAvia_act!D22)</f>
        <v>9319.1768209548791</v>
      </c>
      <c r="E41" s="134">
        <f>IF(TrAvia_act!E22=0,"",1000000*E8/TrAvia_act!E22)</f>
        <v>9794.804438908639</v>
      </c>
      <c r="F41" s="134">
        <f>IF(TrAvia_act!F22=0,"",1000000*F8/TrAvia_act!F22)</f>
        <v>9726.0793376638212</v>
      </c>
      <c r="G41" s="134">
        <f>IF(TrAvia_act!G22=0,"",1000000*G8/TrAvia_act!G22)</f>
        <v>9783.6833757494023</v>
      </c>
      <c r="H41" s="134">
        <f>IF(TrAvia_act!H22=0,"",1000000*H8/TrAvia_act!H22)</f>
        <v>10928.265497324299</v>
      </c>
      <c r="I41" s="134">
        <f>IF(TrAvia_act!I22=0,"",1000000*I8/TrAvia_act!I22)</f>
        <v>10642.019949955826</v>
      </c>
      <c r="J41" s="134">
        <f>IF(TrAvia_act!J22=0,"",1000000*J8/TrAvia_act!J22)</f>
        <v>11282.847805963855</v>
      </c>
      <c r="K41" s="134">
        <f>IF(TrAvia_act!K22=0,"",1000000*K8/TrAvia_act!K22)</f>
        <v>9631.4841995097249</v>
      </c>
      <c r="L41" s="134">
        <f>IF(TrAvia_act!L22=0,"",1000000*L8/TrAvia_act!L22)</f>
        <v>8105.4389992221204</v>
      </c>
      <c r="M41" s="134">
        <f>IF(TrAvia_act!M22=0,"",1000000*M8/TrAvia_act!M22)</f>
        <v>8595.5197917403202</v>
      </c>
      <c r="N41" s="134">
        <f>IF(TrAvia_act!N22=0,"",1000000*N8/TrAvia_act!N22)</f>
        <v>8980.5701866509971</v>
      </c>
      <c r="O41" s="134">
        <f>IF(TrAvia_act!O22=0,"",1000000*O8/TrAvia_act!O22)</f>
        <v>9454.325067276488</v>
      </c>
      <c r="P41" s="134">
        <f>IF(TrAvia_act!P22=0,"",1000000*P8/TrAvia_act!P22)</f>
        <v>8935.3851682478162</v>
      </c>
      <c r="Q41" s="134">
        <f>IF(TrAvia_act!Q22=0,"",1000000*Q8/TrAvia_act!Q22)</f>
        <v>8448.9162755360812</v>
      </c>
    </row>
    <row r="42" spans="1:17" ht="11.45" customHeight="1" x14ac:dyDescent="0.25">
      <c r="A42" s="116" t="s">
        <v>23</v>
      </c>
      <c r="B42" s="77">
        <f>IF(TrAvia_act!B23=0,"",1000000*B9/TrAvia_act!B23)</f>
        <v>6647.8678900661371</v>
      </c>
      <c r="C42" s="77">
        <f>IF(TrAvia_act!C23=0,"",1000000*C9/TrAvia_act!C23)</f>
        <v>6572.8271823856276</v>
      </c>
      <c r="D42" s="77">
        <f>IF(TrAvia_act!D23=0,"",1000000*D9/TrAvia_act!D23)</f>
        <v>6803.3291633724566</v>
      </c>
      <c r="E42" s="77">
        <f>IF(TrAvia_act!E23=0,"",1000000*E9/TrAvia_act!E23)</f>
        <v>7173.8412662382207</v>
      </c>
      <c r="F42" s="77">
        <f>IF(TrAvia_act!F23=0,"",1000000*F9/TrAvia_act!F23)</f>
        <v>7155.7385671720058</v>
      </c>
      <c r="G42" s="77">
        <f>IF(TrAvia_act!G23=0,"",1000000*G9/TrAvia_act!G23)</f>
        <v>7077.2308723852839</v>
      </c>
      <c r="H42" s="77">
        <f>IF(TrAvia_act!H23=0,"",1000000*H9/TrAvia_act!H23)</f>
        <v>7065.507761890296</v>
      </c>
      <c r="I42" s="77">
        <f>IF(TrAvia_act!I23=0,"",1000000*I9/TrAvia_act!I23)</f>
        <v>7125.9150403868889</v>
      </c>
      <c r="J42" s="77">
        <f>IF(TrAvia_act!J23=0,"",1000000*J9/TrAvia_act!J23)</f>
        <v>7172.565236310088</v>
      </c>
      <c r="K42" s="77">
        <f>IF(TrAvia_act!K23=0,"",1000000*K9/TrAvia_act!K23)</f>
        <v>7175.7358977118765</v>
      </c>
      <c r="L42" s="77">
        <f>IF(TrAvia_act!L23=0,"",1000000*L9/TrAvia_act!L23)</f>
        <v>7354.2299532830166</v>
      </c>
      <c r="M42" s="77">
        <f>IF(TrAvia_act!M23=0,"",1000000*M9/TrAvia_act!M23)</f>
        <v>7105.4879711683798</v>
      </c>
      <c r="N42" s="77">
        <f>IF(TrAvia_act!N23=0,"",1000000*N9/TrAvia_act!N23)</f>
        <v>7170.4000242358543</v>
      </c>
      <c r="O42" s="77">
        <f>IF(TrAvia_act!O23=0,"",1000000*O9/TrAvia_act!O23)</f>
        <v>7199.1154447941026</v>
      </c>
      <c r="P42" s="77">
        <f>IF(TrAvia_act!P23=0,"",1000000*P9/TrAvia_act!P23)</f>
        <v>7518.7833350497194</v>
      </c>
      <c r="Q42" s="77">
        <f>IF(TrAvia_act!Q23=0,"",1000000*Q9/TrAvia_act!Q23)</f>
        <v>7639.5563488285097</v>
      </c>
    </row>
    <row r="43" spans="1:17" ht="11.45" customHeight="1" x14ac:dyDescent="0.25">
      <c r="A43" s="116" t="s">
        <v>127</v>
      </c>
      <c r="B43" s="77">
        <f>IF(TrAvia_act!B24=0,"",1000000*B10/TrAvia_act!B24)</f>
        <v>11014.782806792133</v>
      </c>
      <c r="C43" s="77">
        <f>IF(TrAvia_act!C24=0,"",1000000*C10/TrAvia_act!C24)</f>
        <v>9220.3870201941627</v>
      </c>
      <c r="D43" s="77">
        <f>IF(TrAvia_act!D24=0,"",1000000*D10/TrAvia_act!D24)</f>
        <v>9220.3012441122191</v>
      </c>
      <c r="E43" s="77">
        <f>IF(TrAvia_act!E24=0,"",1000000*E10/TrAvia_act!E24)</f>
        <v>9675.4511252954944</v>
      </c>
      <c r="F43" s="77">
        <f>IF(TrAvia_act!F24=0,"",1000000*F10/TrAvia_act!F24)</f>
        <v>9577.7072654422482</v>
      </c>
      <c r="G43" s="77">
        <f>IF(TrAvia_act!G24=0,"",1000000*G10/TrAvia_act!G24)</f>
        <v>9628.7187347127165</v>
      </c>
      <c r="H43" s="77">
        <f>IF(TrAvia_act!H24=0,"",1000000*H10/TrAvia_act!H24)</f>
        <v>10746.631693586782</v>
      </c>
      <c r="I43" s="77">
        <f>IF(TrAvia_act!I24=0,"",1000000*I10/TrAvia_act!I24)</f>
        <v>10268.552311837138</v>
      </c>
      <c r="J43" s="77">
        <f>IF(TrAvia_act!J24=0,"",1000000*J10/TrAvia_act!J24)</f>
        <v>10868.663174832451</v>
      </c>
      <c r="K43" s="77">
        <f>IF(TrAvia_act!K24=0,"",1000000*K10/TrAvia_act!K24)</f>
        <v>9056.5044071110133</v>
      </c>
      <c r="L43" s="77">
        <f>IF(TrAvia_act!L24=0,"",1000000*L10/TrAvia_act!L24)</f>
        <v>7383.6617353723641</v>
      </c>
      <c r="M43" s="77">
        <f>IF(TrAvia_act!M24=0,"",1000000*M10/TrAvia_act!M24)</f>
        <v>7939.647703734594</v>
      </c>
      <c r="N43" s="77">
        <f>IF(TrAvia_act!N24=0,"",1000000*N10/TrAvia_act!N24)</f>
        <v>8829.8842662547668</v>
      </c>
      <c r="O43" s="77">
        <f>IF(TrAvia_act!O24=0,"",1000000*O10/TrAvia_act!O24)</f>
        <v>9324.9023061094667</v>
      </c>
      <c r="P43" s="77">
        <f>IF(TrAvia_act!P24=0,"",1000000*P10/TrAvia_act!P24)</f>
        <v>8194.8611418058572</v>
      </c>
      <c r="Q43" s="77">
        <f>IF(TrAvia_act!Q24=0,"",1000000*Q10/TrAvia_act!Q24)</f>
        <v>7497.2411292476336</v>
      </c>
    </row>
    <row r="44" spans="1:17" ht="11.45" customHeight="1" x14ac:dyDescent="0.25">
      <c r="A44" s="116" t="s">
        <v>125</v>
      </c>
      <c r="B44" s="77">
        <f>IF(TrAvia_act!B25=0,"",1000000*B11/TrAvia_act!B25)</f>
        <v>22659.813955134661</v>
      </c>
      <c r="C44" s="77">
        <f>IF(TrAvia_act!C25=0,"",1000000*C11/TrAvia_act!C25)</f>
        <v>16227.503797783522</v>
      </c>
      <c r="D44" s="77">
        <f>IF(TrAvia_act!D25=0,"",1000000*D11/TrAvia_act!D25)</f>
        <v>15905.075817403376</v>
      </c>
      <c r="E44" s="77">
        <f>IF(TrAvia_act!E25=0,"",1000000*E11/TrAvia_act!E25)</f>
        <v>16569.153111455715</v>
      </c>
      <c r="F44" s="77">
        <f>IF(TrAvia_act!F25=0,"",1000000*F11/TrAvia_act!F25)</f>
        <v>16974.722570262162</v>
      </c>
      <c r="G44" s="77">
        <f>IF(TrAvia_act!G25=0,"",1000000*G11/TrAvia_act!G25)</f>
        <v>17189.339633328884</v>
      </c>
      <c r="H44" s="77">
        <f>IF(TrAvia_act!H25=0,"",1000000*H11/TrAvia_act!H25)</f>
        <v>20263.657880028939</v>
      </c>
      <c r="I44" s="77">
        <f>IF(TrAvia_act!I25=0,"",1000000*I11/TrAvia_act!I25)</f>
        <v>20201.302447471226</v>
      </c>
      <c r="J44" s="77">
        <f>IF(TrAvia_act!J25=0,"",1000000*J11/TrAvia_act!J25)</f>
        <v>21302.833655828668</v>
      </c>
      <c r="K44" s="77">
        <f>IF(TrAvia_act!K25=0,"",1000000*K11/TrAvia_act!K25)</f>
        <v>18394.340057219808</v>
      </c>
      <c r="L44" s="77">
        <f>IF(TrAvia_act!L25=0,"",1000000*L11/TrAvia_act!L25)</f>
        <v>12391.845290487716</v>
      </c>
      <c r="M44" s="77">
        <f>IF(TrAvia_act!M25=0,"",1000000*M11/TrAvia_act!M25)</f>
        <v>13065.004131489972</v>
      </c>
      <c r="N44" s="77">
        <f>IF(TrAvia_act!N25=0,"",1000000*N11/TrAvia_act!N25)</f>
        <v>14759.922453004643</v>
      </c>
      <c r="O44" s="77">
        <f>IF(TrAvia_act!O25=0,"",1000000*O11/TrAvia_act!O25)</f>
        <v>15866.772838011997</v>
      </c>
      <c r="P44" s="77">
        <f>IF(TrAvia_act!P25=0,"",1000000*P11/TrAvia_act!P25)</f>
        <v>14063.171097699775</v>
      </c>
      <c r="Q44" s="77">
        <f>IF(TrAvia_act!Q25=0,"",1000000*Q11/TrAvia_act!Q25)</f>
        <v>13029.565457702322</v>
      </c>
    </row>
    <row r="45" spans="1:17" ht="11.45" customHeight="1" x14ac:dyDescent="0.25">
      <c r="A45" s="128" t="s">
        <v>18</v>
      </c>
      <c r="B45" s="133">
        <f>IF(TrAvia_act!B26=0,"",1000000*B12/TrAvia_act!B26)</f>
        <v>14678.865062205339</v>
      </c>
      <c r="C45" s="133">
        <f>IF(TrAvia_act!C26=0,"",1000000*C12/TrAvia_act!C26)</f>
        <v>12447.524178937996</v>
      </c>
      <c r="D45" s="133">
        <f>IF(TrAvia_act!D26=0,"",1000000*D12/TrAvia_act!D26)</f>
        <v>12740.274206407701</v>
      </c>
      <c r="E45" s="133">
        <f>IF(TrAvia_act!E26=0,"",1000000*E12/TrAvia_act!E26)</f>
        <v>14015.701086395848</v>
      </c>
      <c r="F45" s="133">
        <f>IF(TrAvia_act!F26=0,"",1000000*F12/TrAvia_act!F26)</f>
        <v>14655.023308565544</v>
      </c>
      <c r="G45" s="133">
        <f>IF(TrAvia_act!G26=0,"",1000000*G12/TrAvia_act!G26)</f>
        <v>14084.314763174281</v>
      </c>
      <c r="H45" s="133">
        <f>IF(TrAvia_act!H26=0,"",1000000*H12/TrAvia_act!H26)</f>
        <v>15278.876980222161</v>
      </c>
      <c r="I45" s="133">
        <f>IF(TrAvia_act!I26=0,"",1000000*I12/TrAvia_act!I26)</f>
        <v>14517.315873180791</v>
      </c>
      <c r="J45" s="133">
        <f>IF(TrAvia_act!J26=0,"",1000000*J12/TrAvia_act!J26)</f>
        <v>15063.992069046091</v>
      </c>
      <c r="K45" s="133">
        <f>IF(TrAvia_act!K26=0,"",1000000*K12/TrAvia_act!K26)</f>
        <v>12754.319083303026</v>
      </c>
      <c r="L45" s="133">
        <f>IF(TrAvia_act!L26=0,"",1000000*L12/TrAvia_act!L26)</f>
        <v>10463.764234209895</v>
      </c>
      <c r="M45" s="133">
        <f>IF(TrAvia_act!M26=0,"",1000000*M12/TrAvia_act!M26)</f>
        <v>11026.812708061972</v>
      </c>
      <c r="N45" s="133">
        <f>IF(TrAvia_act!N26=0,"",1000000*N12/TrAvia_act!N26)</f>
        <v>11743.688513020743</v>
      </c>
      <c r="O45" s="133">
        <f>IF(TrAvia_act!O26=0,"",1000000*O12/TrAvia_act!O26)</f>
        <v>11860.802427458308</v>
      </c>
      <c r="P45" s="133">
        <f>IF(TrAvia_act!P26=0,"",1000000*P12/TrAvia_act!P26)</f>
        <v>10207.404269512506</v>
      </c>
      <c r="Q45" s="133">
        <f>IF(TrAvia_act!Q26=0,"",1000000*Q12/TrAvia_act!Q26)</f>
        <v>9350.9807171756547</v>
      </c>
    </row>
    <row r="46" spans="1:17" ht="11.45" customHeight="1" x14ac:dyDescent="0.25">
      <c r="A46" s="95" t="s">
        <v>126</v>
      </c>
      <c r="B46" s="75">
        <f>IF(TrAvia_act!B27=0,"",1000000*B13/TrAvia_act!B27)</f>
        <v>13870.08398956312</v>
      </c>
      <c r="C46" s="75">
        <f>IF(TrAvia_act!C27=0,"",1000000*C13/TrAvia_act!C27)</f>
        <v>11869.40036831261</v>
      </c>
      <c r="D46" s="75">
        <f>IF(TrAvia_act!D27=0,"",1000000*D13/TrAvia_act!D27)</f>
        <v>12208.387928251605</v>
      </c>
      <c r="E46" s="75">
        <f>IF(TrAvia_act!E27=0,"",1000000*E13/TrAvia_act!E27)</f>
        <v>13441.257717952318</v>
      </c>
      <c r="F46" s="75">
        <f>IF(TrAvia_act!F27=0,"",1000000*F13/TrAvia_act!F27)</f>
        <v>14109.288610437598</v>
      </c>
      <c r="G46" s="75">
        <f>IF(TrAvia_act!G27=0,"",1000000*G13/TrAvia_act!G27)</f>
        <v>13446.818667345195</v>
      </c>
      <c r="H46" s="75">
        <f>IF(TrAvia_act!H27=0,"",1000000*H13/TrAvia_act!H27)</f>
        <v>14448.990402272111</v>
      </c>
      <c r="I46" s="75">
        <f>IF(TrAvia_act!I27=0,"",1000000*I13/TrAvia_act!I27)</f>
        <v>13562.787157367931</v>
      </c>
      <c r="J46" s="75">
        <f>IF(TrAvia_act!J27=0,"",1000000*J13/TrAvia_act!J27)</f>
        <v>13965.433309222211</v>
      </c>
      <c r="K46" s="75">
        <f>IF(TrAvia_act!K27=0,"",1000000*K13/TrAvia_act!K27)</f>
        <v>11747.298088854835</v>
      </c>
      <c r="L46" s="75">
        <f>IF(TrAvia_act!L27=0,"",1000000*L13/TrAvia_act!L27)</f>
        <v>9391.7844675010601</v>
      </c>
      <c r="M46" s="75">
        <f>IF(TrAvia_act!M27=0,"",1000000*M13/TrAvia_act!M27)</f>
        <v>9895.3173623853054</v>
      </c>
      <c r="N46" s="75">
        <f>IF(TrAvia_act!N27=0,"",1000000*N13/TrAvia_act!N27)</f>
        <v>10825.194239176466</v>
      </c>
      <c r="O46" s="75">
        <f>IF(TrAvia_act!O27=0,"",1000000*O13/TrAvia_act!O27)</f>
        <v>11219.429510488988</v>
      </c>
      <c r="P46" s="75">
        <f>IF(TrAvia_act!P27=0,"",1000000*P13/TrAvia_act!P27)</f>
        <v>9744.0492739947331</v>
      </c>
      <c r="Q46" s="75">
        <f>IF(TrAvia_act!Q27=0,"",1000000*Q13/TrAvia_act!Q27)</f>
        <v>8881.1244587990222</v>
      </c>
    </row>
    <row r="47" spans="1:17" ht="11.45" customHeight="1" x14ac:dyDescent="0.25">
      <c r="A47" s="93" t="s">
        <v>125</v>
      </c>
      <c r="B47" s="74">
        <f>IF(TrAvia_act!B28=0,"",1000000*B14/TrAvia_act!B28)</f>
        <v>22135.71183124707</v>
      </c>
      <c r="C47" s="74">
        <f>IF(TrAvia_act!C28=0,"",1000000*C14/TrAvia_act!C28)</f>
        <v>18494.33152682189</v>
      </c>
      <c r="D47" s="74">
        <f>IF(TrAvia_act!D28=0,"",1000000*D14/TrAvia_act!D28)</f>
        <v>18176.170999083519</v>
      </c>
      <c r="E47" s="74">
        <f>IF(TrAvia_act!E28=0,"",1000000*E14/TrAvia_act!E28)</f>
        <v>19008.007689125647</v>
      </c>
      <c r="F47" s="74">
        <f>IF(TrAvia_act!F28=0,"",1000000*F14/TrAvia_act!F28)</f>
        <v>18830.3268720206</v>
      </c>
      <c r="G47" s="74">
        <f>IF(TrAvia_act!G28=0,"",1000000*G14/TrAvia_act!G28)</f>
        <v>18874.079244001485</v>
      </c>
      <c r="H47" s="74">
        <f>IF(TrAvia_act!H28=0,"",1000000*H14/TrAvia_act!H28)</f>
        <v>21327.013902441624</v>
      </c>
      <c r="I47" s="74">
        <f>IF(TrAvia_act!I28=0,"",1000000*I14/TrAvia_act!I28)</f>
        <v>20862.328573202281</v>
      </c>
      <c r="J47" s="74">
        <f>IF(TrAvia_act!J28=0,"",1000000*J14/TrAvia_act!J28)</f>
        <v>20882.530976978614</v>
      </c>
      <c r="K47" s="74">
        <f>IF(TrAvia_act!K28=0,"",1000000*K14/TrAvia_act!K28)</f>
        <v>18213.341828120971</v>
      </c>
      <c r="L47" s="74">
        <f>IF(TrAvia_act!L28=0,"",1000000*L14/TrAvia_act!L28)</f>
        <v>14463.97501375757</v>
      </c>
      <c r="M47" s="74">
        <f>IF(TrAvia_act!M28=0,"",1000000*M14/TrAvia_act!M28)</f>
        <v>15161.22042057941</v>
      </c>
      <c r="N47" s="74">
        <f>IF(TrAvia_act!N28=0,"",1000000*N14/TrAvia_act!N28)</f>
        <v>15405.516213241181</v>
      </c>
      <c r="O47" s="74">
        <f>IF(TrAvia_act!O28=0,"",1000000*O14/TrAvia_act!O28)</f>
        <v>14219.399605990639</v>
      </c>
      <c r="P47" s="74">
        <f>IF(TrAvia_act!P28=0,"",1000000*P14/TrAvia_act!P28)</f>
        <v>11886.140898640799</v>
      </c>
      <c r="Q47" s="74">
        <f>IF(TrAvia_act!Q28=0,"",1000000*Q14/TrAvia_act!Q28)</f>
        <v>10634.461483728524</v>
      </c>
    </row>
    <row r="49" spans="1:17" ht="11.45" customHeight="1" x14ac:dyDescent="0.25">
      <c r="A49" s="27" t="s">
        <v>40</v>
      </c>
      <c r="B49" s="57">
        <f t="shared" ref="B49:Q49" si="5">IF(B7=0,0,B7/B$7)</f>
        <v>1</v>
      </c>
      <c r="C49" s="57">
        <f t="shared" si="5"/>
        <v>1</v>
      </c>
      <c r="D49" s="57">
        <f t="shared" si="5"/>
        <v>1</v>
      </c>
      <c r="E49" s="57">
        <f t="shared" si="5"/>
        <v>1</v>
      </c>
      <c r="F49" s="57">
        <f t="shared" si="5"/>
        <v>1</v>
      </c>
      <c r="G49" s="57">
        <f t="shared" si="5"/>
        <v>1</v>
      </c>
      <c r="H49" s="57">
        <f t="shared" si="5"/>
        <v>1</v>
      </c>
      <c r="I49" s="57">
        <f t="shared" si="5"/>
        <v>1</v>
      </c>
      <c r="J49" s="57">
        <f t="shared" si="5"/>
        <v>1</v>
      </c>
      <c r="K49" s="57">
        <f t="shared" si="5"/>
        <v>1</v>
      </c>
      <c r="L49" s="57">
        <f t="shared" si="5"/>
        <v>1</v>
      </c>
      <c r="M49" s="57">
        <f t="shared" si="5"/>
        <v>1</v>
      </c>
      <c r="N49" s="57">
        <f t="shared" si="5"/>
        <v>1</v>
      </c>
      <c r="O49" s="57">
        <f t="shared" si="5"/>
        <v>1</v>
      </c>
      <c r="P49" s="57">
        <f t="shared" si="5"/>
        <v>1</v>
      </c>
      <c r="Q49" s="57">
        <f t="shared" si="5"/>
        <v>1</v>
      </c>
    </row>
    <row r="50" spans="1:17" ht="11.45" customHeight="1" x14ac:dyDescent="0.25">
      <c r="A50" s="130" t="s">
        <v>39</v>
      </c>
      <c r="B50" s="129">
        <f t="shared" ref="B50:Q50" si="6">IF(B8=0,0,B8/B$7)</f>
        <v>0.97878566641403342</v>
      </c>
      <c r="C50" s="129">
        <f t="shared" si="6"/>
        <v>0.9774878414015058</v>
      </c>
      <c r="D50" s="129">
        <f t="shared" si="6"/>
        <v>0.97700600977049123</v>
      </c>
      <c r="E50" s="129">
        <f t="shared" si="6"/>
        <v>0.97789704929185639</v>
      </c>
      <c r="F50" s="129">
        <f t="shared" si="6"/>
        <v>0.98242627209317324</v>
      </c>
      <c r="G50" s="129">
        <f t="shared" si="6"/>
        <v>0.98364370492331044</v>
      </c>
      <c r="H50" s="129">
        <f t="shared" si="6"/>
        <v>0.98307786432448607</v>
      </c>
      <c r="I50" s="129">
        <f t="shared" si="6"/>
        <v>0.98453425154980378</v>
      </c>
      <c r="J50" s="129">
        <f t="shared" si="6"/>
        <v>0.98440020824741414</v>
      </c>
      <c r="K50" s="129">
        <f t="shared" si="6"/>
        <v>0.9861470945200137</v>
      </c>
      <c r="L50" s="129">
        <f t="shared" si="6"/>
        <v>0.99099913946087614</v>
      </c>
      <c r="M50" s="129">
        <f t="shared" si="6"/>
        <v>0.99210806555883135</v>
      </c>
      <c r="N50" s="129">
        <f t="shared" si="6"/>
        <v>0.99129993466808641</v>
      </c>
      <c r="O50" s="129">
        <f t="shared" si="6"/>
        <v>0.99193804382450312</v>
      </c>
      <c r="P50" s="129">
        <f t="shared" si="6"/>
        <v>0.99487404807120217</v>
      </c>
      <c r="Q50" s="129">
        <f t="shared" si="6"/>
        <v>0.99538010513872388</v>
      </c>
    </row>
    <row r="51" spans="1:17" ht="11.45" customHeight="1" x14ac:dyDescent="0.25">
      <c r="A51" s="116" t="s">
        <v>23</v>
      </c>
      <c r="B51" s="52">
        <f t="shared" ref="B51:Q51" si="7">IF(B9=0,0,B9/B$7)</f>
        <v>9.57352661687743E-2</v>
      </c>
      <c r="C51" s="52">
        <f t="shared" si="7"/>
        <v>0.1119844570210628</v>
      </c>
      <c r="D51" s="52">
        <f t="shared" si="7"/>
        <v>0.11642572198447701</v>
      </c>
      <c r="E51" s="52">
        <f t="shared" si="7"/>
        <v>0.11689122102866209</v>
      </c>
      <c r="F51" s="52">
        <f t="shared" si="7"/>
        <v>0.12800272513451161</v>
      </c>
      <c r="G51" s="52">
        <f t="shared" si="7"/>
        <v>0.1299016790012848</v>
      </c>
      <c r="H51" s="52">
        <f t="shared" si="7"/>
        <v>0.12518662941165329</v>
      </c>
      <c r="I51" s="52">
        <f t="shared" si="7"/>
        <v>0.13465725073275134</v>
      </c>
      <c r="J51" s="52">
        <f t="shared" si="7"/>
        <v>0.12783570406557662</v>
      </c>
      <c r="K51" s="52">
        <f t="shared" si="7"/>
        <v>0.16472539853105242</v>
      </c>
      <c r="L51" s="52">
        <f t="shared" si="7"/>
        <v>0.1841228940195519</v>
      </c>
      <c r="M51" s="52">
        <f t="shared" si="7"/>
        <v>0.1483810069476206</v>
      </c>
      <c r="N51" s="52">
        <f t="shared" si="7"/>
        <v>0.15623880521241124</v>
      </c>
      <c r="O51" s="52">
        <f t="shared" si="7"/>
        <v>0.1409844719460015</v>
      </c>
      <c r="P51" s="52">
        <f t="shared" si="7"/>
        <v>0.14487308555746847</v>
      </c>
      <c r="Q51" s="52">
        <f t="shared" si="7"/>
        <v>0.16267635806457428</v>
      </c>
    </row>
    <row r="52" spans="1:17" ht="11.45" customHeight="1" x14ac:dyDescent="0.25">
      <c r="A52" s="116" t="s">
        <v>127</v>
      </c>
      <c r="B52" s="52">
        <f t="shared" ref="B52:Q52" si="8">IF(B10=0,0,B10/B$7)</f>
        <v>0.74614699907595794</v>
      </c>
      <c r="C52" s="52">
        <f t="shared" si="8"/>
        <v>0.7450188858132637</v>
      </c>
      <c r="D52" s="52">
        <f t="shared" si="8"/>
        <v>0.73750461631626651</v>
      </c>
      <c r="E52" s="52">
        <f t="shared" si="8"/>
        <v>0.73439439550269581</v>
      </c>
      <c r="F52" s="52">
        <f t="shared" si="8"/>
        <v>0.72061000329730773</v>
      </c>
      <c r="G52" s="52">
        <f t="shared" si="8"/>
        <v>0.71184554339421224</v>
      </c>
      <c r="H52" s="52">
        <f t="shared" si="8"/>
        <v>0.68423058667782966</v>
      </c>
      <c r="I52" s="52">
        <f t="shared" si="8"/>
        <v>0.65882756062407377</v>
      </c>
      <c r="J52" s="52">
        <f t="shared" si="8"/>
        <v>0.64829330816834496</v>
      </c>
      <c r="K52" s="52">
        <f t="shared" si="8"/>
        <v>0.62040480519901775</v>
      </c>
      <c r="L52" s="52">
        <f t="shared" si="8"/>
        <v>0.58670176161275378</v>
      </c>
      <c r="M52" s="52">
        <f t="shared" si="8"/>
        <v>0.60635262357295516</v>
      </c>
      <c r="N52" s="52">
        <f t="shared" si="8"/>
        <v>0.7036605548160354</v>
      </c>
      <c r="O52" s="52">
        <f t="shared" si="8"/>
        <v>0.71704761855369614</v>
      </c>
      <c r="P52" s="52">
        <f t="shared" si="8"/>
        <v>0.62119317070398217</v>
      </c>
      <c r="Q52" s="52">
        <f t="shared" si="8"/>
        <v>0.57578319576108616</v>
      </c>
    </row>
    <row r="53" spans="1:17" ht="11.45" customHeight="1" x14ac:dyDescent="0.25">
      <c r="A53" s="116" t="s">
        <v>125</v>
      </c>
      <c r="B53" s="52">
        <f t="shared" ref="B53:Q53" si="9">IF(B11=0,0,B11/B$7)</f>
        <v>0.13690340116930128</v>
      </c>
      <c r="C53" s="52">
        <f t="shared" si="9"/>
        <v>0.1204844985671793</v>
      </c>
      <c r="D53" s="52">
        <f t="shared" si="9"/>
        <v>0.12307567146974771</v>
      </c>
      <c r="E53" s="52">
        <f t="shared" si="9"/>
        <v>0.12661143276049852</v>
      </c>
      <c r="F53" s="52">
        <f t="shared" si="9"/>
        <v>0.13381354366135376</v>
      </c>
      <c r="G53" s="52">
        <f t="shared" si="9"/>
        <v>0.14189648252781337</v>
      </c>
      <c r="H53" s="52">
        <f t="shared" si="9"/>
        <v>0.17366064823500313</v>
      </c>
      <c r="I53" s="52">
        <f t="shared" si="9"/>
        <v>0.19104944019297868</v>
      </c>
      <c r="J53" s="52">
        <f t="shared" si="9"/>
        <v>0.20827119601349248</v>
      </c>
      <c r="K53" s="52">
        <f t="shared" si="9"/>
        <v>0.20101689078994364</v>
      </c>
      <c r="L53" s="52">
        <f t="shared" si="9"/>
        <v>0.22017448382857049</v>
      </c>
      <c r="M53" s="52">
        <f t="shared" si="9"/>
        <v>0.23737443503825562</v>
      </c>
      <c r="N53" s="52">
        <f t="shared" si="9"/>
        <v>0.13140057463963969</v>
      </c>
      <c r="O53" s="52">
        <f t="shared" si="9"/>
        <v>0.13390595332480545</v>
      </c>
      <c r="P53" s="52">
        <f t="shared" si="9"/>
        <v>0.2288077918097515</v>
      </c>
      <c r="Q53" s="52">
        <f t="shared" si="9"/>
        <v>0.25692055131306352</v>
      </c>
    </row>
    <row r="54" spans="1:17" ht="11.45" customHeight="1" x14ac:dyDescent="0.25">
      <c r="A54" s="128" t="s">
        <v>18</v>
      </c>
      <c r="B54" s="127">
        <f t="shared" ref="B54:Q54" si="10">IF(B12=0,0,B12/B$7)</f>
        <v>2.121433358596651E-2</v>
      </c>
      <c r="C54" s="127">
        <f t="shared" si="10"/>
        <v>2.25121585984942E-2</v>
      </c>
      <c r="D54" s="127">
        <f t="shared" si="10"/>
        <v>2.2993990229508748E-2</v>
      </c>
      <c r="E54" s="127">
        <f t="shared" si="10"/>
        <v>2.2102950708143696E-2</v>
      </c>
      <c r="F54" s="127">
        <f t="shared" si="10"/>
        <v>1.7573727906826837E-2</v>
      </c>
      <c r="G54" s="127">
        <f t="shared" si="10"/>
        <v>1.6356295076689637E-2</v>
      </c>
      <c r="H54" s="127">
        <f t="shared" si="10"/>
        <v>1.6922135675513865E-2</v>
      </c>
      <c r="I54" s="127">
        <f t="shared" si="10"/>
        <v>1.5465748450196224E-2</v>
      </c>
      <c r="J54" s="127">
        <f t="shared" si="10"/>
        <v>1.5599791752585886E-2</v>
      </c>
      <c r="K54" s="127">
        <f t="shared" si="10"/>
        <v>1.3852905479986225E-2</v>
      </c>
      <c r="L54" s="127">
        <f t="shared" si="10"/>
        <v>9.0008605391239255E-3</v>
      </c>
      <c r="M54" s="127">
        <f t="shared" si="10"/>
        <v>7.8919344411686864E-3</v>
      </c>
      <c r="N54" s="127">
        <f t="shared" si="10"/>
        <v>8.7000653319136804E-3</v>
      </c>
      <c r="O54" s="127">
        <f t="shared" si="10"/>
        <v>8.0619561754968708E-3</v>
      </c>
      <c r="P54" s="127">
        <f t="shared" si="10"/>
        <v>5.1259519287978001E-3</v>
      </c>
      <c r="Q54" s="127">
        <f t="shared" si="10"/>
        <v>4.6198948612761548E-3</v>
      </c>
    </row>
    <row r="55" spans="1:17" ht="11.45" customHeight="1" x14ac:dyDescent="0.25">
      <c r="A55" s="95" t="s">
        <v>126</v>
      </c>
      <c r="B55" s="48">
        <f t="shared" ref="B55:Q55" si="11">IF(B13=0,0,B13/B$7)</f>
        <v>1.8084036624003715E-2</v>
      </c>
      <c r="C55" s="48">
        <f t="shared" si="11"/>
        <v>1.959330517517946E-2</v>
      </c>
      <c r="D55" s="48">
        <f t="shared" si="11"/>
        <v>2.0070216731523361E-2</v>
      </c>
      <c r="E55" s="48">
        <f t="shared" si="11"/>
        <v>1.9009682827313083E-2</v>
      </c>
      <c r="F55" s="48">
        <f t="shared" si="11"/>
        <v>1.4963494819201487E-2</v>
      </c>
      <c r="G55" s="48">
        <f t="shared" si="11"/>
        <v>1.3781682749041357E-2</v>
      </c>
      <c r="H55" s="48">
        <f t="shared" si="11"/>
        <v>1.4072109321228361E-2</v>
      </c>
      <c r="I55" s="48">
        <f t="shared" si="11"/>
        <v>1.2559445934219895E-2</v>
      </c>
      <c r="J55" s="48">
        <f t="shared" si="11"/>
        <v>1.2165309785828346E-2</v>
      </c>
      <c r="K55" s="48">
        <f t="shared" si="11"/>
        <v>1.0772037287465463E-2</v>
      </c>
      <c r="L55" s="48">
        <f t="shared" si="11"/>
        <v>6.3713508350567776E-3</v>
      </c>
      <c r="M55" s="48">
        <f t="shared" si="11"/>
        <v>5.5603693482769896E-3</v>
      </c>
      <c r="N55" s="48">
        <f t="shared" si="11"/>
        <v>6.4114400510173822E-3</v>
      </c>
      <c r="O55" s="48">
        <f t="shared" si="11"/>
        <v>5.9956184142979851E-3</v>
      </c>
      <c r="P55" s="48">
        <f t="shared" si="11"/>
        <v>3.8348043237569898E-3</v>
      </c>
      <c r="Q55" s="48">
        <f t="shared" si="11"/>
        <v>3.2119357408968824E-3</v>
      </c>
    </row>
    <row r="56" spans="1:17" ht="11.45" customHeight="1" x14ac:dyDescent="0.25">
      <c r="A56" s="93" t="s">
        <v>125</v>
      </c>
      <c r="B56" s="46">
        <f t="shared" ref="B56:Q56" si="12">IF(B14=0,0,B14/B$7)</f>
        <v>3.1302969619627936E-3</v>
      </c>
      <c r="C56" s="46">
        <f t="shared" si="12"/>
        <v>2.9188534233147404E-3</v>
      </c>
      <c r="D56" s="46">
        <f t="shared" si="12"/>
        <v>2.9237734979853862E-3</v>
      </c>
      <c r="E56" s="46">
        <f t="shared" si="12"/>
        <v>3.0932678808306135E-3</v>
      </c>
      <c r="F56" s="46">
        <f t="shared" si="12"/>
        <v>2.6102330876253497E-3</v>
      </c>
      <c r="G56" s="46">
        <f t="shared" si="12"/>
        <v>2.5746123276482809E-3</v>
      </c>
      <c r="H56" s="46">
        <f t="shared" si="12"/>
        <v>2.850026354285504E-3</v>
      </c>
      <c r="I56" s="46">
        <f t="shared" si="12"/>
        <v>2.9063025159763302E-3</v>
      </c>
      <c r="J56" s="46">
        <f t="shared" si="12"/>
        <v>3.4344819667575391E-3</v>
      </c>
      <c r="K56" s="46">
        <f t="shared" si="12"/>
        <v>3.080868192520762E-3</v>
      </c>
      <c r="L56" s="46">
        <f t="shared" si="12"/>
        <v>2.6295097040671483E-3</v>
      </c>
      <c r="M56" s="46">
        <f t="shared" si="12"/>
        <v>2.3315650928916955E-3</v>
      </c>
      <c r="N56" s="46">
        <f t="shared" si="12"/>
        <v>2.2886252808962974E-3</v>
      </c>
      <c r="O56" s="46">
        <f t="shared" si="12"/>
        <v>2.0663377611988857E-3</v>
      </c>
      <c r="P56" s="46">
        <f t="shared" si="12"/>
        <v>1.2911476050408109E-3</v>
      </c>
      <c r="Q56" s="46">
        <f t="shared" si="12"/>
        <v>1.4079591203792719E-3</v>
      </c>
    </row>
  </sheetData>
  <pageMargins left="0.39370078740157483" right="0.39370078740157483" top="0.39370078740157483" bottom="0.39370078740157483" header="0.31496062992125984" footer="0.31496062992125984"/>
  <pageSetup paperSize="9" scale="43"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Q27"/>
  <sheetViews>
    <sheetView showGridLines="0" zoomScaleNormal="100" workbookViewId="0">
      <pane xSplit="1" ySplit="1" topLeftCell="B2" activePane="bottomRight" state="frozen"/>
      <selection activeCell="D1" sqref="D1"/>
      <selection pane="topRight" activeCell="D1" sqref="D1"/>
      <selection pane="bottomLeft" activeCell="D1" sqref="D1"/>
      <selection pane="bottomRight" activeCell="B2" sqref="B2"/>
    </sheetView>
  </sheetViews>
  <sheetFormatPr defaultColWidth="9.140625" defaultRowHeight="11.45" customHeight="1" x14ac:dyDescent="0.25"/>
  <cols>
    <col min="1" max="1" width="50.7109375" style="13" customWidth="1"/>
    <col min="2" max="17" width="10.7109375" style="10" customWidth="1"/>
    <col min="18" max="16384" width="9.140625" style="13"/>
  </cols>
  <sheetData>
    <row r="1" spans="1:17" ht="13.5" customHeight="1" x14ac:dyDescent="0.25">
      <c r="A1" s="11" t="s">
        <v>181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</row>
    <row r="3" spans="1:17" ht="11.45" customHeight="1" x14ac:dyDescent="0.25">
      <c r="A3" s="27" t="s">
        <v>145</v>
      </c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</row>
    <row r="4" spans="1:17" ht="11.45" customHeight="1" x14ac:dyDescent="0.25">
      <c r="A4" s="130" t="s">
        <v>39</v>
      </c>
      <c r="B4" s="132">
        <f t="shared" ref="B4:Q4" si="0">B5+B6+B7</f>
        <v>46597241.5</v>
      </c>
      <c r="C4" s="132">
        <f t="shared" si="0"/>
        <v>50001339.099999994</v>
      </c>
      <c r="D4" s="132">
        <f t="shared" si="0"/>
        <v>48575491.899999999</v>
      </c>
      <c r="E4" s="132">
        <f t="shared" si="0"/>
        <v>46899885.79999999</v>
      </c>
      <c r="F4" s="132">
        <f t="shared" si="0"/>
        <v>49542932.199999996</v>
      </c>
      <c r="G4" s="132">
        <f t="shared" si="0"/>
        <v>48531652.299999997</v>
      </c>
      <c r="H4" s="132">
        <f t="shared" si="0"/>
        <v>47794695.900000006</v>
      </c>
      <c r="I4" s="132">
        <f t="shared" si="0"/>
        <v>50374201.299999997</v>
      </c>
      <c r="J4" s="132">
        <f t="shared" si="0"/>
        <v>48748495.300000004</v>
      </c>
      <c r="K4" s="132">
        <f t="shared" si="0"/>
        <v>49338393.399999999</v>
      </c>
      <c r="L4" s="132">
        <f t="shared" si="0"/>
        <v>48871721.399999999</v>
      </c>
      <c r="M4" s="132">
        <f t="shared" si="0"/>
        <v>48714719.799999997</v>
      </c>
      <c r="N4" s="132">
        <f t="shared" si="0"/>
        <v>40245770.100000001</v>
      </c>
      <c r="O4" s="132">
        <f t="shared" si="0"/>
        <v>39096196.399999999</v>
      </c>
      <c r="P4" s="132">
        <f t="shared" si="0"/>
        <v>48414353.700000003</v>
      </c>
      <c r="Q4" s="132">
        <f t="shared" si="0"/>
        <v>53816067.400000006</v>
      </c>
    </row>
    <row r="5" spans="1:17" ht="11.45" customHeight="1" x14ac:dyDescent="0.25">
      <c r="A5" s="116" t="s">
        <v>23</v>
      </c>
      <c r="B5" s="42">
        <f>B13*TrAvia_act!B23</f>
        <v>6788817</v>
      </c>
      <c r="C5" s="42">
        <f>C13*TrAvia_act!C23</f>
        <v>7112156.4000000004</v>
      </c>
      <c r="D5" s="42">
        <f>D13*TrAvia_act!D23</f>
        <v>6963937.0000000009</v>
      </c>
      <c r="E5" s="42">
        <f>E13*TrAvia_act!E23</f>
        <v>6791062.4000000004</v>
      </c>
      <c r="F5" s="42">
        <f>F13*TrAvia_act!F23</f>
        <v>7746144.8999999994</v>
      </c>
      <c r="G5" s="42">
        <f>G13*TrAvia_act!G23</f>
        <v>7713732</v>
      </c>
      <c r="H5" s="42">
        <f>H13*TrAvia_act!H23</f>
        <v>8178716.8000000007</v>
      </c>
      <c r="I5" s="42">
        <f>I13*TrAvia_act!I23</f>
        <v>8952720</v>
      </c>
      <c r="J5" s="42">
        <f>J13*TrAvia_act!J23</f>
        <v>8653024.7999999989</v>
      </c>
      <c r="K5" s="42">
        <f>K13*TrAvia_act!K23</f>
        <v>9564841.2999999989</v>
      </c>
      <c r="L5" s="42">
        <f>L13*TrAvia_act!L23</f>
        <v>8548041.4000000004</v>
      </c>
      <c r="M5" s="42">
        <f>M13*TrAvia_act!M23</f>
        <v>7293538.9000000004</v>
      </c>
      <c r="N5" s="42">
        <f>N13*TrAvia_act!N23</f>
        <v>6797189.1999999993</v>
      </c>
      <c r="O5" s="42">
        <f>O13*TrAvia_act!O23</f>
        <v>6211354.8000000007</v>
      </c>
      <c r="P5" s="42">
        <f>P13*TrAvia_act!P23</f>
        <v>7178736.0000000009</v>
      </c>
      <c r="Q5" s="42">
        <f>Q13*TrAvia_act!Q23</f>
        <v>8373254.0000000009</v>
      </c>
    </row>
    <row r="6" spans="1:17" ht="11.45" customHeight="1" x14ac:dyDescent="0.25">
      <c r="A6" s="116" t="s">
        <v>127</v>
      </c>
      <c r="B6" s="42">
        <f>B14*TrAvia_act!B24</f>
        <v>35365122.100000001</v>
      </c>
      <c r="C6" s="42">
        <f>C14*TrAvia_act!C24</f>
        <v>37960525</v>
      </c>
      <c r="D6" s="42">
        <f>D14*TrAvia_act!D24</f>
        <v>36746973</v>
      </c>
      <c r="E6" s="42">
        <f>E14*TrAvia_act!E24</f>
        <v>35350347.599999994</v>
      </c>
      <c r="F6" s="42">
        <f>F14*TrAvia_act!F24</f>
        <v>36574570.899999999</v>
      </c>
      <c r="G6" s="42">
        <f>G14*TrAvia_act!G24</f>
        <v>35511440.299999997</v>
      </c>
      <c r="H6" s="42">
        <f>H14*TrAvia_act!H24</f>
        <v>33585113.100000001</v>
      </c>
      <c r="I6" s="42">
        <f>I14*TrAvia_act!I24</f>
        <v>34779051.100000001</v>
      </c>
      <c r="J6" s="42">
        <f>J14*TrAvia_act!J24</f>
        <v>33034518.400000002</v>
      </c>
      <c r="K6" s="42">
        <f>K14*TrAvia_act!K24</f>
        <v>32832592.100000001</v>
      </c>
      <c r="L6" s="42">
        <f>L14*TrAvia_act!L24</f>
        <v>31130760</v>
      </c>
      <c r="M6" s="42">
        <f>M14*TrAvia_act!M24</f>
        <v>31579328.100000001</v>
      </c>
      <c r="N6" s="42">
        <f>N14*TrAvia_act!N24</f>
        <v>29137905.300000001</v>
      </c>
      <c r="O6" s="42">
        <f>O14*TrAvia_act!O24</f>
        <v>28700146.800000001</v>
      </c>
      <c r="P6" s="42">
        <f>P14*TrAvia_act!P24</f>
        <v>32107887</v>
      </c>
      <c r="Q6" s="42">
        <f>Q14*TrAvia_act!Q24</f>
        <v>33865266.200000003</v>
      </c>
    </row>
    <row r="7" spans="1:17" ht="11.45" customHeight="1" x14ac:dyDescent="0.25">
      <c r="A7" s="93" t="s">
        <v>125</v>
      </c>
      <c r="B7" s="36">
        <f>B15*TrAvia_act!B25</f>
        <v>4443302.4000000004</v>
      </c>
      <c r="C7" s="36">
        <f>C15*TrAvia_act!C25</f>
        <v>4928657.6999999993</v>
      </c>
      <c r="D7" s="36">
        <f>D15*TrAvia_act!D25</f>
        <v>4864581.9000000004</v>
      </c>
      <c r="E7" s="36">
        <f>E15*TrAvia_act!E25</f>
        <v>4758475.7999999989</v>
      </c>
      <c r="F7" s="36">
        <f>F15*TrAvia_act!F25</f>
        <v>5222216.4000000004</v>
      </c>
      <c r="G7" s="36">
        <f>G15*TrAvia_act!G25</f>
        <v>5306480</v>
      </c>
      <c r="H7" s="36">
        <f>H15*TrAvia_act!H25</f>
        <v>6030866</v>
      </c>
      <c r="I7" s="36">
        <f>I15*TrAvia_act!I25</f>
        <v>6642430.1999999993</v>
      </c>
      <c r="J7" s="36">
        <f>J15*TrAvia_act!J25</f>
        <v>7060952.0999999996</v>
      </c>
      <c r="K7" s="36">
        <f>K15*TrAvia_act!K25</f>
        <v>6940960</v>
      </c>
      <c r="L7" s="36">
        <f>L15*TrAvia_act!L25</f>
        <v>9192919.9999999981</v>
      </c>
      <c r="M7" s="36">
        <f>M15*TrAvia_act!M25</f>
        <v>9841852.8000000007</v>
      </c>
      <c r="N7" s="36">
        <f>N15*TrAvia_act!N25</f>
        <v>4310675.6000000006</v>
      </c>
      <c r="O7" s="36">
        <f>O15*TrAvia_act!O25</f>
        <v>4184694.8</v>
      </c>
      <c r="P7" s="36">
        <f>P15*TrAvia_act!P25</f>
        <v>9127730.6999999993</v>
      </c>
      <c r="Q7" s="36">
        <f>Q15*TrAvia_act!Q25</f>
        <v>11577547.200000003</v>
      </c>
    </row>
    <row r="9" spans="1:17" ht="11.45" customHeight="1" x14ac:dyDescent="0.25">
      <c r="A9" s="35" t="s">
        <v>45</v>
      </c>
      <c r="B9" s="34"/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</row>
    <row r="11" spans="1:17" ht="11.45" customHeight="1" x14ac:dyDescent="0.25">
      <c r="A11" s="27" t="s">
        <v>144</v>
      </c>
      <c r="B11" s="68"/>
      <c r="C11" s="68"/>
      <c r="D11" s="68"/>
      <c r="E11" s="68"/>
      <c r="F11" s="68"/>
      <c r="G11" s="68"/>
      <c r="H11" s="68"/>
      <c r="I11" s="68"/>
      <c r="J11" s="68"/>
      <c r="K11" s="68"/>
      <c r="L11" s="68"/>
      <c r="M11" s="68"/>
      <c r="N11" s="68"/>
      <c r="O11" s="68"/>
      <c r="P11" s="68"/>
      <c r="Q11" s="68"/>
    </row>
    <row r="12" spans="1:17" ht="11.45" customHeight="1" x14ac:dyDescent="0.25">
      <c r="A12" s="130" t="s">
        <v>39</v>
      </c>
      <c r="B12" s="134">
        <f>IF(B4=0,0,B4/TrAvia_act!B22)</f>
        <v>132.49144583451806</v>
      </c>
      <c r="C12" s="134">
        <f>IF(C4=0,0,C4/TrAvia_act!C22)</f>
        <v>132.45282580535783</v>
      </c>
      <c r="D12" s="134">
        <f>IF(D4=0,0,D4/TrAvia_act!D22)</f>
        <v>133.3297428676515</v>
      </c>
      <c r="E12" s="134">
        <f>IF(E4=0,0,E4/TrAvia_act!E22)</f>
        <v>134.3516751030557</v>
      </c>
      <c r="F12" s="134">
        <f>IF(F4=0,0,F4/TrAvia_act!F22)</f>
        <v>134.89953166438852</v>
      </c>
      <c r="G12" s="134">
        <f>IF(G4=0,0,G4/TrAvia_act!G22)</f>
        <v>135.76692496845826</v>
      </c>
      <c r="H12" s="134">
        <f>IF(H4=0,0,H4/TrAvia_act!H22)</f>
        <v>136.27748919353553</v>
      </c>
      <c r="I12" s="134">
        <f>IF(I4=0,0,I4/TrAvia_act!I22)</f>
        <v>137.9166690850949</v>
      </c>
      <c r="J12" s="134">
        <f>IF(J4=0,0,J4/TrAvia_act!J22)</f>
        <v>139.0224362045561</v>
      </c>
      <c r="K12" s="134">
        <f>IF(K4=0,0,K4/TrAvia_act!K22)</f>
        <v>140.05448336550469</v>
      </c>
      <c r="L12" s="134">
        <f>IF(L4=0,0,L4/TrAvia_act!L22)</f>
        <v>144.47078434792377</v>
      </c>
      <c r="M12" s="134">
        <f>IF(M4=0,0,M4/TrAvia_act!M22)</f>
        <v>145.85682146172041</v>
      </c>
      <c r="N12" s="134">
        <f>IF(N4=0,0,N4/TrAvia_act!N22)</f>
        <v>143.29324296899202</v>
      </c>
      <c r="O12" s="134">
        <f>IF(O4=0,0,O4/TrAvia_act!O22)</f>
        <v>145.56521434794587</v>
      </c>
      <c r="P12" s="134">
        <f>IF(P4=0,0,P4/TrAvia_act!P22)</f>
        <v>150.90721241062022</v>
      </c>
      <c r="Q12" s="134">
        <f>IF(Q4=0,0,Q4/TrAvia_act!Q22)</f>
        <v>153.10925949107795</v>
      </c>
    </row>
    <row r="13" spans="1:17" ht="11.45" customHeight="1" x14ac:dyDescent="0.25">
      <c r="A13" s="116" t="s">
        <v>23</v>
      </c>
      <c r="B13" s="77">
        <v>118.2</v>
      </c>
      <c r="C13" s="77">
        <v>116.4</v>
      </c>
      <c r="D13" s="77">
        <v>117.1</v>
      </c>
      <c r="E13" s="77">
        <v>119.2</v>
      </c>
      <c r="F13" s="77">
        <v>119.1</v>
      </c>
      <c r="G13" s="77">
        <v>118.2</v>
      </c>
      <c r="H13" s="77">
        <v>118.4</v>
      </c>
      <c r="I13" s="77">
        <v>120</v>
      </c>
      <c r="J13" s="77">
        <v>120.8</v>
      </c>
      <c r="K13" s="77">
        <v>121.1</v>
      </c>
      <c r="L13" s="77">
        <v>123.4</v>
      </c>
      <c r="M13" s="77">
        <v>120.7</v>
      </c>
      <c r="N13" s="77">
        <v>122.6</v>
      </c>
      <c r="O13" s="77">
        <v>123.9</v>
      </c>
      <c r="P13" s="77">
        <v>129.30000000000001</v>
      </c>
      <c r="Q13" s="77">
        <v>131.80000000000001</v>
      </c>
    </row>
    <row r="14" spans="1:17" ht="11.45" customHeight="1" x14ac:dyDescent="0.25">
      <c r="A14" s="116" t="s">
        <v>127</v>
      </c>
      <c r="B14" s="77">
        <v>130.9</v>
      </c>
      <c r="C14" s="77">
        <v>131</v>
      </c>
      <c r="D14" s="77">
        <v>132.19999999999999</v>
      </c>
      <c r="E14" s="77">
        <v>133.19999999999999</v>
      </c>
      <c r="F14" s="77">
        <v>133.69999999999999</v>
      </c>
      <c r="G14" s="77">
        <v>135.1</v>
      </c>
      <c r="H14" s="77">
        <v>135.30000000000001</v>
      </c>
      <c r="I14" s="77">
        <v>137.30000000000001</v>
      </c>
      <c r="J14" s="77">
        <v>137.80000000000001</v>
      </c>
      <c r="K14" s="77">
        <v>139.30000000000001</v>
      </c>
      <c r="L14" s="77">
        <v>141.6</v>
      </c>
      <c r="M14" s="77">
        <v>142.9</v>
      </c>
      <c r="N14" s="77">
        <v>143.69999999999999</v>
      </c>
      <c r="O14" s="77">
        <v>145.80000000000001</v>
      </c>
      <c r="P14" s="77">
        <v>147</v>
      </c>
      <c r="Q14" s="77">
        <v>147.80000000000001</v>
      </c>
    </row>
    <row r="15" spans="1:17" ht="11.45" customHeight="1" x14ac:dyDescent="0.25">
      <c r="A15" s="93" t="s">
        <v>125</v>
      </c>
      <c r="B15" s="74">
        <v>184.4</v>
      </c>
      <c r="C15" s="74">
        <v>185.1</v>
      </c>
      <c r="D15" s="74">
        <v>180.9</v>
      </c>
      <c r="E15" s="74">
        <v>178.1</v>
      </c>
      <c r="F15" s="74">
        <v>182.2</v>
      </c>
      <c r="G15" s="74">
        <v>180.8</v>
      </c>
      <c r="H15" s="74">
        <v>180.5</v>
      </c>
      <c r="I15" s="74">
        <v>177.9</v>
      </c>
      <c r="J15" s="74">
        <v>179.7</v>
      </c>
      <c r="K15" s="74">
        <v>184.6</v>
      </c>
      <c r="L15" s="74">
        <v>187</v>
      </c>
      <c r="M15" s="74">
        <v>187.2</v>
      </c>
      <c r="N15" s="74">
        <v>190.3</v>
      </c>
      <c r="O15" s="74">
        <v>193.7</v>
      </c>
      <c r="P15" s="74">
        <v>194.7</v>
      </c>
      <c r="Q15" s="74">
        <v>196.8</v>
      </c>
    </row>
    <row r="16" spans="1:17" ht="11.45" customHeight="1" x14ac:dyDescent="0.25">
      <c r="B16" s="146"/>
    </row>
    <row r="17" spans="1:17" ht="11.45" customHeight="1" x14ac:dyDescent="0.25">
      <c r="A17" s="27" t="s">
        <v>12</v>
      </c>
      <c r="B17" s="145"/>
      <c r="C17" s="145"/>
      <c r="D17" s="145"/>
      <c r="E17" s="145"/>
      <c r="F17" s="145"/>
      <c r="G17" s="145"/>
      <c r="H17" s="145"/>
      <c r="I17" s="145"/>
      <c r="J17" s="145"/>
      <c r="K17" s="145"/>
      <c r="L17" s="145"/>
      <c r="M17" s="145"/>
      <c r="N17" s="145"/>
      <c r="O17" s="145"/>
      <c r="P17" s="145"/>
      <c r="Q17" s="145"/>
    </row>
    <row r="18" spans="1:17" ht="11.45" customHeight="1" x14ac:dyDescent="0.25">
      <c r="A18" s="130" t="s">
        <v>39</v>
      </c>
      <c r="B18" s="144">
        <f>IF(TrAvia_act!B31=0,0,TrAvia_act!B31/B4)</f>
        <v>0.66418077559376554</v>
      </c>
      <c r="C18" s="144">
        <f>IF(TrAvia_act!C31=0,0,TrAvia_act!C31/C4)</f>
        <v>0.66369312497072708</v>
      </c>
      <c r="D18" s="144">
        <f>IF(TrAvia_act!D31=0,0,TrAvia_act!D31/D4)</f>
        <v>0.66364968709663241</v>
      </c>
      <c r="E18" s="144">
        <f>IF(TrAvia_act!E31=0,0,TrAvia_act!E31/E4)</f>
        <v>0.66364814048225262</v>
      </c>
      <c r="F18" s="144">
        <f>IF(TrAvia_act!F31=0,0,TrAvia_act!F31/F4)</f>
        <v>0.64544358963073245</v>
      </c>
      <c r="G18" s="144">
        <f>IF(TrAvia_act!G31=0,0,TrAvia_act!G31/G4)</f>
        <v>0.68377154758442049</v>
      </c>
      <c r="H18" s="144">
        <f>IF(TrAvia_act!H31=0,0,TrAvia_act!H31/H4)</f>
        <v>0.6852528169344414</v>
      </c>
      <c r="I18" s="144">
        <f>IF(TrAvia_act!I31=0,0,TrAvia_act!I31/I4)</f>
        <v>0.70604436561061668</v>
      </c>
      <c r="J18" s="144">
        <f>IF(TrAvia_act!J31=0,0,TrAvia_act!J31/J4)</f>
        <v>0.71919711130037678</v>
      </c>
      <c r="K18" s="144">
        <f>IF(TrAvia_act!K31=0,0,TrAvia_act!K31/K4)</f>
        <v>0.67777375174928178</v>
      </c>
      <c r="L18" s="144">
        <f>IF(TrAvia_act!L31=0,0,TrAvia_act!L31/L4)</f>
        <v>0.66757458230231281</v>
      </c>
      <c r="M18" s="144">
        <f>IF(TrAvia_act!M31=0,0,TrAvia_act!M31/M4)</f>
        <v>0.69322909253395726</v>
      </c>
      <c r="N18" s="144">
        <f>IF(TrAvia_act!N31=0,0,TrAvia_act!N31/N4)</f>
        <v>0.74385886828886894</v>
      </c>
      <c r="O18" s="144">
        <f>IF(TrAvia_act!O31=0,0,TrAvia_act!O31/O4)</f>
        <v>0.78032836462833</v>
      </c>
      <c r="P18" s="144">
        <f>IF(TrAvia_act!P31=0,0,TrAvia_act!P31/P4)</f>
        <v>0.80794904838314507</v>
      </c>
      <c r="Q18" s="144">
        <f>IF(TrAvia_act!Q31=0,0,TrAvia_act!Q31/Q4)</f>
        <v>0.7820786436728745</v>
      </c>
    </row>
    <row r="19" spans="1:17" ht="11.45" customHeight="1" x14ac:dyDescent="0.25">
      <c r="A19" s="116" t="s">
        <v>23</v>
      </c>
      <c r="B19" s="143">
        <v>0.73120810297287431</v>
      </c>
      <c r="C19" s="143">
        <v>0.73121437543190126</v>
      </c>
      <c r="D19" s="143">
        <v>0.73121353625111773</v>
      </c>
      <c r="E19" s="143">
        <v>0.73120827162477553</v>
      </c>
      <c r="F19" s="143">
        <v>0.70842465133850008</v>
      </c>
      <c r="G19" s="143">
        <v>0.74697215303824394</v>
      </c>
      <c r="H19" s="143">
        <v>0.74710900859166562</v>
      </c>
      <c r="I19" s="143">
        <v>0.76913530189707702</v>
      </c>
      <c r="J19" s="143">
        <v>0.78448532818257954</v>
      </c>
      <c r="K19" s="143">
        <v>0.73506384261702284</v>
      </c>
      <c r="L19" s="143">
        <v>0.75065979441793529</v>
      </c>
      <c r="M19" s="143">
        <v>0.78519194570964723</v>
      </c>
      <c r="N19" s="143">
        <v>0.78627133109668335</v>
      </c>
      <c r="O19" s="143">
        <v>0.83292054094221113</v>
      </c>
      <c r="P19" s="143">
        <v>0.87031003786739047</v>
      </c>
      <c r="Q19" s="143">
        <v>0.89598464348507756</v>
      </c>
    </row>
    <row r="20" spans="1:17" ht="11.45" customHeight="1" x14ac:dyDescent="0.25">
      <c r="A20" s="116" t="s">
        <v>127</v>
      </c>
      <c r="B20" s="143">
        <v>0.66133208684722733</v>
      </c>
      <c r="C20" s="143">
        <v>0.66133221287113386</v>
      </c>
      <c r="D20" s="143">
        <v>0.66133221367648443</v>
      </c>
      <c r="E20" s="143">
        <v>0.66133247866564127</v>
      </c>
      <c r="F20" s="143">
        <v>0.6420857558167552</v>
      </c>
      <c r="G20" s="143">
        <v>0.67739344833050885</v>
      </c>
      <c r="H20" s="143">
        <v>0.67770294333175851</v>
      </c>
      <c r="I20" s="143">
        <v>0.69877688526125425</v>
      </c>
      <c r="J20" s="143">
        <v>0.71306845508605921</v>
      </c>
      <c r="K20" s="143">
        <v>0.67009390952108216</v>
      </c>
      <c r="L20" s="143">
        <v>0.68321708175450913</v>
      </c>
      <c r="M20" s="143">
        <v>0.71117102076658811</v>
      </c>
      <c r="N20" s="143">
        <v>0.7123463332829213</v>
      </c>
      <c r="O20" s="143">
        <v>0.75295242043849053</v>
      </c>
      <c r="P20" s="143">
        <v>0.78751426401868174</v>
      </c>
      <c r="Q20" s="143">
        <v>0.81309985391462825</v>
      </c>
    </row>
    <row r="21" spans="1:17" ht="11.45" customHeight="1" x14ac:dyDescent="0.25">
      <c r="A21" s="93" t="s">
        <v>125</v>
      </c>
      <c r="B21" s="142">
        <v>0.58444457887898871</v>
      </c>
      <c r="C21" s="142">
        <v>0.58444229145797655</v>
      </c>
      <c r="D21" s="142">
        <v>0.58443419361487159</v>
      </c>
      <c r="E21" s="142">
        <v>0.5844325193373896</v>
      </c>
      <c r="F21" s="142">
        <v>0.57554049273025143</v>
      </c>
      <c r="G21" s="142">
        <v>0.63458318885588938</v>
      </c>
      <c r="H21" s="142">
        <v>0.64341124475324107</v>
      </c>
      <c r="I21" s="142">
        <v>0.65906164885255403</v>
      </c>
      <c r="J21" s="142">
        <v>0.66786078325046283</v>
      </c>
      <c r="K21" s="142">
        <v>0.63515407090661813</v>
      </c>
      <c r="L21" s="142">
        <v>0.53734624036758727</v>
      </c>
      <c r="M21" s="142">
        <v>0.56750797979827539</v>
      </c>
      <c r="N21" s="142">
        <v>0.88998995888254717</v>
      </c>
      <c r="O21" s="142">
        <v>0.89001974528703987</v>
      </c>
      <c r="P21" s="142">
        <v>0.83078546565796474</v>
      </c>
      <c r="Q21" s="142">
        <v>0.60895860567081073</v>
      </c>
    </row>
    <row r="23" spans="1:17" ht="11.45" customHeight="1" x14ac:dyDescent="0.25">
      <c r="A23" s="27" t="s">
        <v>13</v>
      </c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</row>
    <row r="24" spans="1:17" ht="11.45" customHeight="1" x14ac:dyDescent="0.25">
      <c r="A24" s="130" t="s">
        <v>39</v>
      </c>
      <c r="B24" s="137">
        <f>IF(TrAvia_ene!B8=0,0,TrAvia_ene!B8/(B12*TrAvia_act!B13))</f>
        <v>2.4960652427237683E-2</v>
      </c>
      <c r="C24" s="137">
        <f>IF(TrAvia_ene!C8=0,0,TrAvia_ene!C8/(C12*TrAvia_act!C13))</f>
        <v>2.0834682106597269E-2</v>
      </c>
      <c r="D24" s="137">
        <f>IF(TrAvia_ene!D8=0,0,TrAvia_ene!D8/(D12*TrAvia_act!D13))</f>
        <v>2.0750477757850591E-2</v>
      </c>
      <c r="E24" s="137">
        <f>IF(TrAvia_ene!E8=0,0,TrAvia_ene!E8/(E12*TrAvia_act!E13))</f>
        <v>2.1602746170264357E-2</v>
      </c>
      <c r="F24" s="137">
        <f>IF(TrAvia_ene!F8=0,0,TrAvia_ene!F8/(F12*TrAvia_act!F13))</f>
        <v>2.1589506784439785E-2</v>
      </c>
      <c r="G24" s="137">
        <f>IF(TrAvia_ene!G8=0,0,TrAvia_ene!G8/(G12*TrAvia_act!G13))</f>
        <v>2.1620935020245702E-2</v>
      </c>
      <c r="H24" s="137">
        <f>IF(TrAvia_ene!H8=0,0,TrAvia_ene!H8/(H12*TrAvia_act!H13))</f>
        <v>2.5698655712939382E-2</v>
      </c>
      <c r="I24" s="137">
        <f>IF(TrAvia_ene!I8=0,0,TrAvia_ene!I8/(I12*TrAvia_act!I13))</f>
        <v>2.6722836526699562E-2</v>
      </c>
      <c r="J24" s="137">
        <f>IF(TrAvia_ene!J8=0,0,TrAvia_ene!J8/(J12*TrAvia_act!J13))</f>
        <v>2.6820826616359508E-2</v>
      </c>
      <c r="K24" s="137">
        <f>IF(TrAvia_ene!K8=0,0,TrAvia_ene!K8/(K12*TrAvia_act!K13))</f>
        <v>2.3932959503032175E-2</v>
      </c>
      <c r="L24" s="137">
        <f>IF(TrAvia_ene!L8=0,0,TrAvia_ene!L8/(L12*TrAvia_act!L13))</f>
        <v>1.937093358230722E-2</v>
      </c>
      <c r="M24" s="137">
        <f>IF(TrAvia_ene!M8=0,0,TrAvia_ene!M8/(M12*TrAvia_act!M13))</f>
        <v>2.0177509858794365E-2</v>
      </c>
      <c r="N24" s="137">
        <f>IF(TrAvia_ene!N8=0,0,TrAvia_ene!N8/(N12*TrAvia_act!N13))</f>
        <v>2.2521257833348921E-2</v>
      </c>
      <c r="O24" s="137">
        <f>IF(TrAvia_ene!O8=0,0,TrAvia_ene!O8/(O12*TrAvia_act!O13))</f>
        <v>2.318151758716944E-2</v>
      </c>
      <c r="P24" s="137">
        <f>IF(TrAvia_ene!P8=0,0,TrAvia_ene!P8/(P12*TrAvia_act!P13))</f>
        <v>2.029980621122383E-2</v>
      </c>
      <c r="Q24" s="137">
        <f>IF(TrAvia_ene!Q8=0,0,TrAvia_ene!Q8/(Q12*TrAvia_act!Q13))</f>
        <v>1.8723349285866869E-2</v>
      </c>
    </row>
    <row r="25" spans="1:17" ht="11.45" customHeight="1" x14ac:dyDescent="0.25">
      <c r="A25" s="116" t="s">
        <v>23</v>
      </c>
      <c r="B25" s="108">
        <f>IF(TrAvia_ene!B9=0,0,TrAvia_ene!B9/(B13*TrAvia_act!B14))</f>
        <v>7.1774718246865404E-2</v>
      </c>
      <c r="C25" s="108">
        <f>IF(TrAvia_ene!C9=0,0,TrAvia_ene!C9/(C13*TrAvia_act!C14))</f>
        <v>7.1121550593325408E-2</v>
      </c>
      <c r="D25" s="108">
        <f>IF(TrAvia_ene!D9=0,0,TrAvia_ene!D9/(D13*TrAvia_act!D14))</f>
        <v>7.0393949786129464E-2</v>
      </c>
      <c r="E25" s="108">
        <f>IF(TrAvia_ene!E9=0,0,TrAvia_ene!E9/(E13*TrAvia_act!E14))</f>
        <v>6.9059656480082957E-2</v>
      </c>
      <c r="F25" s="108">
        <f>IF(TrAvia_ene!F9=0,0,TrAvia_ene!F9/(F13*TrAvia_act!F14))</f>
        <v>6.8532727762086257E-2</v>
      </c>
      <c r="G25" s="108">
        <f>IF(TrAvia_ene!G9=0,0,TrAvia_ene!G9/(G13*TrAvia_act!G14))</f>
        <v>6.7892270278166814E-2</v>
      </c>
      <c r="H25" s="108">
        <f>IF(TrAvia_ene!H9=0,0,TrAvia_ene!H9/(H13*TrAvia_act!H14))</f>
        <v>6.7320393145015756E-2</v>
      </c>
      <c r="I25" s="108">
        <f>IF(TrAvia_ene!I9=0,0,TrAvia_ene!I9/(I13*TrAvia_act!I14))</f>
        <v>6.668234816294584E-2</v>
      </c>
      <c r="J25" s="108">
        <f>IF(TrAvia_ene!J9=0,0,TrAvia_ene!J9/(J13*TrAvia_act!J14))</f>
        <v>6.6353922499153298E-2</v>
      </c>
      <c r="K25" s="108">
        <f>IF(TrAvia_ene!K9=0,0,TrAvia_ene!K9/(K13*TrAvia_act!K14))</f>
        <v>6.5929462620487267E-2</v>
      </c>
      <c r="L25" s="108">
        <f>IF(TrAvia_ene!L9=0,0,TrAvia_ene!L9/(L13*TrAvia_act!L14))</f>
        <v>6.5997604121725673E-2</v>
      </c>
      <c r="M25" s="108">
        <f>IF(TrAvia_ene!M9=0,0,TrAvia_ene!M9/(M13*TrAvia_act!M14))</f>
        <v>6.5496367799846147E-2</v>
      </c>
      <c r="N25" s="108">
        <f>IF(TrAvia_ene!N9=0,0,TrAvia_ene!N9/(N13*TrAvia_act!N14))</f>
        <v>6.5382091067549816E-2</v>
      </c>
      <c r="O25" s="108">
        <f>IF(TrAvia_ene!O9=0,0,TrAvia_ene!O9/(O13*TrAvia_act!O14))</f>
        <v>6.5261789307638554E-2</v>
      </c>
      <c r="P25" s="108">
        <f>IF(TrAvia_ene!P9=0,0,TrAvia_ene!P9/(P13*TrAvia_act!P14))</f>
        <v>6.5626434783805684E-2</v>
      </c>
      <c r="Q25" s="108">
        <f>IF(TrAvia_ene!Q9=0,0,TrAvia_ene!Q9/(Q13*TrAvia_act!Q14))</f>
        <v>6.5737309467041039E-2</v>
      </c>
    </row>
    <row r="26" spans="1:17" ht="11.45" customHeight="1" x14ac:dyDescent="0.25">
      <c r="A26" s="95" t="s">
        <v>127</v>
      </c>
      <c r="B26" s="106">
        <f>IF(TrAvia_ene!B10=0,0,TrAvia_ene!B10/(B14*TrAvia_act!B15))</f>
        <v>2.2736795084287824E-2</v>
      </c>
      <c r="C26" s="106">
        <f>IF(TrAvia_ene!C10=0,0,TrAvia_ene!C10/(C14*TrAvia_act!C15))</f>
        <v>1.9025478176096438E-2</v>
      </c>
      <c r="D26" s="106">
        <f>IF(TrAvia_ene!D10=0,0,TrAvia_ene!D10/(D14*TrAvia_act!D15))</f>
        <v>1.8879627191342358E-2</v>
      </c>
      <c r="E26" s="106">
        <f>IF(TrAvia_ene!E10=0,0,TrAvia_ene!E10/(E14*TrAvia_act!E15))</f>
        <v>1.9708470077217523E-2</v>
      </c>
      <c r="F26" s="106">
        <f>IF(TrAvia_ene!F10=0,0,TrAvia_ene!F10/(F14*TrAvia_act!F15))</f>
        <v>1.9436410807158206E-2</v>
      </c>
      <c r="G26" s="106">
        <f>IF(TrAvia_ene!G10=0,0,TrAvia_ene!G10/(G14*TrAvia_act!G15))</f>
        <v>1.9337444404846665E-2</v>
      </c>
      <c r="H26" s="106">
        <f>IF(TrAvia_ene!H10=0,0,TrAvia_ene!H10/(H14*TrAvia_act!H15))</f>
        <v>2.3326491980959541E-2</v>
      </c>
      <c r="I26" s="106">
        <f>IF(TrAvia_ene!I10=0,0,TrAvia_ene!I10/(I14*TrAvia_act!I15))</f>
        <v>2.4343590332469273E-2</v>
      </c>
      <c r="J26" s="106">
        <f>IF(TrAvia_ene!J10=0,0,TrAvia_ene!J10/(J14*TrAvia_act!J15))</f>
        <v>2.4367574949134496E-2</v>
      </c>
      <c r="K26" s="106">
        <f>IF(TrAvia_ene!K10=0,0,TrAvia_ene!K10/(K14*TrAvia_act!K15))</f>
        <v>2.0997044926554988E-2</v>
      </c>
      <c r="L26" s="106">
        <f>IF(TrAvia_ene!L10=0,0,TrAvia_ene!L10/(L14*TrAvia_act!L15))</f>
        <v>1.6271619183421425E-2</v>
      </c>
      <c r="M26" s="106">
        <f>IF(TrAvia_ene!M10=0,0,TrAvia_ene!M10/(M14*TrAvia_act!M15))</f>
        <v>1.7730472127290273E-2</v>
      </c>
      <c r="N26" s="106">
        <f>IF(TrAvia_ene!N10=0,0,TrAvia_ene!N10/(N14*TrAvia_act!N15))</f>
        <v>1.9684038730794155E-2</v>
      </c>
      <c r="O26" s="106">
        <f>IF(TrAvia_ene!O10=0,0,TrAvia_ene!O10/(O14*TrAvia_act!O15))</f>
        <v>2.0539460620091262E-2</v>
      </c>
      <c r="P26" s="106">
        <f>IF(TrAvia_ene!P10=0,0,TrAvia_ene!P10/(P14*TrAvia_act!P15))</f>
        <v>1.7917252448520375E-2</v>
      </c>
      <c r="Q26" s="106">
        <f>IF(TrAvia_ene!Q10=0,0,TrAvia_ene!Q10/(Q14*TrAvia_act!Q15))</f>
        <v>1.6167749703423395E-2</v>
      </c>
    </row>
    <row r="27" spans="1:17" ht="11.45" customHeight="1" x14ac:dyDescent="0.25">
      <c r="A27" s="93" t="s">
        <v>125</v>
      </c>
      <c r="B27" s="105">
        <f>IF(TrAvia_ene!B11=0,0,TrAvia_ene!B11/(B15*TrAvia_act!B16))</f>
        <v>2.1847520018488199E-2</v>
      </c>
      <c r="C27" s="105">
        <f>IF(TrAvia_ene!C11=0,0,TrAvia_ene!C11/(C15*TrAvia_act!C16))</f>
        <v>1.5586619156096297E-2</v>
      </c>
      <c r="D27" s="105">
        <f>IF(TrAvia_ene!D11=0,0,TrAvia_ene!D11/(D15*TrAvia_act!D16))</f>
        <v>1.5631616158710414E-2</v>
      </c>
      <c r="E27" s="105">
        <f>IF(TrAvia_ene!E11=0,0,TrAvia_ene!E11/(E15*TrAvia_act!E16))</f>
        <v>1.6540286695721211E-2</v>
      </c>
      <c r="F27" s="105">
        <f>IF(TrAvia_ene!F11=0,0,TrAvia_ene!F11/(F15*TrAvia_act!F16))</f>
        <v>1.6563837213232447E-2</v>
      </c>
      <c r="G27" s="105">
        <f>IF(TrAvia_ene!G11=0,0,TrAvia_ene!G11/(G15*TrAvia_act!G16))</f>
        <v>1.6903140748831383E-2</v>
      </c>
      <c r="H27" s="105">
        <f>IF(TrAvia_ene!H11=0,0,TrAvia_ene!H11/(H15*TrAvia_act!H16))</f>
        <v>1.9959390702256646E-2</v>
      </c>
      <c r="I27" s="105">
        <f>IF(TrAvia_ene!I11=0,0,TrAvia_ene!I11/(I15*TrAvia_act!I16))</f>
        <v>2.0188779465891732E-2</v>
      </c>
      <c r="J27" s="105">
        <f>IF(TrAvia_ene!J11=0,0,TrAvia_ene!J11/(J15*TrAvia_act!J16))</f>
        <v>2.1076376126723376E-2</v>
      </c>
      <c r="K27" s="105">
        <f>IF(TrAvia_ene!K11=0,0,TrAvia_ene!K11/(K15*TrAvia_act!K16))</f>
        <v>1.7717823116443352E-2</v>
      </c>
      <c r="L27" s="105">
        <f>IF(TrAvia_ene!L11=0,0,TrAvia_ene!L11/(L15*TrAvia_act!L16))</f>
        <v>1.5317321934031616E-2</v>
      </c>
      <c r="M27" s="105">
        <f>IF(TrAvia_ene!M11=0,0,TrAvia_ene!M11/(M15*TrAvia_act!M16))</f>
        <v>1.6047203372276969E-2</v>
      </c>
      <c r="N27" s="105">
        <f>IF(TrAvia_ene!N11=0,0,TrAvia_ene!N11/(N15*TrAvia_act!N16))</f>
        <v>1.7742371215355053E-2</v>
      </c>
      <c r="O27" s="105">
        <f>IF(TrAvia_ene!O11=0,0,TrAvia_ene!O11/(O15*TrAvia_act!O16))</f>
        <v>1.8643891260549807E-2</v>
      </c>
      <c r="P27" s="105">
        <f>IF(TrAvia_ene!P11=0,0,TrAvia_ene!P11/(P15*TrAvia_act!P16))</f>
        <v>1.6358627769085948E-2</v>
      </c>
      <c r="Q27" s="105">
        <f>IF(TrAvia_ene!Q11=0,0,TrAvia_ene!Q11/(Q15*TrAvia_act!Q16))</f>
        <v>1.492173813539437E-2</v>
      </c>
    </row>
  </sheetData>
  <pageMargins left="0.39370078740157483" right="0.39370078740157483" top="0.39370078740157483" bottom="0.39370078740157483" header="0.31496062992125984" footer="0.31496062992125984"/>
  <pageSetup paperSize="9" scale="43"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Q23"/>
  <sheetViews>
    <sheetView showGridLines="0" zoomScaleNormal="100" workbookViewId="0">
      <pane xSplit="1" ySplit="1" topLeftCell="B2" activePane="bottomRight" state="frozen"/>
      <selection activeCell="D1" sqref="D1"/>
      <selection pane="topRight" activeCell="D1" sqref="D1"/>
      <selection pane="bottomLeft" activeCell="D1" sqref="D1"/>
      <selection pane="bottomRight" activeCell="B2" sqref="B2"/>
    </sheetView>
  </sheetViews>
  <sheetFormatPr defaultColWidth="9.140625" defaultRowHeight="11.45" customHeight="1" x14ac:dyDescent="0.25"/>
  <cols>
    <col min="1" max="1" width="50.7109375" style="13" customWidth="1"/>
    <col min="2" max="17" width="10.7109375" style="10" customWidth="1"/>
    <col min="18" max="16384" width="9.140625" style="13"/>
  </cols>
  <sheetData>
    <row r="1" spans="1:17" ht="13.5" customHeight="1" x14ac:dyDescent="0.25">
      <c r="A1" s="11" t="s">
        <v>191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</row>
    <row r="2" spans="1:17" ht="11.45" customHeight="1" x14ac:dyDescent="0.25"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</row>
    <row r="3" spans="1:17" ht="11.45" customHeight="1" x14ac:dyDescent="0.25">
      <c r="A3" s="27" t="s">
        <v>150</v>
      </c>
      <c r="B3" s="68">
        <f t="shared" ref="B3:Q3" si="0">SUM(B4:B5)</f>
        <v>22591.435977465397</v>
      </c>
      <c r="C3" s="68">
        <f t="shared" si="0"/>
        <v>18962.591367772271</v>
      </c>
      <c r="D3" s="68">
        <f t="shared" si="0"/>
        <v>20858.128566654901</v>
      </c>
      <c r="E3" s="68">
        <f t="shared" si="0"/>
        <v>20566.839201276085</v>
      </c>
      <c r="F3" s="68">
        <f t="shared" si="0"/>
        <v>20871.772670301914</v>
      </c>
      <c r="G3" s="68">
        <f t="shared" si="0"/>
        <v>20192.206245837617</v>
      </c>
      <c r="H3" s="68">
        <f t="shared" si="0"/>
        <v>19989.246971128254</v>
      </c>
      <c r="I3" s="68">
        <f t="shared" si="0"/>
        <v>17963.445154556037</v>
      </c>
      <c r="J3" s="68">
        <f t="shared" si="0"/>
        <v>17132.870431547111</v>
      </c>
      <c r="K3" s="68">
        <f t="shared" si="0"/>
        <v>22235.980845827493</v>
      </c>
      <c r="L3" s="68">
        <f t="shared" si="0"/>
        <v>21632.990693930715</v>
      </c>
      <c r="M3" s="68">
        <f t="shared" si="0"/>
        <v>15802.055997361767</v>
      </c>
      <c r="N3" s="68">
        <f t="shared" si="0"/>
        <v>17682.204897261101</v>
      </c>
      <c r="O3" s="68">
        <f t="shared" si="0"/>
        <v>14781.020625788897</v>
      </c>
      <c r="P3" s="68">
        <f t="shared" si="0"/>
        <v>15400.589986305169</v>
      </c>
      <c r="Q3" s="68">
        <f t="shared" si="0"/>
        <v>18336.035607546375</v>
      </c>
    </row>
    <row r="4" spans="1:17" ht="11.45" customHeight="1" x14ac:dyDescent="0.25">
      <c r="A4" s="148" t="s">
        <v>147</v>
      </c>
      <c r="B4" s="77">
        <v>22591.435977465397</v>
      </c>
      <c r="C4" s="77">
        <v>18962.591367772271</v>
      </c>
      <c r="D4" s="77">
        <v>20858.128566654901</v>
      </c>
      <c r="E4" s="77">
        <v>20566.839201276085</v>
      </c>
      <c r="F4" s="77">
        <v>20871.772670301914</v>
      </c>
      <c r="G4" s="77">
        <v>20192.206245837617</v>
      </c>
      <c r="H4" s="77">
        <v>19989.246971128254</v>
      </c>
      <c r="I4" s="77">
        <v>17963.445154556037</v>
      </c>
      <c r="J4" s="77">
        <v>17132.870431547111</v>
      </c>
      <c r="K4" s="77">
        <v>22235.980845827493</v>
      </c>
      <c r="L4" s="77">
        <v>21632.990693930715</v>
      </c>
      <c r="M4" s="77">
        <v>15802.055997361767</v>
      </c>
      <c r="N4" s="77">
        <v>17682.204897261101</v>
      </c>
      <c r="O4" s="77">
        <v>14781.020625788897</v>
      </c>
      <c r="P4" s="77">
        <v>15400.589986305169</v>
      </c>
      <c r="Q4" s="77">
        <v>18336.035607546375</v>
      </c>
    </row>
    <row r="5" spans="1:17" ht="11.45" customHeight="1" x14ac:dyDescent="0.25">
      <c r="A5" s="147" t="s">
        <v>146</v>
      </c>
      <c r="B5" s="74">
        <v>0</v>
      </c>
      <c r="C5" s="74">
        <v>0</v>
      </c>
      <c r="D5" s="74">
        <v>0</v>
      </c>
      <c r="E5" s="74">
        <v>0</v>
      </c>
      <c r="F5" s="74">
        <v>0</v>
      </c>
      <c r="G5" s="74">
        <v>0</v>
      </c>
      <c r="H5" s="74">
        <v>0</v>
      </c>
      <c r="I5" s="74">
        <v>0</v>
      </c>
      <c r="J5" s="74">
        <v>0</v>
      </c>
      <c r="K5" s="74">
        <v>0</v>
      </c>
      <c r="L5" s="74">
        <v>0</v>
      </c>
      <c r="M5" s="74">
        <v>0</v>
      </c>
      <c r="N5" s="74">
        <v>0</v>
      </c>
      <c r="O5" s="74">
        <v>0</v>
      </c>
      <c r="P5" s="74">
        <v>0</v>
      </c>
      <c r="Q5" s="74">
        <v>0</v>
      </c>
    </row>
    <row r="7" spans="1:17" ht="11.45" customHeight="1" x14ac:dyDescent="0.25">
      <c r="A7" s="27" t="s">
        <v>115</v>
      </c>
      <c r="B7" s="26">
        <f t="shared" ref="B7:Q7" si="1">SUM(B8:B9)</f>
        <v>12.287922861933996</v>
      </c>
      <c r="C7" s="26">
        <f t="shared" si="1"/>
        <v>16.889830382093386</v>
      </c>
      <c r="D7" s="26">
        <f t="shared" si="1"/>
        <v>15.410933775495941</v>
      </c>
      <c r="E7" s="26">
        <f t="shared" si="1"/>
        <v>15.367109270560597</v>
      </c>
      <c r="F7" s="26">
        <f t="shared" si="1"/>
        <v>17.410075791437595</v>
      </c>
      <c r="G7" s="26">
        <f t="shared" si="1"/>
        <v>16.895888310687941</v>
      </c>
      <c r="H7" s="26">
        <f t="shared" si="1"/>
        <v>18.706077495559363</v>
      </c>
      <c r="I7" s="26">
        <f t="shared" si="1"/>
        <v>17.628572939064512</v>
      </c>
      <c r="J7" s="26">
        <f t="shared" si="1"/>
        <v>16.010685422804539</v>
      </c>
      <c r="K7" s="26">
        <f t="shared" si="1"/>
        <v>23.913297170657362</v>
      </c>
      <c r="L7" s="26">
        <f t="shared" si="1"/>
        <v>19.666355176300648</v>
      </c>
      <c r="M7" s="26">
        <f t="shared" si="1"/>
        <v>14.281531302305414</v>
      </c>
      <c r="N7" s="26">
        <f t="shared" si="1"/>
        <v>14.692969464555736</v>
      </c>
      <c r="O7" s="26">
        <f t="shared" si="1"/>
        <v>12.191178738797186</v>
      </c>
      <c r="P7" s="26">
        <f t="shared" si="1"/>
        <v>12.815997756973466</v>
      </c>
      <c r="Q7" s="26">
        <f t="shared" si="1"/>
        <v>15.399064991870542</v>
      </c>
    </row>
    <row r="8" spans="1:17" ht="11.45" customHeight="1" x14ac:dyDescent="0.25">
      <c r="A8" s="148" t="s">
        <v>147</v>
      </c>
      <c r="B8" s="108">
        <v>12.287922861933996</v>
      </c>
      <c r="C8" s="108">
        <v>16.889830382093386</v>
      </c>
      <c r="D8" s="108">
        <v>15.410933775495941</v>
      </c>
      <c r="E8" s="108">
        <v>15.367109270560597</v>
      </c>
      <c r="F8" s="108">
        <v>17.410075791437595</v>
      </c>
      <c r="G8" s="108">
        <v>16.895888310687941</v>
      </c>
      <c r="H8" s="108">
        <v>18.706077495559363</v>
      </c>
      <c r="I8" s="108">
        <v>17.628572939064512</v>
      </c>
      <c r="J8" s="108">
        <v>16.010685422804539</v>
      </c>
      <c r="K8" s="108">
        <v>23.913297170657362</v>
      </c>
      <c r="L8" s="108">
        <v>19.666355176300648</v>
      </c>
      <c r="M8" s="108">
        <v>14.281531302305414</v>
      </c>
      <c r="N8" s="108">
        <v>14.692969464555736</v>
      </c>
      <c r="O8" s="108">
        <v>12.191178738797186</v>
      </c>
      <c r="P8" s="108">
        <v>12.815997756973466</v>
      </c>
      <c r="Q8" s="108">
        <v>15.399064991870542</v>
      </c>
    </row>
    <row r="9" spans="1:17" ht="11.45" customHeight="1" x14ac:dyDescent="0.25">
      <c r="A9" s="147" t="s">
        <v>146</v>
      </c>
      <c r="B9" s="105">
        <v>0</v>
      </c>
      <c r="C9" s="105">
        <v>0</v>
      </c>
      <c r="D9" s="105">
        <v>0</v>
      </c>
      <c r="E9" s="105">
        <v>0</v>
      </c>
      <c r="F9" s="105">
        <v>0</v>
      </c>
      <c r="G9" s="105">
        <v>0</v>
      </c>
      <c r="H9" s="105">
        <v>0</v>
      </c>
      <c r="I9" s="105">
        <v>0</v>
      </c>
      <c r="J9" s="105">
        <v>0</v>
      </c>
      <c r="K9" s="105">
        <v>0</v>
      </c>
      <c r="L9" s="105">
        <v>0</v>
      </c>
      <c r="M9" s="105">
        <v>0</v>
      </c>
      <c r="N9" s="105">
        <v>0</v>
      </c>
      <c r="O9" s="105">
        <v>0</v>
      </c>
      <c r="P9" s="105">
        <v>0</v>
      </c>
      <c r="Q9" s="105">
        <v>0</v>
      </c>
    </row>
    <row r="11" spans="1:17" ht="11.45" customHeight="1" x14ac:dyDescent="0.25">
      <c r="A11" s="35" t="s">
        <v>45</v>
      </c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</row>
    <row r="13" spans="1:17" ht="11.45" customHeight="1" x14ac:dyDescent="0.25">
      <c r="A13" s="27" t="s">
        <v>149</v>
      </c>
      <c r="B13" s="68">
        <f t="shared" ref="B13:Q13" si="2">IF(B3=0,"",B3/B7)</f>
        <v>1838.5073076467645</v>
      </c>
      <c r="C13" s="68">
        <f t="shared" si="2"/>
        <v>1122.722427566616</v>
      </c>
      <c r="D13" s="68">
        <f t="shared" si="2"/>
        <v>1353.462993905031</v>
      </c>
      <c r="E13" s="68">
        <f t="shared" si="2"/>
        <v>1338.3674729688312</v>
      </c>
      <c r="F13" s="68">
        <f t="shared" si="2"/>
        <v>1198.8329585886586</v>
      </c>
      <c r="G13" s="68">
        <f t="shared" si="2"/>
        <v>1195.0958644219081</v>
      </c>
      <c r="H13" s="68">
        <f t="shared" si="2"/>
        <v>1068.5963947211008</v>
      </c>
      <c r="I13" s="68">
        <f t="shared" si="2"/>
        <v>1018.9959911473865</v>
      </c>
      <c r="J13" s="68">
        <f t="shared" si="2"/>
        <v>1070.0897543801721</v>
      </c>
      <c r="K13" s="68">
        <f t="shared" si="2"/>
        <v>929.85842509045517</v>
      </c>
      <c r="L13" s="68">
        <f t="shared" si="2"/>
        <v>1100</v>
      </c>
      <c r="M13" s="68">
        <f t="shared" si="2"/>
        <v>1106.4679033970888</v>
      </c>
      <c r="N13" s="68">
        <f t="shared" si="2"/>
        <v>1203.4466511290575</v>
      </c>
      <c r="O13" s="68">
        <f t="shared" si="2"/>
        <v>1212.4357244266957</v>
      </c>
      <c r="P13" s="68">
        <f t="shared" si="2"/>
        <v>1201.6692167354172</v>
      </c>
      <c r="Q13" s="68">
        <f t="shared" si="2"/>
        <v>1190.7239574108114</v>
      </c>
    </row>
    <row r="14" spans="1:17" ht="11.45" customHeight="1" x14ac:dyDescent="0.25">
      <c r="A14" s="148" t="s">
        <v>147</v>
      </c>
      <c r="B14" s="77">
        <f t="shared" ref="B14:Q14" si="3">IF(B4=0,"",B4/B8)</f>
        <v>1838.5073076467645</v>
      </c>
      <c r="C14" s="77">
        <f t="shared" si="3"/>
        <v>1122.722427566616</v>
      </c>
      <c r="D14" s="77">
        <f t="shared" si="3"/>
        <v>1353.462993905031</v>
      </c>
      <c r="E14" s="77">
        <f t="shared" si="3"/>
        <v>1338.3674729688312</v>
      </c>
      <c r="F14" s="77">
        <f t="shared" si="3"/>
        <v>1198.8329585886586</v>
      </c>
      <c r="G14" s="77">
        <f t="shared" si="3"/>
        <v>1195.0958644219081</v>
      </c>
      <c r="H14" s="77">
        <f t="shared" si="3"/>
        <v>1068.5963947211008</v>
      </c>
      <c r="I14" s="77">
        <f t="shared" si="3"/>
        <v>1018.9959911473865</v>
      </c>
      <c r="J14" s="77">
        <f t="shared" si="3"/>
        <v>1070.0897543801721</v>
      </c>
      <c r="K14" s="77">
        <f t="shared" si="3"/>
        <v>929.85842509045517</v>
      </c>
      <c r="L14" s="77">
        <f t="shared" si="3"/>
        <v>1100</v>
      </c>
      <c r="M14" s="77">
        <f t="shared" si="3"/>
        <v>1106.4679033970888</v>
      </c>
      <c r="N14" s="77">
        <f t="shared" si="3"/>
        <v>1203.4466511290575</v>
      </c>
      <c r="O14" s="77">
        <f t="shared" si="3"/>
        <v>1212.4357244266957</v>
      </c>
      <c r="P14" s="77">
        <f t="shared" si="3"/>
        <v>1201.6692167354172</v>
      </c>
      <c r="Q14" s="77">
        <f t="shared" si="3"/>
        <v>1190.7239574108114</v>
      </c>
    </row>
    <row r="15" spans="1:17" ht="11.45" customHeight="1" x14ac:dyDescent="0.25">
      <c r="A15" s="147" t="s">
        <v>146</v>
      </c>
      <c r="B15" s="74" t="str">
        <f t="shared" ref="B15:Q15" si="4">IF(B5=0,"",B5/B9)</f>
        <v/>
      </c>
      <c r="C15" s="74" t="str">
        <f t="shared" si="4"/>
        <v/>
      </c>
      <c r="D15" s="74" t="str">
        <f t="shared" si="4"/>
        <v/>
      </c>
      <c r="E15" s="74" t="str">
        <f t="shared" si="4"/>
        <v/>
      </c>
      <c r="F15" s="74" t="str">
        <f t="shared" si="4"/>
        <v/>
      </c>
      <c r="G15" s="74" t="str">
        <f t="shared" si="4"/>
        <v/>
      </c>
      <c r="H15" s="74" t="str">
        <f t="shared" si="4"/>
        <v/>
      </c>
      <c r="I15" s="74" t="str">
        <f t="shared" si="4"/>
        <v/>
      </c>
      <c r="J15" s="74" t="str">
        <f t="shared" si="4"/>
        <v/>
      </c>
      <c r="K15" s="74" t="str">
        <f t="shared" si="4"/>
        <v/>
      </c>
      <c r="L15" s="74" t="str">
        <f t="shared" si="4"/>
        <v/>
      </c>
      <c r="M15" s="74" t="str">
        <f t="shared" si="4"/>
        <v/>
      </c>
      <c r="N15" s="74" t="str">
        <f t="shared" si="4"/>
        <v/>
      </c>
      <c r="O15" s="74" t="str">
        <f t="shared" si="4"/>
        <v/>
      </c>
      <c r="P15" s="74" t="str">
        <f t="shared" si="4"/>
        <v/>
      </c>
      <c r="Q15" s="74" t="str">
        <f t="shared" si="4"/>
        <v/>
      </c>
    </row>
    <row r="17" spans="1:17" ht="11.45" customHeight="1" x14ac:dyDescent="0.25">
      <c r="A17" s="27" t="s">
        <v>148</v>
      </c>
      <c r="B17" s="33">
        <f t="shared" ref="B17:Q17" si="5">IF(B3=0,0,B3/B$3)</f>
        <v>1</v>
      </c>
      <c r="C17" s="33">
        <f t="shared" si="5"/>
        <v>1</v>
      </c>
      <c r="D17" s="33">
        <f t="shared" si="5"/>
        <v>1</v>
      </c>
      <c r="E17" s="33">
        <f t="shared" si="5"/>
        <v>1</v>
      </c>
      <c r="F17" s="33">
        <f t="shared" si="5"/>
        <v>1</v>
      </c>
      <c r="G17" s="33">
        <f t="shared" si="5"/>
        <v>1</v>
      </c>
      <c r="H17" s="33">
        <f t="shared" si="5"/>
        <v>1</v>
      </c>
      <c r="I17" s="33">
        <f t="shared" si="5"/>
        <v>1</v>
      </c>
      <c r="J17" s="33">
        <f t="shared" si="5"/>
        <v>1</v>
      </c>
      <c r="K17" s="33">
        <f t="shared" si="5"/>
        <v>1</v>
      </c>
      <c r="L17" s="33">
        <f t="shared" si="5"/>
        <v>1</v>
      </c>
      <c r="M17" s="33">
        <f t="shared" si="5"/>
        <v>1</v>
      </c>
      <c r="N17" s="33">
        <f t="shared" si="5"/>
        <v>1</v>
      </c>
      <c r="O17" s="33">
        <f t="shared" si="5"/>
        <v>1</v>
      </c>
      <c r="P17" s="33">
        <f t="shared" si="5"/>
        <v>1</v>
      </c>
      <c r="Q17" s="33">
        <f t="shared" si="5"/>
        <v>1</v>
      </c>
    </row>
    <row r="18" spans="1:17" ht="11.45" customHeight="1" x14ac:dyDescent="0.25">
      <c r="A18" s="148" t="s">
        <v>147</v>
      </c>
      <c r="B18" s="115">
        <f t="shared" ref="B18:Q18" si="6">IF(B4=0,0,B4/B$3)</f>
        <v>1</v>
      </c>
      <c r="C18" s="115">
        <f t="shared" si="6"/>
        <v>1</v>
      </c>
      <c r="D18" s="115">
        <f t="shared" si="6"/>
        <v>1</v>
      </c>
      <c r="E18" s="115">
        <f t="shared" si="6"/>
        <v>1</v>
      </c>
      <c r="F18" s="115">
        <f t="shared" si="6"/>
        <v>1</v>
      </c>
      <c r="G18" s="115">
        <f t="shared" si="6"/>
        <v>1</v>
      </c>
      <c r="H18" s="115">
        <f t="shared" si="6"/>
        <v>1</v>
      </c>
      <c r="I18" s="115">
        <f t="shared" si="6"/>
        <v>1</v>
      </c>
      <c r="J18" s="115">
        <f t="shared" si="6"/>
        <v>1</v>
      </c>
      <c r="K18" s="115">
        <f t="shared" si="6"/>
        <v>1</v>
      </c>
      <c r="L18" s="115">
        <f t="shared" si="6"/>
        <v>1</v>
      </c>
      <c r="M18" s="115">
        <f t="shared" si="6"/>
        <v>1</v>
      </c>
      <c r="N18" s="115">
        <f t="shared" si="6"/>
        <v>1</v>
      </c>
      <c r="O18" s="115">
        <f t="shared" si="6"/>
        <v>1</v>
      </c>
      <c r="P18" s="115">
        <f t="shared" si="6"/>
        <v>1</v>
      </c>
      <c r="Q18" s="115">
        <f t="shared" si="6"/>
        <v>1</v>
      </c>
    </row>
    <row r="19" spans="1:17" ht="11.45" customHeight="1" x14ac:dyDescent="0.25">
      <c r="A19" s="147" t="s">
        <v>146</v>
      </c>
      <c r="B19" s="28">
        <f t="shared" ref="B19:Q19" si="7">IF(B5=0,0,B5/B$3)</f>
        <v>0</v>
      </c>
      <c r="C19" s="28">
        <f t="shared" si="7"/>
        <v>0</v>
      </c>
      <c r="D19" s="28">
        <f t="shared" si="7"/>
        <v>0</v>
      </c>
      <c r="E19" s="28">
        <f t="shared" si="7"/>
        <v>0</v>
      </c>
      <c r="F19" s="28">
        <f t="shared" si="7"/>
        <v>0</v>
      </c>
      <c r="G19" s="28">
        <f t="shared" si="7"/>
        <v>0</v>
      </c>
      <c r="H19" s="28">
        <f t="shared" si="7"/>
        <v>0</v>
      </c>
      <c r="I19" s="28">
        <f t="shared" si="7"/>
        <v>0</v>
      </c>
      <c r="J19" s="28">
        <f t="shared" si="7"/>
        <v>0</v>
      </c>
      <c r="K19" s="28">
        <f t="shared" si="7"/>
        <v>0</v>
      </c>
      <c r="L19" s="28">
        <f t="shared" si="7"/>
        <v>0</v>
      </c>
      <c r="M19" s="28">
        <f t="shared" si="7"/>
        <v>0</v>
      </c>
      <c r="N19" s="28">
        <f t="shared" si="7"/>
        <v>0</v>
      </c>
      <c r="O19" s="28">
        <f t="shared" si="7"/>
        <v>0</v>
      </c>
      <c r="P19" s="28">
        <f t="shared" si="7"/>
        <v>0</v>
      </c>
      <c r="Q19" s="28">
        <f t="shared" si="7"/>
        <v>0</v>
      </c>
    </row>
    <row r="20" spans="1:17" ht="11.45" customHeight="1" x14ac:dyDescent="0.25"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</row>
    <row r="21" spans="1:17" ht="11.45" customHeight="1" x14ac:dyDescent="0.25">
      <c r="A21" s="27" t="s">
        <v>61</v>
      </c>
      <c r="B21" s="33">
        <f t="shared" ref="B21:Q21" si="8">IF(B7=0,0,B7/B$7)</f>
        <v>1</v>
      </c>
      <c r="C21" s="33">
        <f t="shared" si="8"/>
        <v>1</v>
      </c>
      <c r="D21" s="33">
        <f t="shared" si="8"/>
        <v>1</v>
      </c>
      <c r="E21" s="33">
        <f t="shared" si="8"/>
        <v>1</v>
      </c>
      <c r="F21" s="33">
        <f t="shared" si="8"/>
        <v>1</v>
      </c>
      <c r="G21" s="33">
        <f t="shared" si="8"/>
        <v>1</v>
      </c>
      <c r="H21" s="33">
        <f t="shared" si="8"/>
        <v>1</v>
      </c>
      <c r="I21" s="33">
        <f t="shared" si="8"/>
        <v>1</v>
      </c>
      <c r="J21" s="33">
        <f t="shared" si="8"/>
        <v>1</v>
      </c>
      <c r="K21" s="33">
        <f t="shared" si="8"/>
        <v>1</v>
      </c>
      <c r="L21" s="33">
        <f t="shared" si="8"/>
        <v>1</v>
      </c>
      <c r="M21" s="33">
        <f t="shared" si="8"/>
        <v>1</v>
      </c>
      <c r="N21" s="33">
        <f t="shared" si="8"/>
        <v>1</v>
      </c>
      <c r="O21" s="33">
        <f t="shared" si="8"/>
        <v>1</v>
      </c>
      <c r="P21" s="33">
        <f t="shared" si="8"/>
        <v>1</v>
      </c>
      <c r="Q21" s="33">
        <f t="shared" si="8"/>
        <v>1</v>
      </c>
    </row>
    <row r="22" spans="1:17" ht="11.45" customHeight="1" x14ac:dyDescent="0.25">
      <c r="A22" s="148" t="s">
        <v>147</v>
      </c>
      <c r="B22" s="115">
        <f t="shared" ref="B22:Q22" si="9">IF(B8=0,0,B8/B$7)</f>
        <v>1</v>
      </c>
      <c r="C22" s="115">
        <f t="shared" si="9"/>
        <v>1</v>
      </c>
      <c r="D22" s="115">
        <f t="shared" si="9"/>
        <v>1</v>
      </c>
      <c r="E22" s="115">
        <f t="shared" si="9"/>
        <v>1</v>
      </c>
      <c r="F22" s="115">
        <f t="shared" si="9"/>
        <v>1</v>
      </c>
      <c r="G22" s="115">
        <f t="shared" si="9"/>
        <v>1</v>
      </c>
      <c r="H22" s="115">
        <f t="shared" si="9"/>
        <v>1</v>
      </c>
      <c r="I22" s="115">
        <f t="shared" si="9"/>
        <v>1</v>
      </c>
      <c r="J22" s="115">
        <f t="shared" si="9"/>
        <v>1</v>
      </c>
      <c r="K22" s="115">
        <f t="shared" si="9"/>
        <v>1</v>
      </c>
      <c r="L22" s="115">
        <f t="shared" si="9"/>
        <v>1</v>
      </c>
      <c r="M22" s="115">
        <f t="shared" si="9"/>
        <v>1</v>
      </c>
      <c r="N22" s="115">
        <f t="shared" si="9"/>
        <v>1</v>
      </c>
      <c r="O22" s="115">
        <f t="shared" si="9"/>
        <v>1</v>
      </c>
      <c r="P22" s="115">
        <f t="shared" si="9"/>
        <v>1</v>
      </c>
      <c r="Q22" s="115">
        <f t="shared" si="9"/>
        <v>1</v>
      </c>
    </row>
    <row r="23" spans="1:17" ht="11.45" customHeight="1" x14ac:dyDescent="0.25">
      <c r="A23" s="147" t="s">
        <v>146</v>
      </c>
      <c r="B23" s="28">
        <f t="shared" ref="B23:Q23" si="10">IF(B9=0,0,B9/B$7)</f>
        <v>0</v>
      </c>
      <c r="C23" s="28">
        <f t="shared" si="10"/>
        <v>0</v>
      </c>
      <c r="D23" s="28">
        <f t="shared" si="10"/>
        <v>0</v>
      </c>
      <c r="E23" s="28">
        <f t="shared" si="10"/>
        <v>0</v>
      </c>
      <c r="F23" s="28">
        <f t="shared" si="10"/>
        <v>0</v>
      </c>
      <c r="G23" s="28">
        <f t="shared" si="10"/>
        <v>0</v>
      </c>
      <c r="H23" s="28">
        <f t="shared" si="10"/>
        <v>0</v>
      </c>
      <c r="I23" s="28">
        <f t="shared" si="10"/>
        <v>0</v>
      </c>
      <c r="J23" s="28">
        <f t="shared" si="10"/>
        <v>0</v>
      </c>
      <c r="K23" s="28">
        <f t="shared" si="10"/>
        <v>0</v>
      </c>
      <c r="L23" s="28">
        <f t="shared" si="10"/>
        <v>0</v>
      </c>
      <c r="M23" s="28">
        <f t="shared" si="10"/>
        <v>0</v>
      </c>
      <c r="N23" s="28">
        <f t="shared" si="10"/>
        <v>0</v>
      </c>
      <c r="O23" s="28">
        <f t="shared" si="10"/>
        <v>0</v>
      </c>
      <c r="P23" s="28">
        <f t="shared" si="10"/>
        <v>0</v>
      </c>
      <c r="Q23" s="28">
        <f t="shared" si="10"/>
        <v>0</v>
      </c>
    </row>
  </sheetData>
  <pageMargins left="0.39370078740157483" right="0.39370078740157483" top="0.39370078740157483" bottom="0.39370078740157483" header="0.31496062992125984" footer="0.31496062992125984"/>
  <pageSetup paperSize="9" scale="43"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Q35"/>
  <sheetViews>
    <sheetView showGridLines="0" zoomScaleNormal="100" workbookViewId="0">
      <pane xSplit="1" ySplit="1" topLeftCell="B2" activePane="bottomRight" state="frozen"/>
      <selection activeCell="D1" sqref="D1"/>
      <selection pane="topRight" activeCell="D1" sqref="D1"/>
      <selection pane="bottomLeft" activeCell="D1" sqref="D1"/>
      <selection pane="bottomRight" activeCell="B2" sqref="B2"/>
    </sheetView>
  </sheetViews>
  <sheetFormatPr defaultColWidth="9.140625" defaultRowHeight="11.45" customHeight="1" x14ac:dyDescent="0.25"/>
  <cols>
    <col min="1" max="1" width="50.7109375" style="13" customWidth="1"/>
    <col min="2" max="17" width="10.7109375" style="10" customWidth="1"/>
    <col min="18" max="16384" width="9.140625" style="13"/>
  </cols>
  <sheetData>
    <row r="1" spans="1:17" ht="13.5" customHeight="1" x14ac:dyDescent="0.25">
      <c r="A1" s="11" t="s">
        <v>192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</row>
    <row r="2" spans="1:17" ht="11.45" customHeight="1" x14ac:dyDescent="0.25"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</row>
    <row r="3" spans="1:17" ht="11.45" customHeight="1" x14ac:dyDescent="0.25">
      <c r="A3" s="27" t="s">
        <v>47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</row>
    <row r="4" spans="1:17" ht="11.45" customHeight="1" x14ac:dyDescent="0.25">
      <c r="A4" s="97" t="s">
        <v>92</v>
      </c>
      <c r="B4" s="100">
        <v>494.95772189873895</v>
      </c>
      <c r="C4" s="100">
        <v>673.58676000000003</v>
      </c>
      <c r="D4" s="100">
        <v>608.52136999999993</v>
      </c>
      <c r="E4" s="100">
        <v>600.78306999999995</v>
      </c>
      <c r="F4" s="100">
        <v>673.91449</v>
      </c>
      <c r="G4" s="100">
        <v>647.53580709549044</v>
      </c>
      <c r="H4" s="100">
        <v>709.81326999999999</v>
      </c>
      <c r="I4" s="100">
        <v>662.30367999999999</v>
      </c>
      <c r="J4" s="100">
        <v>595.56416999999999</v>
      </c>
      <c r="K4" s="100">
        <v>880.71770000000004</v>
      </c>
      <c r="L4" s="100">
        <v>717.13309990591893</v>
      </c>
      <c r="M4" s="100">
        <v>515.6194511237876</v>
      </c>
      <c r="N4" s="100">
        <v>525.22176932728132</v>
      </c>
      <c r="O4" s="100">
        <v>431.4768179139578</v>
      </c>
      <c r="P4" s="100">
        <v>449.09975434774748</v>
      </c>
      <c r="Q4" s="100">
        <v>534.27317921030533</v>
      </c>
    </row>
    <row r="5" spans="1:17" ht="11.45" customHeight="1" x14ac:dyDescent="0.25">
      <c r="A5" s="95" t="s">
        <v>120</v>
      </c>
      <c r="B5" s="20">
        <v>494.95772189873895</v>
      </c>
      <c r="C5" s="20">
        <v>673.58676000000003</v>
      </c>
      <c r="D5" s="20">
        <v>608.52136999999993</v>
      </c>
      <c r="E5" s="20">
        <v>600.78306999999995</v>
      </c>
      <c r="F5" s="20">
        <v>673.91449</v>
      </c>
      <c r="G5" s="20">
        <v>647.53580709549044</v>
      </c>
      <c r="H5" s="20">
        <v>709.81326999999999</v>
      </c>
      <c r="I5" s="20">
        <v>662.30367999999999</v>
      </c>
      <c r="J5" s="20">
        <v>595.56416999999999</v>
      </c>
      <c r="K5" s="20">
        <v>880.71770000000004</v>
      </c>
      <c r="L5" s="20">
        <v>717.13309990591893</v>
      </c>
      <c r="M5" s="20">
        <v>515.6194511237876</v>
      </c>
      <c r="N5" s="20">
        <v>525.22176932728132</v>
      </c>
      <c r="O5" s="20">
        <v>431.4768179139578</v>
      </c>
      <c r="P5" s="20">
        <v>448.21602742952149</v>
      </c>
      <c r="Q5" s="20">
        <v>534.27317921030533</v>
      </c>
    </row>
    <row r="6" spans="1:17" ht="11.45" customHeight="1" x14ac:dyDescent="0.25">
      <c r="A6" s="17" t="s">
        <v>90</v>
      </c>
      <c r="B6" s="20">
        <v>0</v>
      </c>
      <c r="C6" s="20">
        <v>0</v>
      </c>
      <c r="D6" s="20">
        <v>0</v>
      </c>
      <c r="E6" s="20">
        <v>0</v>
      </c>
      <c r="F6" s="20">
        <v>0</v>
      </c>
      <c r="G6" s="20">
        <v>0</v>
      </c>
      <c r="H6" s="20">
        <v>0</v>
      </c>
      <c r="I6" s="20">
        <v>0</v>
      </c>
      <c r="J6" s="20">
        <v>0</v>
      </c>
      <c r="K6" s="20">
        <v>0</v>
      </c>
      <c r="L6" s="20">
        <v>0</v>
      </c>
      <c r="M6" s="20">
        <v>0</v>
      </c>
      <c r="N6" s="20">
        <v>0</v>
      </c>
      <c r="O6" s="20">
        <v>0</v>
      </c>
      <c r="P6" s="20">
        <v>0</v>
      </c>
      <c r="Q6" s="20">
        <v>0</v>
      </c>
    </row>
    <row r="7" spans="1:17" ht="11.45" customHeight="1" x14ac:dyDescent="0.25">
      <c r="A7" s="17" t="s">
        <v>89</v>
      </c>
      <c r="B7" s="20">
        <v>0</v>
      </c>
      <c r="C7" s="20">
        <v>0</v>
      </c>
      <c r="D7" s="20">
        <v>0</v>
      </c>
      <c r="E7" s="20">
        <v>0</v>
      </c>
      <c r="F7" s="20">
        <v>0</v>
      </c>
      <c r="G7" s="20">
        <v>0</v>
      </c>
      <c r="H7" s="20">
        <v>0</v>
      </c>
      <c r="I7" s="20">
        <v>0</v>
      </c>
      <c r="J7" s="20">
        <v>0</v>
      </c>
      <c r="K7" s="20">
        <v>0</v>
      </c>
      <c r="L7" s="20">
        <v>0</v>
      </c>
      <c r="M7" s="20">
        <v>0</v>
      </c>
      <c r="N7" s="20">
        <v>0</v>
      </c>
      <c r="O7" s="20">
        <v>0</v>
      </c>
      <c r="P7" s="20">
        <v>0</v>
      </c>
      <c r="Q7" s="20">
        <v>0</v>
      </c>
    </row>
    <row r="8" spans="1:17" ht="11.45" customHeight="1" x14ac:dyDescent="0.25">
      <c r="A8" s="17" t="s">
        <v>154</v>
      </c>
      <c r="B8" s="20">
        <v>0</v>
      </c>
      <c r="C8" s="20">
        <v>0</v>
      </c>
      <c r="D8" s="20">
        <v>0</v>
      </c>
      <c r="E8" s="20">
        <v>0</v>
      </c>
      <c r="F8" s="20">
        <v>0</v>
      </c>
      <c r="G8" s="20">
        <v>0</v>
      </c>
      <c r="H8" s="20">
        <v>0</v>
      </c>
      <c r="I8" s="20">
        <v>0</v>
      </c>
      <c r="J8" s="20">
        <v>0</v>
      </c>
      <c r="K8" s="20">
        <v>0</v>
      </c>
      <c r="L8" s="20">
        <v>0</v>
      </c>
      <c r="M8" s="20">
        <v>0</v>
      </c>
      <c r="N8" s="20">
        <v>0</v>
      </c>
      <c r="O8" s="20">
        <v>0</v>
      </c>
      <c r="P8" s="20">
        <v>0</v>
      </c>
      <c r="Q8" s="20">
        <v>0</v>
      </c>
    </row>
    <row r="9" spans="1:17" ht="11.45" customHeight="1" x14ac:dyDescent="0.25">
      <c r="A9" s="17" t="s">
        <v>88</v>
      </c>
      <c r="B9" s="20">
        <v>269.48814159786014</v>
      </c>
      <c r="C9" s="20">
        <v>353.50412</v>
      </c>
      <c r="D9" s="20">
        <v>338.12090000000001</v>
      </c>
      <c r="E9" s="20">
        <v>308.44542999999999</v>
      </c>
      <c r="F9" s="20">
        <v>315.60518000000002</v>
      </c>
      <c r="G9" s="20">
        <v>336.08043113599814</v>
      </c>
      <c r="H9" s="20">
        <v>366.81261999999998</v>
      </c>
      <c r="I9" s="20">
        <v>327.91117000000003</v>
      </c>
      <c r="J9" s="20">
        <v>316.60014999999999</v>
      </c>
      <c r="K9" s="20">
        <v>278.78984000000003</v>
      </c>
      <c r="L9" s="20">
        <v>275.74643713092615</v>
      </c>
      <c r="M9" s="20">
        <v>261.48828769021969</v>
      </c>
      <c r="N9" s="20">
        <v>199.43374605120758</v>
      </c>
      <c r="O9" s="20">
        <v>182.12158386389362</v>
      </c>
      <c r="P9" s="20">
        <v>190.26249180704758</v>
      </c>
      <c r="Q9" s="20">
        <v>222.81727966730901</v>
      </c>
    </row>
    <row r="10" spans="1:17" ht="11.45" customHeight="1" x14ac:dyDescent="0.25">
      <c r="A10" s="17" t="s">
        <v>153</v>
      </c>
      <c r="B10" s="20">
        <v>225.46958030087882</v>
      </c>
      <c r="C10" s="20">
        <v>320.08264000000003</v>
      </c>
      <c r="D10" s="20">
        <v>270.40046999999998</v>
      </c>
      <c r="E10" s="20">
        <v>292.33764000000002</v>
      </c>
      <c r="F10" s="20">
        <v>358.30930999999998</v>
      </c>
      <c r="G10" s="20">
        <v>311.4553759594923</v>
      </c>
      <c r="H10" s="20">
        <v>343.00065000000001</v>
      </c>
      <c r="I10" s="20">
        <v>334.39251000000002</v>
      </c>
      <c r="J10" s="20">
        <v>278.96402</v>
      </c>
      <c r="K10" s="20">
        <v>601.92786000000001</v>
      </c>
      <c r="L10" s="20">
        <v>441.38666277499283</v>
      </c>
      <c r="M10" s="20">
        <v>254.13116343356793</v>
      </c>
      <c r="N10" s="20">
        <v>325.78802327607377</v>
      </c>
      <c r="O10" s="20">
        <v>249.35523405006415</v>
      </c>
      <c r="P10" s="20">
        <v>257.95353562247391</v>
      </c>
      <c r="Q10" s="20">
        <v>311.45589954299629</v>
      </c>
    </row>
    <row r="11" spans="1:17" ht="11.45" customHeight="1" x14ac:dyDescent="0.25">
      <c r="A11" s="17" t="s">
        <v>152</v>
      </c>
      <c r="B11" s="20">
        <v>0</v>
      </c>
      <c r="C11" s="20">
        <v>0</v>
      </c>
      <c r="D11" s="20">
        <v>0</v>
      </c>
      <c r="E11" s="20">
        <v>0</v>
      </c>
      <c r="F11" s="20">
        <v>0</v>
      </c>
      <c r="G11" s="20">
        <v>0</v>
      </c>
      <c r="H11" s="20">
        <v>0</v>
      </c>
      <c r="I11" s="20">
        <v>0</v>
      </c>
      <c r="J11" s="20">
        <v>0</v>
      </c>
      <c r="K11" s="20">
        <v>0</v>
      </c>
      <c r="L11" s="20">
        <v>0</v>
      </c>
      <c r="M11" s="20">
        <v>0</v>
      </c>
      <c r="N11" s="20">
        <v>0</v>
      </c>
      <c r="O11" s="20">
        <v>0</v>
      </c>
      <c r="P11" s="20">
        <v>0</v>
      </c>
      <c r="Q11" s="20">
        <v>0</v>
      </c>
    </row>
    <row r="12" spans="1:17" ht="11.45" customHeight="1" x14ac:dyDescent="0.25">
      <c r="A12" s="95" t="s">
        <v>25</v>
      </c>
      <c r="B12" s="20">
        <v>0</v>
      </c>
      <c r="C12" s="20">
        <v>0</v>
      </c>
      <c r="D12" s="20">
        <v>0</v>
      </c>
      <c r="E12" s="20">
        <v>0</v>
      </c>
      <c r="F12" s="20">
        <v>0</v>
      </c>
      <c r="G12" s="20">
        <v>0</v>
      </c>
      <c r="H12" s="20">
        <v>0</v>
      </c>
      <c r="I12" s="20">
        <v>0</v>
      </c>
      <c r="J12" s="20">
        <v>0</v>
      </c>
      <c r="K12" s="20">
        <v>0</v>
      </c>
      <c r="L12" s="20">
        <v>0</v>
      </c>
      <c r="M12" s="20">
        <v>0</v>
      </c>
      <c r="N12" s="20">
        <v>0</v>
      </c>
      <c r="O12" s="20">
        <v>0</v>
      </c>
      <c r="P12" s="20">
        <v>0</v>
      </c>
      <c r="Q12" s="20">
        <v>0</v>
      </c>
    </row>
    <row r="13" spans="1:17" ht="11.45" customHeight="1" x14ac:dyDescent="0.25">
      <c r="A13" s="95" t="s">
        <v>87</v>
      </c>
      <c r="B13" s="20">
        <v>0</v>
      </c>
      <c r="C13" s="20">
        <v>0</v>
      </c>
      <c r="D13" s="20">
        <v>0</v>
      </c>
      <c r="E13" s="20">
        <v>0</v>
      </c>
      <c r="F13" s="20">
        <v>0</v>
      </c>
      <c r="G13" s="20">
        <v>0</v>
      </c>
      <c r="H13" s="20">
        <v>0</v>
      </c>
      <c r="I13" s="20">
        <v>0</v>
      </c>
      <c r="J13" s="20">
        <v>0</v>
      </c>
      <c r="K13" s="20">
        <v>0</v>
      </c>
      <c r="L13" s="20">
        <v>0</v>
      </c>
      <c r="M13" s="20">
        <v>0</v>
      </c>
      <c r="N13" s="20">
        <v>0</v>
      </c>
      <c r="O13" s="20">
        <v>0</v>
      </c>
      <c r="P13" s="20">
        <v>0.88372691822597105</v>
      </c>
      <c r="Q13" s="20">
        <v>0</v>
      </c>
    </row>
    <row r="14" spans="1:17" ht="11.45" customHeight="1" x14ac:dyDescent="0.25">
      <c r="A14" s="17" t="s">
        <v>86</v>
      </c>
      <c r="B14" s="20">
        <v>0</v>
      </c>
      <c r="C14" s="20">
        <v>0</v>
      </c>
      <c r="D14" s="20">
        <v>0</v>
      </c>
      <c r="E14" s="20">
        <v>0</v>
      </c>
      <c r="F14" s="20">
        <v>0</v>
      </c>
      <c r="G14" s="20">
        <v>0</v>
      </c>
      <c r="H14" s="20">
        <v>0</v>
      </c>
      <c r="I14" s="20">
        <v>0</v>
      </c>
      <c r="J14" s="20">
        <v>0</v>
      </c>
      <c r="K14" s="20">
        <v>0</v>
      </c>
      <c r="L14" s="20">
        <v>0</v>
      </c>
      <c r="M14" s="20">
        <v>0</v>
      </c>
      <c r="N14" s="20">
        <v>0</v>
      </c>
      <c r="O14" s="20">
        <v>0</v>
      </c>
      <c r="P14" s="20">
        <v>0</v>
      </c>
      <c r="Q14" s="20">
        <v>0</v>
      </c>
    </row>
    <row r="15" spans="1:17" ht="11.45" customHeight="1" x14ac:dyDescent="0.25">
      <c r="A15" s="17" t="s">
        <v>85</v>
      </c>
      <c r="B15" s="20">
        <v>0</v>
      </c>
      <c r="C15" s="20">
        <v>0</v>
      </c>
      <c r="D15" s="20">
        <v>0</v>
      </c>
      <c r="E15" s="20">
        <v>0</v>
      </c>
      <c r="F15" s="20">
        <v>0</v>
      </c>
      <c r="G15" s="20">
        <v>0</v>
      </c>
      <c r="H15" s="20">
        <v>0</v>
      </c>
      <c r="I15" s="20">
        <v>0</v>
      </c>
      <c r="J15" s="20">
        <v>0</v>
      </c>
      <c r="K15" s="20">
        <v>0</v>
      </c>
      <c r="L15" s="20">
        <v>0</v>
      </c>
      <c r="M15" s="20">
        <v>0</v>
      </c>
      <c r="N15" s="20">
        <v>0</v>
      </c>
      <c r="O15" s="20">
        <v>0</v>
      </c>
      <c r="P15" s="20">
        <v>0</v>
      </c>
      <c r="Q15" s="20">
        <v>0</v>
      </c>
    </row>
    <row r="16" spans="1:17" ht="11.45" customHeight="1" x14ac:dyDescent="0.25">
      <c r="A16" s="17" t="s">
        <v>84</v>
      </c>
      <c r="B16" s="20">
        <v>0</v>
      </c>
      <c r="C16" s="20">
        <v>0</v>
      </c>
      <c r="D16" s="20">
        <v>0</v>
      </c>
      <c r="E16" s="20">
        <v>0</v>
      </c>
      <c r="F16" s="20">
        <v>0</v>
      </c>
      <c r="G16" s="20">
        <v>0</v>
      </c>
      <c r="H16" s="20">
        <v>0</v>
      </c>
      <c r="I16" s="20">
        <v>0</v>
      </c>
      <c r="J16" s="20">
        <v>0</v>
      </c>
      <c r="K16" s="20">
        <v>0</v>
      </c>
      <c r="L16" s="20">
        <v>0</v>
      </c>
      <c r="M16" s="20">
        <v>0</v>
      </c>
      <c r="N16" s="20">
        <v>0</v>
      </c>
      <c r="O16" s="20">
        <v>0</v>
      </c>
      <c r="P16" s="20">
        <v>0.88372691822597105</v>
      </c>
      <c r="Q16" s="20">
        <v>0</v>
      </c>
    </row>
    <row r="17" spans="1:17" ht="11.45" customHeight="1" x14ac:dyDescent="0.25">
      <c r="A17" s="15" t="s">
        <v>83</v>
      </c>
      <c r="B17" s="69">
        <v>0</v>
      </c>
      <c r="C17" s="69">
        <v>0</v>
      </c>
      <c r="D17" s="69">
        <v>0</v>
      </c>
      <c r="E17" s="69">
        <v>0</v>
      </c>
      <c r="F17" s="69">
        <v>0</v>
      </c>
      <c r="G17" s="69">
        <v>0</v>
      </c>
      <c r="H17" s="69">
        <v>0</v>
      </c>
      <c r="I17" s="69">
        <v>0</v>
      </c>
      <c r="J17" s="69">
        <v>0</v>
      </c>
      <c r="K17" s="69">
        <v>0</v>
      </c>
      <c r="L17" s="69">
        <v>0</v>
      </c>
      <c r="M17" s="69">
        <v>0</v>
      </c>
      <c r="N17" s="69">
        <v>0</v>
      </c>
      <c r="O17" s="69">
        <v>0</v>
      </c>
      <c r="P17" s="69">
        <v>0</v>
      </c>
      <c r="Q17" s="69">
        <v>0</v>
      </c>
    </row>
    <row r="19" spans="1:17" ht="11.45" customHeight="1" x14ac:dyDescent="0.25">
      <c r="A19" s="27" t="s">
        <v>81</v>
      </c>
      <c r="B19" s="71">
        <f t="shared" ref="B19:Q19" si="0">SUM(B20:B21)</f>
        <v>494.95772189873895</v>
      </c>
      <c r="C19" s="71">
        <f t="shared" si="0"/>
        <v>673.58676000000003</v>
      </c>
      <c r="D19" s="71">
        <f t="shared" si="0"/>
        <v>608.52136999999993</v>
      </c>
      <c r="E19" s="71">
        <f t="shared" si="0"/>
        <v>600.78306999999995</v>
      </c>
      <c r="F19" s="71">
        <f t="shared" si="0"/>
        <v>673.91449</v>
      </c>
      <c r="G19" s="71">
        <f t="shared" si="0"/>
        <v>647.53580709549044</v>
      </c>
      <c r="H19" s="71">
        <f t="shared" si="0"/>
        <v>709.81326999999999</v>
      </c>
      <c r="I19" s="71">
        <f t="shared" si="0"/>
        <v>662.30367999999999</v>
      </c>
      <c r="J19" s="71">
        <f t="shared" si="0"/>
        <v>595.56416999999999</v>
      </c>
      <c r="K19" s="71">
        <f t="shared" si="0"/>
        <v>880.71770000000004</v>
      </c>
      <c r="L19" s="71">
        <f t="shared" si="0"/>
        <v>717.13309990591881</v>
      </c>
      <c r="M19" s="71">
        <f t="shared" si="0"/>
        <v>515.6194511237876</v>
      </c>
      <c r="N19" s="71">
        <f t="shared" si="0"/>
        <v>525.22176932728132</v>
      </c>
      <c r="O19" s="71">
        <f t="shared" si="0"/>
        <v>431.4768179139578</v>
      </c>
      <c r="P19" s="71">
        <f t="shared" si="0"/>
        <v>449.09975434774748</v>
      </c>
      <c r="Q19" s="71">
        <f t="shared" si="0"/>
        <v>534.27317921030533</v>
      </c>
    </row>
    <row r="20" spans="1:17" ht="11.45" customHeight="1" x14ac:dyDescent="0.25">
      <c r="A20" s="148" t="s">
        <v>147</v>
      </c>
      <c r="B20" s="70">
        <v>494.95772189873895</v>
      </c>
      <c r="C20" s="70">
        <v>673.58676000000003</v>
      </c>
      <c r="D20" s="70">
        <v>608.52136999999993</v>
      </c>
      <c r="E20" s="70">
        <v>600.78306999999995</v>
      </c>
      <c r="F20" s="70">
        <v>673.91449</v>
      </c>
      <c r="G20" s="70">
        <v>647.53580709549044</v>
      </c>
      <c r="H20" s="70">
        <v>709.81326999999999</v>
      </c>
      <c r="I20" s="70">
        <v>662.30367999999999</v>
      </c>
      <c r="J20" s="70">
        <v>595.56416999999999</v>
      </c>
      <c r="K20" s="70">
        <v>880.71770000000004</v>
      </c>
      <c r="L20" s="70">
        <v>717.13309990591881</v>
      </c>
      <c r="M20" s="70">
        <v>515.6194511237876</v>
      </c>
      <c r="N20" s="70">
        <v>525.22176932728132</v>
      </c>
      <c r="O20" s="70">
        <v>431.4768179139578</v>
      </c>
      <c r="P20" s="70">
        <v>449.09975434774748</v>
      </c>
      <c r="Q20" s="70">
        <v>534.27317921030533</v>
      </c>
    </row>
    <row r="21" spans="1:17" ht="11.45" customHeight="1" x14ac:dyDescent="0.25">
      <c r="A21" s="147" t="s">
        <v>146</v>
      </c>
      <c r="B21" s="69">
        <v>0</v>
      </c>
      <c r="C21" s="69">
        <v>0</v>
      </c>
      <c r="D21" s="69">
        <v>0</v>
      </c>
      <c r="E21" s="69">
        <v>0</v>
      </c>
      <c r="F21" s="69">
        <v>0</v>
      </c>
      <c r="G21" s="69">
        <v>0</v>
      </c>
      <c r="H21" s="69">
        <v>0</v>
      </c>
      <c r="I21" s="69">
        <v>0</v>
      </c>
      <c r="J21" s="69">
        <v>0</v>
      </c>
      <c r="K21" s="69">
        <v>0</v>
      </c>
      <c r="L21" s="69">
        <v>0</v>
      </c>
      <c r="M21" s="69">
        <v>0</v>
      </c>
      <c r="N21" s="69">
        <v>0</v>
      </c>
      <c r="O21" s="69">
        <v>0</v>
      </c>
      <c r="P21" s="69">
        <v>0</v>
      </c>
      <c r="Q21" s="69">
        <v>0</v>
      </c>
    </row>
    <row r="23" spans="1:17" ht="11.45" customHeight="1" x14ac:dyDescent="0.25">
      <c r="A23" s="35" t="s">
        <v>45</v>
      </c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</row>
    <row r="25" spans="1:17" ht="11.45" customHeight="1" x14ac:dyDescent="0.25">
      <c r="A25" s="27" t="s">
        <v>117</v>
      </c>
      <c r="B25" s="68">
        <f>IF(B19=0,"",B19/TrNavi_act!B7*100)</f>
        <v>4028.0015382586603</v>
      </c>
      <c r="C25" s="68">
        <f>IF(C19=0,"",C19/TrNavi_act!C7*100)</f>
        <v>3988.120334909564</v>
      </c>
      <c r="D25" s="68">
        <f>IF(D19=0,"",D19/TrNavi_act!D7*100)</f>
        <v>3948.6339949599646</v>
      </c>
      <c r="E25" s="68">
        <f>IF(E19=0,"",E19/TrNavi_act!E7*100)</f>
        <v>3909.5386088712517</v>
      </c>
      <c r="F25" s="68">
        <f>IF(F19=0,"",F19/TrNavi_act!F7*100)</f>
        <v>3870.8303058131205</v>
      </c>
      <c r="G25" s="68">
        <f>IF(G19=0,"",G19/TrNavi_act!G7*100)</f>
        <v>3832.5052532803179</v>
      </c>
      <c r="H25" s="68">
        <f>IF(H19=0,"",H19/TrNavi_act!H7*100)</f>
        <v>3794.5596567131865</v>
      </c>
      <c r="I25" s="68">
        <f>IF(I19=0,"",I19/TrNavi_act!I7*100)</f>
        <v>3756.9897591219665</v>
      </c>
      <c r="J25" s="68">
        <f>IF(J19=0,"",J19/TrNavi_act!J7*100)</f>
        <v>3719.7918407148181</v>
      </c>
      <c r="K25" s="68">
        <f>IF(K19=0,"",K19/TrNavi_act!K7*100)</f>
        <v>3682.9622185295229</v>
      </c>
      <c r="L25" s="68">
        <f>IF(L19=0,"",L19/TrNavi_act!L7*100)</f>
        <v>3646.4972460688346</v>
      </c>
      <c r="M25" s="68">
        <f>IF(M19=0,"",M19/TrNavi_act!M7*100)</f>
        <v>3610.39331293944</v>
      </c>
      <c r="N25" s="68">
        <f>IF(N19=0,"",N19/TrNavi_act!N7*100)</f>
        <v>3574.6468444944953</v>
      </c>
      <c r="O25" s="68">
        <f>IF(O19=0,"",O19/TrNavi_act!O7*100)</f>
        <v>3539.2543014796979</v>
      </c>
      <c r="P25" s="68">
        <f>IF(P19=0,"",P19/TrNavi_act!P7*100)</f>
        <v>3504.2121796828687</v>
      </c>
      <c r="Q25" s="68">
        <f>IF(Q19=0,"",Q19/TrNavi_act!Q7*100)</f>
        <v>3469.5170095869989</v>
      </c>
    </row>
    <row r="26" spans="1:17" ht="11.45" customHeight="1" x14ac:dyDescent="0.25">
      <c r="A26" s="148" t="s">
        <v>147</v>
      </c>
      <c r="B26" s="77">
        <f>IF(B20=0,"",B20/TrNavi_act!B8*100)</f>
        <v>4028.0015382586603</v>
      </c>
      <c r="C26" s="77">
        <f>IF(C20=0,"",C20/TrNavi_act!C8*100)</f>
        <v>3988.120334909564</v>
      </c>
      <c r="D26" s="77">
        <f>IF(D20=0,"",D20/TrNavi_act!D8*100)</f>
        <v>3948.6339949599646</v>
      </c>
      <c r="E26" s="77">
        <f>IF(E20=0,"",E20/TrNavi_act!E8*100)</f>
        <v>3909.5386088712517</v>
      </c>
      <c r="F26" s="77">
        <f>IF(F20=0,"",F20/TrNavi_act!F8*100)</f>
        <v>3870.8303058131205</v>
      </c>
      <c r="G26" s="77">
        <f>IF(G20=0,"",G20/TrNavi_act!G8*100)</f>
        <v>3832.5052532803179</v>
      </c>
      <c r="H26" s="77">
        <f>IF(H20=0,"",H20/TrNavi_act!H8*100)</f>
        <v>3794.5596567131865</v>
      </c>
      <c r="I26" s="77">
        <f>IF(I20=0,"",I20/TrNavi_act!I8*100)</f>
        <v>3756.9897591219665</v>
      </c>
      <c r="J26" s="77">
        <f>IF(J20=0,"",J20/TrNavi_act!J8*100)</f>
        <v>3719.7918407148181</v>
      </c>
      <c r="K26" s="77">
        <f>IF(K20=0,"",K20/TrNavi_act!K8*100)</f>
        <v>3682.9622185295229</v>
      </c>
      <c r="L26" s="77">
        <f>IF(L20=0,"",L20/TrNavi_act!L8*100)</f>
        <v>3646.4972460688346</v>
      </c>
      <c r="M26" s="77">
        <f>IF(M20=0,"",M20/TrNavi_act!M8*100)</f>
        <v>3610.39331293944</v>
      </c>
      <c r="N26" s="77">
        <f>IF(N20=0,"",N20/TrNavi_act!N8*100)</f>
        <v>3574.6468444944953</v>
      </c>
      <c r="O26" s="77">
        <f>IF(O20=0,"",O20/TrNavi_act!O8*100)</f>
        <v>3539.2543014796979</v>
      </c>
      <c r="P26" s="77">
        <f>IF(P20=0,"",P20/TrNavi_act!P8*100)</f>
        <v>3504.2121796828687</v>
      </c>
      <c r="Q26" s="77">
        <f>IF(Q20=0,"",Q20/TrNavi_act!Q8*100)</f>
        <v>3469.5170095869989</v>
      </c>
    </row>
    <row r="27" spans="1:17" ht="11.45" customHeight="1" x14ac:dyDescent="0.25">
      <c r="A27" s="147" t="s">
        <v>146</v>
      </c>
      <c r="B27" s="74" t="str">
        <f>IF(B21=0,"",B21/TrNavi_act!B9*100)</f>
        <v/>
      </c>
      <c r="C27" s="74" t="str">
        <f>IF(C21=0,"",C21/TrNavi_act!C9*100)</f>
        <v/>
      </c>
      <c r="D27" s="74" t="str">
        <f>IF(D21=0,"",D21/TrNavi_act!D9*100)</f>
        <v/>
      </c>
      <c r="E27" s="74" t="str">
        <f>IF(E21=0,"",E21/TrNavi_act!E9*100)</f>
        <v/>
      </c>
      <c r="F27" s="74" t="str">
        <f>IF(F21=0,"",F21/TrNavi_act!F9*100)</f>
        <v/>
      </c>
      <c r="G27" s="74" t="str">
        <f>IF(G21=0,"",G21/TrNavi_act!G9*100)</f>
        <v/>
      </c>
      <c r="H27" s="74" t="str">
        <f>IF(H21=0,"",H21/TrNavi_act!H9*100)</f>
        <v/>
      </c>
      <c r="I27" s="74" t="str">
        <f>IF(I21=0,"",I21/TrNavi_act!I9*100)</f>
        <v/>
      </c>
      <c r="J27" s="74" t="str">
        <f>IF(J21=0,"",J21/TrNavi_act!J9*100)</f>
        <v/>
      </c>
      <c r="K27" s="74" t="str">
        <f>IF(K21=0,"",K21/TrNavi_act!K9*100)</f>
        <v/>
      </c>
      <c r="L27" s="74" t="str">
        <f>IF(L21=0,"",L21/TrNavi_act!L9*100)</f>
        <v/>
      </c>
      <c r="M27" s="74" t="str">
        <f>IF(M21=0,"",M21/TrNavi_act!M9*100)</f>
        <v/>
      </c>
      <c r="N27" s="74" t="str">
        <f>IF(N21=0,"",N21/TrNavi_act!N9*100)</f>
        <v/>
      </c>
      <c r="O27" s="74" t="str">
        <f>IF(O21=0,"",O21/TrNavi_act!O9*100)</f>
        <v/>
      </c>
      <c r="P27" s="74" t="str">
        <f>IF(P21=0,"",P21/TrNavi_act!P9*100)</f>
        <v/>
      </c>
      <c r="Q27" s="74" t="str">
        <f>IF(Q21=0,"",Q21/TrNavi_act!Q9*100)</f>
        <v/>
      </c>
    </row>
    <row r="29" spans="1:17" ht="11.45" customHeight="1" x14ac:dyDescent="0.25">
      <c r="A29" s="27" t="s">
        <v>151</v>
      </c>
      <c r="B29" s="68">
        <f>IF(B19=0,"",B19/TrNavi_act!B3*1000)</f>
        <v>21.909086363188756</v>
      </c>
      <c r="C29" s="68">
        <f>IF(C19=0,"",C19/TrNavi_act!C3*1000)</f>
        <v>35.521872877817181</v>
      </c>
      <c r="D29" s="68">
        <f>IF(D19=0,"",D19/TrNavi_act!D3*1000)</f>
        <v>29.174303344395909</v>
      </c>
      <c r="E29" s="68">
        <f>IF(E19=0,"",E19/TrNavi_act!E3*1000)</f>
        <v>29.211249435096661</v>
      </c>
      <c r="F29" s="68">
        <f>IF(F19=0,"",F19/TrNavi_act!F3*1000)</f>
        <v>32.288320721262998</v>
      </c>
      <c r="G29" s="68">
        <f>IF(G19=0,"",G19/TrNavi_act!G3*1000)</f>
        <v>32.0686010835974</v>
      </c>
      <c r="H29" s="68">
        <f>IF(H19=0,"",H19/TrNavi_act!H3*1000)</f>
        <v>35.509755371236771</v>
      </c>
      <c r="I29" s="68">
        <f>IF(I19=0,"",I19/TrNavi_act!I3*1000)</f>
        <v>36.869524431510349</v>
      </c>
      <c r="J29" s="68">
        <f>IF(J19=0,"",J19/TrNavi_act!J3*1000)</f>
        <v>34.761493841882746</v>
      </c>
      <c r="K29" s="68">
        <f>IF(K19=0,"",K19/TrNavi_act!K3*1000)</f>
        <v>39.607773819667763</v>
      </c>
      <c r="L29" s="68">
        <f>IF(L19=0,"",L19/TrNavi_act!L3*1000)</f>
        <v>33.149974964262128</v>
      </c>
      <c r="M29" s="68">
        <f>IF(M19=0,"",M19/TrNavi_act!M3*1000)</f>
        <v>32.629896464730464</v>
      </c>
      <c r="N29" s="68">
        <f>IF(N19=0,"",N19/TrNavi_act!N3*1000)</f>
        <v>29.703409296463697</v>
      </c>
      <c r="O29" s="68">
        <f>IF(O19=0,"",O19/TrNavi_act!O3*1000)</f>
        <v>29.191273650017582</v>
      </c>
      <c r="P29" s="68">
        <f>IF(P19=0,"",P19/TrNavi_act!P3*1000)</f>
        <v>29.161204521846582</v>
      </c>
      <c r="Q29" s="68">
        <f>IF(Q19=0,"",Q19/TrNavi_act!Q3*1000)</f>
        <v>29.137878582130366</v>
      </c>
    </row>
    <row r="30" spans="1:17" ht="11.45" customHeight="1" x14ac:dyDescent="0.25">
      <c r="A30" s="148" t="s">
        <v>147</v>
      </c>
      <c r="B30" s="77">
        <f>IF(B20=0,"",B20/TrNavi_act!B4*1000)</f>
        <v>21.909086363188756</v>
      </c>
      <c r="C30" s="77">
        <f>IF(C20=0,"",C20/TrNavi_act!C4*1000)</f>
        <v>35.521872877817181</v>
      </c>
      <c r="D30" s="77">
        <f>IF(D20=0,"",D20/TrNavi_act!D4*1000)</f>
        <v>29.174303344395909</v>
      </c>
      <c r="E30" s="77">
        <f>IF(E20=0,"",E20/TrNavi_act!E4*1000)</f>
        <v>29.211249435096661</v>
      </c>
      <c r="F30" s="77">
        <f>IF(F20=0,"",F20/TrNavi_act!F4*1000)</f>
        <v>32.288320721262998</v>
      </c>
      <c r="G30" s="77">
        <f>IF(G20=0,"",G20/TrNavi_act!G4*1000)</f>
        <v>32.0686010835974</v>
      </c>
      <c r="H30" s="77">
        <f>IF(H20=0,"",H20/TrNavi_act!H4*1000)</f>
        <v>35.509755371236771</v>
      </c>
      <c r="I30" s="77">
        <f>IF(I20=0,"",I20/TrNavi_act!I4*1000)</f>
        <v>36.869524431510349</v>
      </c>
      <c r="J30" s="77">
        <f>IF(J20=0,"",J20/TrNavi_act!J4*1000)</f>
        <v>34.761493841882746</v>
      </c>
      <c r="K30" s="77">
        <f>IF(K20=0,"",K20/TrNavi_act!K4*1000)</f>
        <v>39.607773819667763</v>
      </c>
      <c r="L30" s="77">
        <f>IF(L20=0,"",L20/TrNavi_act!L4*1000)</f>
        <v>33.149974964262128</v>
      </c>
      <c r="M30" s="77">
        <f>IF(M20=0,"",M20/TrNavi_act!M4*1000)</f>
        <v>32.629896464730464</v>
      </c>
      <c r="N30" s="77">
        <f>IF(N20=0,"",N20/TrNavi_act!N4*1000)</f>
        <v>29.703409296463697</v>
      </c>
      <c r="O30" s="77">
        <f>IF(O20=0,"",O20/TrNavi_act!O4*1000)</f>
        <v>29.191273650017582</v>
      </c>
      <c r="P30" s="77">
        <f>IF(P20=0,"",P20/TrNavi_act!P4*1000)</f>
        <v>29.161204521846582</v>
      </c>
      <c r="Q30" s="77">
        <f>IF(Q20=0,"",Q20/TrNavi_act!Q4*1000)</f>
        <v>29.137878582130366</v>
      </c>
    </row>
    <row r="31" spans="1:17" ht="11.45" customHeight="1" x14ac:dyDescent="0.25">
      <c r="A31" s="147" t="s">
        <v>146</v>
      </c>
      <c r="B31" s="74" t="str">
        <f>IF(B21=0,"",B21/TrNavi_act!B5*1000)</f>
        <v/>
      </c>
      <c r="C31" s="74" t="str">
        <f>IF(C21=0,"",C21/TrNavi_act!C5*1000)</f>
        <v/>
      </c>
      <c r="D31" s="74" t="str">
        <f>IF(D21=0,"",D21/TrNavi_act!D5*1000)</f>
        <v/>
      </c>
      <c r="E31" s="74" t="str">
        <f>IF(E21=0,"",E21/TrNavi_act!E5*1000)</f>
        <v/>
      </c>
      <c r="F31" s="74" t="str">
        <f>IF(F21=0,"",F21/TrNavi_act!F5*1000)</f>
        <v/>
      </c>
      <c r="G31" s="74" t="str">
        <f>IF(G21=0,"",G21/TrNavi_act!G5*1000)</f>
        <v/>
      </c>
      <c r="H31" s="74" t="str">
        <f>IF(H21=0,"",H21/TrNavi_act!H5*1000)</f>
        <v/>
      </c>
      <c r="I31" s="74" t="str">
        <f>IF(I21=0,"",I21/TrNavi_act!I5*1000)</f>
        <v/>
      </c>
      <c r="J31" s="74" t="str">
        <f>IF(J21=0,"",J21/TrNavi_act!J5*1000)</f>
        <v/>
      </c>
      <c r="K31" s="74" t="str">
        <f>IF(K21=0,"",K21/TrNavi_act!K5*1000)</f>
        <v/>
      </c>
      <c r="L31" s="74" t="str">
        <f>IF(L21=0,"",L21/TrNavi_act!L5*1000)</f>
        <v/>
      </c>
      <c r="M31" s="74" t="str">
        <f>IF(M21=0,"",M21/TrNavi_act!M5*1000)</f>
        <v/>
      </c>
      <c r="N31" s="74" t="str">
        <f>IF(N21=0,"",N21/TrNavi_act!N5*1000)</f>
        <v/>
      </c>
      <c r="O31" s="74" t="str">
        <f>IF(O21=0,"",O21/TrNavi_act!O5*1000)</f>
        <v/>
      </c>
      <c r="P31" s="74" t="str">
        <f>IF(P21=0,"",P21/TrNavi_act!P5*1000)</f>
        <v/>
      </c>
      <c r="Q31" s="74" t="str">
        <f>IF(Q21=0,"",Q21/TrNavi_act!Q5*1000)</f>
        <v/>
      </c>
    </row>
    <row r="33" spans="1:17" ht="11.45" customHeight="1" x14ac:dyDescent="0.25">
      <c r="A33" s="27" t="s">
        <v>41</v>
      </c>
      <c r="B33" s="57">
        <f t="shared" ref="B33:Q33" si="1">IF(B19=0,0,B19/B$19)</f>
        <v>1</v>
      </c>
      <c r="C33" s="57">
        <f t="shared" si="1"/>
        <v>1</v>
      </c>
      <c r="D33" s="57">
        <f t="shared" si="1"/>
        <v>1</v>
      </c>
      <c r="E33" s="57">
        <f t="shared" si="1"/>
        <v>1</v>
      </c>
      <c r="F33" s="57">
        <f t="shared" si="1"/>
        <v>1</v>
      </c>
      <c r="G33" s="57">
        <f t="shared" si="1"/>
        <v>1</v>
      </c>
      <c r="H33" s="57">
        <f t="shared" si="1"/>
        <v>1</v>
      </c>
      <c r="I33" s="57">
        <f t="shared" si="1"/>
        <v>1</v>
      </c>
      <c r="J33" s="57">
        <f t="shared" si="1"/>
        <v>1</v>
      </c>
      <c r="K33" s="57">
        <f t="shared" si="1"/>
        <v>1</v>
      </c>
      <c r="L33" s="57">
        <f t="shared" si="1"/>
        <v>1</v>
      </c>
      <c r="M33" s="57">
        <f t="shared" si="1"/>
        <v>1</v>
      </c>
      <c r="N33" s="57">
        <f t="shared" si="1"/>
        <v>1</v>
      </c>
      <c r="O33" s="57">
        <f t="shared" si="1"/>
        <v>1</v>
      </c>
      <c r="P33" s="57">
        <f t="shared" si="1"/>
        <v>1</v>
      </c>
      <c r="Q33" s="57">
        <f t="shared" si="1"/>
        <v>1</v>
      </c>
    </row>
    <row r="34" spans="1:17" ht="11.45" customHeight="1" x14ac:dyDescent="0.25">
      <c r="A34" s="148" t="s">
        <v>147</v>
      </c>
      <c r="B34" s="52">
        <f t="shared" ref="B34:Q34" si="2">IF(B20=0,0,B20/B$19)</f>
        <v>1</v>
      </c>
      <c r="C34" s="52">
        <f t="shared" si="2"/>
        <v>1</v>
      </c>
      <c r="D34" s="52">
        <f t="shared" si="2"/>
        <v>1</v>
      </c>
      <c r="E34" s="52">
        <f t="shared" si="2"/>
        <v>1</v>
      </c>
      <c r="F34" s="52">
        <f t="shared" si="2"/>
        <v>1</v>
      </c>
      <c r="G34" s="52">
        <f t="shared" si="2"/>
        <v>1</v>
      </c>
      <c r="H34" s="52">
        <f t="shared" si="2"/>
        <v>1</v>
      </c>
      <c r="I34" s="52">
        <f t="shared" si="2"/>
        <v>1</v>
      </c>
      <c r="J34" s="52">
        <f t="shared" si="2"/>
        <v>1</v>
      </c>
      <c r="K34" s="52">
        <f t="shared" si="2"/>
        <v>1</v>
      </c>
      <c r="L34" s="52">
        <f t="shared" si="2"/>
        <v>1</v>
      </c>
      <c r="M34" s="52">
        <f t="shared" si="2"/>
        <v>1</v>
      </c>
      <c r="N34" s="52">
        <f t="shared" si="2"/>
        <v>1</v>
      </c>
      <c r="O34" s="52">
        <f t="shared" si="2"/>
        <v>1</v>
      </c>
      <c r="P34" s="52">
        <f t="shared" si="2"/>
        <v>1</v>
      </c>
      <c r="Q34" s="52">
        <f t="shared" si="2"/>
        <v>1</v>
      </c>
    </row>
    <row r="35" spans="1:17" ht="11.45" customHeight="1" x14ac:dyDescent="0.25">
      <c r="A35" s="147" t="s">
        <v>146</v>
      </c>
      <c r="B35" s="46">
        <f t="shared" ref="B35:Q35" si="3">IF(B21=0,0,B21/B$19)</f>
        <v>0</v>
      </c>
      <c r="C35" s="46">
        <f t="shared" si="3"/>
        <v>0</v>
      </c>
      <c r="D35" s="46">
        <f t="shared" si="3"/>
        <v>0</v>
      </c>
      <c r="E35" s="46">
        <f t="shared" si="3"/>
        <v>0</v>
      </c>
      <c r="F35" s="46">
        <f t="shared" si="3"/>
        <v>0</v>
      </c>
      <c r="G35" s="46">
        <f t="shared" si="3"/>
        <v>0</v>
      </c>
      <c r="H35" s="46">
        <f t="shared" si="3"/>
        <v>0</v>
      </c>
      <c r="I35" s="46">
        <f t="shared" si="3"/>
        <v>0</v>
      </c>
      <c r="J35" s="46">
        <f t="shared" si="3"/>
        <v>0</v>
      </c>
      <c r="K35" s="46">
        <f t="shared" si="3"/>
        <v>0</v>
      </c>
      <c r="L35" s="46">
        <f t="shared" si="3"/>
        <v>0</v>
      </c>
      <c r="M35" s="46">
        <f t="shared" si="3"/>
        <v>0</v>
      </c>
      <c r="N35" s="46">
        <f t="shared" si="3"/>
        <v>0</v>
      </c>
      <c r="O35" s="46">
        <f t="shared" si="3"/>
        <v>0</v>
      </c>
      <c r="P35" s="46">
        <f t="shared" si="3"/>
        <v>0</v>
      </c>
      <c r="Q35" s="46">
        <f t="shared" si="3"/>
        <v>0</v>
      </c>
    </row>
  </sheetData>
  <pageMargins left="0.39370078740157483" right="0.39370078740157483" top="0.39370078740157483" bottom="0.39370078740157483" header="0.31496062992125984" footer="0.31496062992125984"/>
  <pageSetup paperSize="9" scale="43"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Q27"/>
  <sheetViews>
    <sheetView showGridLines="0" zoomScaleNormal="100" workbookViewId="0">
      <pane xSplit="1" ySplit="1" topLeftCell="B2" activePane="bottomRight" state="frozen"/>
      <selection activeCell="D1" sqref="D1"/>
      <selection pane="topRight" activeCell="D1" sqref="D1"/>
      <selection pane="bottomLeft" activeCell="D1" sqref="D1"/>
      <selection pane="bottomRight" activeCell="B2" sqref="B2"/>
    </sheetView>
  </sheetViews>
  <sheetFormatPr defaultColWidth="9.140625" defaultRowHeight="11.45" customHeight="1" x14ac:dyDescent="0.25"/>
  <cols>
    <col min="1" max="1" width="50.7109375" style="13" customWidth="1"/>
    <col min="2" max="17" width="10.7109375" style="10" customWidth="1"/>
    <col min="18" max="16384" width="9.140625" style="13"/>
  </cols>
  <sheetData>
    <row r="1" spans="1:17" ht="13.5" customHeight="1" x14ac:dyDescent="0.25">
      <c r="A1" s="11" t="s">
        <v>193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</row>
    <row r="2" spans="1:17" ht="11.45" customHeight="1" x14ac:dyDescent="0.25"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</row>
    <row r="3" spans="1:17" ht="11.45" customHeight="1" x14ac:dyDescent="0.25">
      <c r="A3" s="27" t="s">
        <v>101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</row>
    <row r="4" spans="1:17" ht="11.45" customHeight="1" x14ac:dyDescent="0.25">
      <c r="A4" s="97" t="s">
        <v>98</v>
      </c>
      <c r="B4" s="100">
        <v>1566.7180109043425</v>
      </c>
      <c r="C4" s="100">
        <v>2133.9722535611045</v>
      </c>
      <c r="D4" s="100">
        <v>1925.2478571870242</v>
      </c>
      <c r="E4" s="100">
        <v>1904.2713457177322</v>
      </c>
      <c r="F4" s="100">
        <v>2140.2705741989762</v>
      </c>
      <c r="G4" s="100">
        <v>2051.9593067524411</v>
      </c>
      <c r="H4" s="100">
        <v>2249.5285123443364</v>
      </c>
      <c r="I4" s="100">
        <v>2100.9445286498285</v>
      </c>
      <c r="J4" s="100">
        <v>1886.2323740592842</v>
      </c>
      <c r="K4" s="100">
        <v>2815.5201515929448</v>
      </c>
      <c r="L4" s="100">
        <v>2285.8311346807109</v>
      </c>
      <c r="M4" s="100">
        <v>1634.7793585292209</v>
      </c>
      <c r="N4" s="100">
        <v>1674.470198093346</v>
      </c>
      <c r="O4" s="100">
        <v>1373.0738079598261</v>
      </c>
      <c r="P4" s="100">
        <v>1426.1938254358211</v>
      </c>
      <c r="Q4" s="100">
        <v>1700.5712730046389</v>
      </c>
    </row>
    <row r="5" spans="1:17" ht="11.45" customHeight="1" x14ac:dyDescent="0.25">
      <c r="A5" s="141" t="s">
        <v>91</v>
      </c>
      <c r="B5" s="140">
        <f t="shared" ref="B5:Q5" si="0">B4</f>
        <v>1566.7180109043425</v>
      </c>
      <c r="C5" s="140">
        <f t="shared" si="0"/>
        <v>2133.9722535611045</v>
      </c>
      <c r="D5" s="140">
        <f t="shared" si="0"/>
        <v>1925.2478571870242</v>
      </c>
      <c r="E5" s="140">
        <f t="shared" si="0"/>
        <v>1904.2713457177322</v>
      </c>
      <c r="F5" s="140">
        <f t="shared" si="0"/>
        <v>2140.2705741989762</v>
      </c>
      <c r="G5" s="140">
        <f t="shared" si="0"/>
        <v>2051.9593067524411</v>
      </c>
      <c r="H5" s="140">
        <f t="shared" si="0"/>
        <v>2249.5285123443364</v>
      </c>
      <c r="I5" s="140">
        <f t="shared" si="0"/>
        <v>2100.9445286498285</v>
      </c>
      <c r="J5" s="140">
        <f t="shared" si="0"/>
        <v>1886.2323740592842</v>
      </c>
      <c r="K5" s="140">
        <f t="shared" si="0"/>
        <v>2815.5201515929448</v>
      </c>
      <c r="L5" s="140">
        <f t="shared" si="0"/>
        <v>2285.8311346807109</v>
      </c>
      <c r="M5" s="140">
        <f t="shared" si="0"/>
        <v>1634.7793585292209</v>
      </c>
      <c r="N5" s="140">
        <f t="shared" si="0"/>
        <v>1674.470198093346</v>
      </c>
      <c r="O5" s="140">
        <f t="shared" si="0"/>
        <v>1373.0738079598261</v>
      </c>
      <c r="P5" s="140">
        <f t="shared" si="0"/>
        <v>1426.1938254358211</v>
      </c>
      <c r="Q5" s="140">
        <f t="shared" si="0"/>
        <v>1700.5712730046389</v>
      </c>
    </row>
    <row r="7" spans="1:17" ht="11.45" customHeight="1" x14ac:dyDescent="0.25">
      <c r="A7" s="27" t="s">
        <v>100</v>
      </c>
      <c r="B7" s="71">
        <f t="shared" ref="B7:Q7" si="1">SUM(B8:B9)</f>
        <v>1566.7180109043425</v>
      </c>
      <c r="C7" s="71">
        <f t="shared" si="1"/>
        <v>2133.9722535611045</v>
      </c>
      <c r="D7" s="71">
        <f t="shared" si="1"/>
        <v>1925.2478571870242</v>
      </c>
      <c r="E7" s="71">
        <f t="shared" si="1"/>
        <v>1904.2713457177322</v>
      </c>
      <c r="F7" s="71">
        <f t="shared" si="1"/>
        <v>2140.2705741989762</v>
      </c>
      <c r="G7" s="71">
        <f t="shared" si="1"/>
        <v>2051.9593067524411</v>
      </c>
      <c r="H7" s="71">
        <f t="shared" si="1"/>
        <v>2249.5285123443364</v>
      </c>
      <c r="I7" s="71">
        <f t="shared" si="1"/>
        <v>2100.9445286498285</v>
      </c>
      <c r="J7" s="71">
        <f t="shared" si="1"/>
        <v>1886.2323740592842</v>
      </c>
      <c r="K7" s="71">
        <f t="shared" si="1"/>
        <v>2815.5201515929448</v>
      </c>
      <c r="L7" s="71">
        <f t="shared" si="1"/>
        <v>2285.8311346807104</v>
      </c>
      <c r="M7" s="71">
        <f t="shared" si="1"/>
        <v>1634.7793585292209</v>
      </c>
      <c r="N7" s="71">
        <f t="shared" si="1"/>
        <v>1674.470198093346</v>
      </c>
      <c r="O7" s="71">
        <f t="shared" si="1"/>
        <v>1373.0738079598261</v>
      </c>
      <c r="P7" s="71">
        <f t="shared" si="1"/>
        <v>1426.1938254358211</v>
      </c>
      <c r="Q7" s="71">
        <f t="shared" si="1"/>
        <v>1700.5712730046389</v>
      </c>
    </row>
    <row r="8" spans="1:17" ht="11.45" customHeight="1" x14ac:dyDescent="0.25">
      <c r="A8" s="148" t="s">
        <v>147</v>
      </c>
      <c r="B8" s="70">
        <v>1566.7180109043425</v>
      </c>
      <c r="C8" s="70">
        <v>2133.9722535611045</v>
      </c>
      <c r="D8" s="70">
        <v>1925.2478571870242</v>
      </c>
      <c r="E8" s="70">
        <v>1904.2713457177322</v>
      </c>
      <c r="F8" s="70">
        <v>2140.2705741989762</v>
      </c>
      <c r="G8" s="70">
        <v>2051.9593067524411</v>
      </c>
      <c r="H8" s="70">
        <v>2249.5285123443364</v>
      </c>
      <c r="I8" s="70">
        <v>2100.9445286498285</v>
      </c>
      <c r="J8" s="70">
        <v>1886.2323740592842</v>
      </c>
      <c r="K8" s="70">
        <v>2815.5201515929448</v>
      </c>
      <c r="L8" s="70">
        <v>2285.8311346807104</v>
      </c>
      <c r="M8" s="70">
        <v>1634.7793585292209</v>
      </c>
      <c r="N8" s="70">
        <v>1674.470198093346</v>
      </c>
      <c r="O8" s="70">
        <v>1373.0738079598261</v>
      </c>
      <c r="P8" s="70">
        <v>1426.1938254358211</v>
      </c>
      <c r="Q8" s="70">
        <v>1700.5712730046389</v>
      </c>
    </row>
    <row r="9" spans="1:17" ht="11.45" customHeight="1" x14ac:dyDescent="0.25">
      <c r="A9" s="147" t="s">
        <v>146</v>
      </c>
      <c r="B9" s="69">
        <v>0</v>
      </c>
      <c r="C9" s="69">
        <v>0</v>
      </c>
      <c r="D9" s="69">
        <v>0</v>
      </c>
      <c r="E9" s="69">
        <v>0</v>
      </c>
      <c r="F9" s="69">
        <v>0</v>
      </c>
      <c r="G9" s="69">
        <v>0</v>
      </c>
      <c r="H9" s="69">
        <v>0</v>
      </c>
      <c r="I9" s="69">
        <v>0</v>
      </c>
      <c r="J9" s="69">
        <v>0</v>
      </c>
      <c r="K9" s="69">
        <v>0</v>
      </c>
      <c r="L9" s="69">
        <v>0</v>
      </c>
      <c r="M9" s="69">
        <v>0</v>
      </c>
      <c r="N9" s="69">
        <v>0</v>
      </c>
      <c r="O9" s="69">
        <v>0</v>
      </c>
      <c r="P9" s="69">
        <v>0</v>
      </c>
      <c r="Q9" s="69">
        <v>0</v>
      </c>
    </row>
    <row r="11" spans="1:17" ht="11.45" customHeight="1" x14ac:dyDescent="0.25">
      <c r="A11" s="35" t="s">
        <v>45</v>
      </c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</row>
    <row r="13" spans="1:17" ht="11.45" customHeight="1" x14ac:dyDescent="0.25">
      <c r="A13" s="27" t="s">
        <v>99</v>
      </c>
      <c r="B13" s="71"/>
      <c r="C13" s="71"/>
      <c r="D13" s="71"/>
      <c r="E13" s="71"/>
      <c r="F13" s="71"/>
      <c r="G13" s="71"/>
      <c r="H13" s="71"/>
      <c r="I13" s="71"/>
      <c r="J13" s="71"/>
      <c r="K13" s="71"/>
      <c r="L13" s="71"/>
      <c r="M13" s="71"/>
      <c r="N13" s="71"/>
      <c r="O13" s="71"/>
      <c r="P13" s="71"/>
      <c r="Q13" s="71"/>
    </row>
    <row r="14" spans="1:17" ht="11.45" customHeight="1" x14ac:dyDescent="0.25">
      <c r="A14" s="97" t="s">
        <v>98</v>
      </c>
      <c r="B14" s="100">
        <f>IF(B4=0,0,B4/TrNavi_ene!B4)</f>
        <v>3.1653572448453886</v>
      </c>
      <c r="C14" s="100">
        <f>IF(C4=0,0,C4/TrNavi_ene!C4)</f>
        <v>3.1680733355879864</v>
      </c>
      <c r="D14" s="100">
        <f>IF(D4=0,0,D4/TrNavi_ene!D4)</f>
        <v>3.1638130591650784</v>
      </c>
      <c r="E14" s="100">
        <f>IF(E4=0,0,E4/TrNavi_ene!E4)</f>
        <v>3.1696488147006745</v>
      </c>
      <c r="F14" s="100">
        <f>IF(F4=0,0,F4/TrNavi_ene!F4)</f>
        <v>3.1758785512965839</v>
      </c>
      <c r="G14" s="100">
        <f>IF(G4=0,0,G4/TrNavi_ene!G4)</f>
        <v>3.1688738819810838</v>
      </c>
      <c r="H14" s="100">
        <f>IF(H4=0,0,H4/TrNavi_ene!H4)</f>
        <v>3.1691835126502164</v>
      </c>
      <c r="I14" s="100">
        <f>IF(I4=0,0,I4/TrNavi_ene!I4)</f>
        <v>3.1721770421837738</v>
      </c>
      <c r="J14" s="100">
        <f>IF(J4=0,0,J4/TrNavi_ene!J4)</f>
        <v>3.1671354139039027</v>
      </c>
      <c r="K14" s="100">
        <f>IF(K4=0,0,K4/TrNavi_ene!K4)</f>
        <v>3.1968474706400754</v>
      </c>
      <c r="L14" s="100">
        <f>IF(L4=0,0,L4/TrNavi_ene!L4)</f>
        <v>3.1874573004377993</v>
      </c>
      <c r="M14" s="100">
        <f>IF(M4=0,0,M4/TrNavi_ene!M4)</f>
        <v>3.1705152995416195</v>
      </c>
      <c r="N14" s="100">
        <f>IF(N4=0,0,N4/TrNavi_ene!N4)</f>
        <v>3.1881203253209671</v>
      </c>
      <c r="O14" s="100">
        <f>IF(O4=0,0,O4/TrNavi_ene!O4)</f>
        <v>3.18226553769022</v>
      </c>
      <c r="P14" s="100">
        <f>IF(P4=0,0,P4/TrNavi_ene!P4)</f>
        <v>3.1756726910420192</v>
      </c>
      <c r="Q14" s="100">
        <f>IF(Q4=0,0,Q4/TrNavi_ene!Q4)</f>
        <v>3.1829620860216248</v>
      </c>
    </row>
    <row r="15" spans="1:17" ht="11.45" customHeight="1" x14ac:dyDescent="0.25">
      <c r="A15" s="141" t="s">
        <v>91</v>
      </c>
      <c r="B15" s="140">
        <f t="shared" ref="B15:Q15" si="2">B14</f>
        <v>3.1653572448453886</v>
      </c>
      <c r="C15" s="140">
        <f t="shared" si="2"/>
        <v>3.1680733355879864</v>
      </c>
      <c r="D15" s="140">
        <f t="shared" si="2"/>
        <v>3.1638130591650784</v>
      </c>
      <c r="E15" s="140">
        <f t="shared" si="2"/>
        <v>3.1696488147006745</v>
      </c>
      <c r="F15" s="140">
        <f t="shared" si="2"/>
        <v>3.1758785512965839</v>
      </c>
      <c r="G15" s="140">
        <f t="shared" si="2"/>
        <v>3.1688738819810838</v>
      </c>
      <c r="H15" s="140">
        <f t="shared" si="2"/>
        <v>3.1691835126502164</v>
      </c>
      <c r="I15" s="140">
        <f t="shared" si="2"/>
        <v>3.1721770421837738</v>
      </c>
      <c r="J15" s="140">
        <f t="shared" si="2"/>
        <v>3.1671354139039027</v>
      </c>
      <c r="K15" s="140">
        <f t="shared" si="2"/>
        <v>3.1968474706400754</v>
      </c>
      <c r="L15" s="140">
        <f t="shared" si="2"/>
        <v>3.1874573004377993</v>
      </c>
      <c r="M15" s="140">
        <f t="shared" si="2"/>
        <v>3.1705152995416195</v>
      </c>
      <c r="N15" s="140">
        <f t="shared" si="2"/>
        <v>3.1881203253209671</v>
      </c>
      <c r="O15" s="140">
        <f t="shared" si="2"/>
        <v>3.18226553769022</v>
      </c>
      <c r="P15" s="140">
        <f t="shared" si="2"/>
        <v>3.1756726910420192</v>
      </c>
      <c r="Q15" s="140">
        <f t="shared" si="2"/>
        <v>3.1829620860216248</v>
      </c>
    </row>
    <row r="17" spans="1:17" ht="11.45" customHeight="1" x14ac:dyDescent="0.25">
      <c r="A17" s="27" t="s">
        <v>123</v>
      </c>
      <c r="B17" s="68">
        <f>IF(B7=0,"",B7/TrNavi_act!B7*100)</f>
        <v>12750.06385137542</v>
      </c>
      <c r="C17" s="68">
        <f>IF(C7=0,"",C7/TrNavi_act!C7*100)</f>
        <v>12634.657692143219</v>
      </c>
      <c r="D17" s="68">
        <f>IF(D7=0,"",D7/TrNavi_act!D7*100)</f>
        <v>12492.739799117511</v>
      </c>
      <c r="E17" s="68">
        <f>IF(E7=0,"",E7/TrNavi_act!E7*100)</f>
        <v>12391.864417635286</v>
      </c>
      <c r="F17" s="68">
        <f>IF(F7=0,"",F7/TrNavi_act!F7*100)</f>
        <v>12293.286943940688</v>
      </c>
      <c r="G17" s="68">
        <f>IF(G7=0,"",G7/TrNavi_act!G7*100)</f>
        <v>12144.725799675298</v>
      </c>
      <c r="H17" s="68">
        <f>IF(H7=0,"",H7/TrNavi_act!H7*100)</f>
        <v>12025.655901823096</v>
      </c>
      <c r="I17" s="68">
        <f>IF(I7=0,"",I7/TrNavi_act!I7*100)</f>
        <v>11917.836661606249</v>
      </c>
      <c r="J17" s="68">
        <f>IF(J7=0,"",J7/TrNavi_act!J7*100)</f>
        <v>11781.084471078686</v>
      </c>
      <c r="K17" s="68">
        <f>IF(K7=0,"",K7/TrNavi_act!K7*100)</f>
        <v>11773.868452769066</v>
      </c>
      <c r="L17" s="68">
        <f>IF(L7=0,"",L7/TrNavi_act!L7*100)</f>
        <v>11623.054268008436</v>
      </c>
      <c r="M17" s="68">
        <f>IF(M7=0,"",M7/TrNavi_act!M7*100)</f>
        <v>11446.807236037248</v>
      </c>
      <c r="N17" s="68">
        <f>IF(N7=0,"",N7/TrNavi_act!N7*100)</f>
        <v>11396.404260777357</v>
      </c>
      <c r="O17" s="68">
        <f>IF(O7=0,"",O7/TrNavi_act!O7*100)</f>
        <v>11262.846992720717</v>
      </c>
      <c r="P17" s="68">
        <f>IF(P7=0,"",P7/TrNavi_act!P7*100)</f>
        <v>11128.230922635716</v>
      </c>
      <c r="Q17" s="68">
        <f>IF(Q7=0,"",Q7/TrNavi_act!Q7*100)</f>
        <v>11043.341098322546</v>
      </c>
    </row>
    <row r="18" spans="1:17" ht="11.45" customHeight="1" x14ac:dyDescent="0.25">
      <c r="A18" s="148" t="s">
        <v>147</v>
      </c>
      <c r="B18" s="77">
        <f>IF(B8=0,"",B8/TrNavi_act!B8*100)</f>
        <v>12750.06385137542</v>
      </c>
      <c r="C18" s="77">
        <f>IF(C8=0,"",C8/TrNavi_act!C8*100)</f>
        <v>12634.657692143219</v>
      </c>
      <c r="D18" s="77">
        <f>IF(D8=0,"",D8/TrNavi_act!D8*100)</f>
        <v>12492.739799117511</v>
      </c>
      <c r="E18" s="77">
        <f>IF(E8=0,"",E8/TrNavi_act!E8*100)</f>
        <v>12391.864417635286</v>
      </c>
      <c r="F18" s="77">
        <f>IF(F8=0,"",F8/TrNavi_act!F8*100)</f>
        <v>12293.286943940688</v>
      </c>
      <c r="G18" s="77">
        <f>IF(G8=0,"",G8/TrNavi_act!G8*100)</f>
        <v>12144.725799675298</v>
      </c>
      <c r="H18" s="77">
        <f>IF(H8=0,"",H8/TrNavi_act!H8*100)</f>
        <v>12025.655901823096</v>
      </c>
      <c r="I18" s="77">
        <f>IF(I8=0,"",I8/TrNavi_act!I8*100)</f>
        <v>11917.836661606249</v>
      </c>
      <c r="J18" s="77">
        <f>IF(J8=0,"",J8/TrNavi_act!J8*100)</f>
        <v>11781.084471078686</v>
      </c>
      <c r="K18" s="77">
        <f>IF(K8=0,"",K8/TrNavi_act!K8*100)</f>
        <v>11773.868452769066</v>
      </c>
      <c r="L18" s="77">
        <f>IF(L8=0,"",L8/TrNavi_act!L8*100)</f>
        <v>11623.054268008436</v>
      </c>
      <c r="M18" s="77">
        <f>IF(M8=0,"",M8/TrNavi_act!M8*100)</f>
        <v>11446.807236037248</v>
      </c>
      <c r="N18" s="77">
        <f>IF(N8=0,"",N8/TrNavi_act!N8*100)</f>
        <v>11396.404260777357</v>
      </c>
      <c r="O18" s="77">
        <f>IF(O8=0,"",O8/TrNavi_act!O8*100)</f>
        <v>11262.846992720717</v>
      </c>
      <c r="P18" s="77">
        <f>IF(P8=0,"",P8/TrNavi_act!P8*100)</f>
        <v>11128.230922635716</v>
      </c>
      <c r="Q18" s="77">
        <f>IF(Q8=0,"",Q8/TrNavi_act!Q8*100)</f>
        <v>11043.341098322546</v>
      </c>
    </row>
    <row r="19" spans="1:17" ht="11.45" customHeight="1" x14ac:dyDescent="0.25">
      <c r="A19" s="147" t="s">
        <v>146</v>
      </c>
      <c r="B19" s="74" t="str">
        <f>IF(B9=0,"",B9/TrNavi_act!B9*100)</f>
        <v/>
      </c>
      <c r="C19" s="74" t="str">
        <f>IF(C9=0,"",C9/TrNavi_act!C9*100)</f>
        <v/>
      </c>
      <c r="D19" s="74" t="str">
        <f>IF(D9=0,"",D9/TrNavi_act!D9*100)</f>
        <v/>
      </c>
      <c r="E19" s="74" t="str">
        <f>IF(E9=0,"",E9/TrNavi_act!E9*100)</f>
        <v/>
      </c>
      <c r="F19" s="74" t="str">
        <f>IF(F9=0,"",F9/TrNavi_act!F9*100)</f>
        <v/>
      </c>
      <c r="G19" s="74" t="str">
        <f>IF(G9=0,"",G9/TrNavi_act!G9*100)</f>
        <v/>
      </c>
      <c r="H19" s="74" t="str">
        <f>IF(H9=0,"",H9/TrNavi_act!H9*100)</f>
        <v/>
      </c>
      <c r="I19" s="74" t="str">
        <f>IF(I9=0,"",I9/TrNavi_act!I9*100)</f>
        <v/>
      </c>
      <c r="J19" s="74" t="str">
        <f>IF(J9=0,"",J9/TrNavi_act!J9*100)</f>
        <v/>
      </c>
      <c r="K19" s="74" t="str">
        <f>IF(K9=0,"",K9/TrNavi_act!K9*100)</f>
        <v/>
      </c>
      <c r="L19" s="74" t="str">
        <f>IF(L9=0,"",L9/TrNavi_act!L9*100)</f>
        <v/>
      </c>
      <c r="M19" s="74" t="str">
        <f>IF(M9=0,"",M9/TrNavi_act!M9*100)</f>
        <v/>
      </c>
      <c r="N19" s="74" t="str">
        <f>IF(N9=0,"",N9/TrNavi_act!N9*100)</f>
        <v/>
      </c>
      <c r="O19" s="74" t="str">
        <f>IF(O9=0,"",O9/TrNavi_act!O9*100)</f>
        <v/>
      </c>
      <c r="P19" s="74" t="str">
        <f>IF(P9=0,"",P9/TrNavi_act!P9*100)</f>
        <v/>
      </c>
      <c r="Q19" s="74" t="str">
        <f>IF(Q9=0,"",Q9/TrNavi_act!Q9*100)</f>
        <v/>
      </c>
    </row>
    <row r="21" spans="1:17" ht="11.45" customHeight="1" x14ac:dyDescent="0.25">
      <c r="A21" s="27" t="s">
        <v>155</v>
      </c>
      <c r="B21" s="68">
        <f>IF(B7=0,"",B7/TrNavi_act!B3*1000)</f>
        <v>69.350085247662847</v>
      </c>
      <c r="C21" s="68">
        <f>IF(C7=0,"",C7/TrNavi_act!C3*1000)</f>
        <v>112.5358982943587</v>
      </c>
      <c r="D21" s="68">
        <f>IF(D7=0,"",D7/TrNavi_act!D3*1000)</f>
        <v>92.302041913043197</v>
      </c>
      <c r="E21" s="68">
        <f>IF(E7=0,"",E7/TrNavi_act!E3*1000)</f>
        <v>92.589402147879895</v>
      </c>
      <c r="F21" s="68">
        <f>IF(F7=0,"",F7/TrNavi_act!F3*1000)</f>
        <v>102.5437852360442</v>
      </c>
      <c r="G21" s="68">
        <f>IF(G7=0,"",G7/TrNavi_act!G3*1000)</f>
        <v>101.62135240548209</v>
      </c>
      <c r="H21" s="68">
        <f>IF(H7=0,"",H7/TrNavi_act!H3*1000)</f>
        <v>112.53693126076605</v>
      </c>
      <c r="I21" s="68">
        <f>IF(I7=0,"",I7/TrNavi_act!I3*1000)</f>
        <v>116.95665895787087</v>
      </c>
      <c r="J21" s="68">
        <f>IF(J7=0,"",J7/TrNavi_act!J3*1000)</f>
        <v>110.0943581868293</v>
      </c>
      <c r="K21" s="68">
        <f>IF(K7=0,"",K7/TrNavi_act!K3*1000)</f>
        <v>126.62001155308909</v>
      </c>
      <c r="L21" s="68">
        <f>IF(L7=0,"",L7/TrNavi_act!L3*1000)</f>
        <v>105.6641297091676</v>
      </c>
      <c r="M21" s="68">
        <f>IF(M7=0,"",M7/TrNavi_act!M3*1000)</f>
        <v>103.45358596388694</v>
      </c>
      <c r="N21" s="68">
        <f>IF(N7=0,"",N7/TrNavi_act!N3*1000)</f>
        <v>94.698042909383673</v>
      </c>
      <c r="O21" s="68">
        <f>IF(O7=0,"",O7/TrNavi_act!O3*1000)</f>
        <v>92.894384137735557</v>
      </c>
      <c r="P21" s="68">
        <f>IF(P7=0,"",P7/TrNavi_act!P3*1000)</f>
        <v>92.606440837919237</v>
      </c>
      <c r="Q21" s="68">
        <f>IF(Q7=0,"",Q7/TrNavi_act!Q3*1000)</f>
        <v>92.744762794022506</v>
      </c>
    </row>
    <row r="22" spans="1:17" ht="11.45" customHeight="1" x14ac:dyDescent="0.25">
      <c r="A22" s="148" t="s">
        <v>147</v>
      </c>
      <c r="B22" s="77">
        <f>IF(B8=0,"",B8/TrNavi_act!B4*1000)</f>
        <v>69.350085247662847</v>
      </c>
      <c r="C22" s="77">
        <f>IF(C8=0,"",C8/TrNavi_act!C4*1000)</f>
        <v>112.5358982943587</v>
      </c>
      <c r="D22" s="77">
        <f>IF(D8=0,"",D8/TrNavi_act!D4*1000)</f>
        <v>92.302041913043197</v>
      </c>
      <c r="E22" s="77">
        <f>IF(E8=0,"",E8/TrNavi_act!E4*1000)</f>
        <v>92.589402147879895</v>
      </c>
      <c r="F22" s="77">
        <f>IF(F8=0,"",F8/TrNavi_act!F4*1000)</f>
        <v>102.5437852360442</v>
      </c>
      <c r="G22" s="77">
        <f>IF(G8=0,"",G8/TrNavi_act!G4*1000)</f>
        <v>101.62135240548209</v>
      </c>
      <c r="H22" s="77">
        <f>IF(H8=0,"",H8/TrNavi_act!H4*1000)</f>
        <v>112.53693126076605</v>
      </c>
      <c r="I22" s="77">
        <f>IF(I8=0,"",I8/TrNavi_act!I4*1000)</f>
        <v>116.95665895787087</v>
      </c>
      <c r="J22" s="77">
        <f>IF(J8=0,"",J8/TrNavi_act!J4*1000)</f>
        <v>110.0943581868293</v>
      </c>
      <c r="K22" s="77">
        <f>IF(K8=0,"",K8/TrNavi_act!K4*1000)</f>
        <v>126.62001155308909</v>
      </c>
      <c r="L22" s="77">
        <f>IF(L8=0,"",L8/TrNavi_act!L4*1000)</f>
        <v>105.6641297091676</v>
      </c>
      <c r="M22" s="77">
        <f>IF(M8=0,"",M8/TrNavi_act!M4*1000)</f>
        <v>103.45358596388694</v>
      </c>
      <c r="N22" s="77">
        <f>IF(N8=0,"",N8/TrNavi_act!N4*1000)</f>
        <v>94.698042909383673</v>
      </c>
      <c r="O22" s="77">
        <f>IF(O8=0,"",O8/TrNavi_act!O4*1000)</f>
        <v>92.894384137735557</v>
      </c>
      <c r="P22" s="77">
        <f>IF(P8=0,"",P8/TrNavi_act!P4*1000)</f>
        <v>92.606440837919237</v>
      </c>
      <c r="Q22" s="77">
        <f>IF(Q8=0,"",Q8/TrNavi_act!Q4*1000)</f>
        <v>92.744762794022506</v>
      </c>
    </row>
    <row r="23" spans="1:17" ht="11.45" customHeight="1" x14ac:dyDescent="0.25">
      <c r="A23" s="147" t="s">
        <v>146</v>
      </c>
      <c r="B23" s="74" t="str">
        <f>IF(B9=0,"",B9/TrNavi_act!B5*1000)</f>
        <v/>
      </c>
      <c r="C23" s="74" t="str">
        <f>IF(C9=0,"",C9/TrNavi_act!C5*1000)</f>
        <v/>
      </c>
      <c r="D23" s="74" t="str">
        <f>IF(D9=0,"",D9/TrNavi_act!D5*1000)</f>
        <v/>
      </c>
      <c r="E23" s="74" t="str">
        <f>IF(E9=0,"",E9/TrNavi_act!E5*1000)</f>
        <v/>
      </c>
      <c r="F23" s="74" t="str">
        <f>IF(F9=0,"",F9/TrNavi_act!F5*1000)</f>
        <v/>
      </c>
      <c r="G23" s="74" t="str">
        <f>IF(G9=0,"",G9/TrNavi_act!G5*1000)</f>
        <v/>
      </c>
      <c r="H23" s="74" t="str">
        <f>IF(H9=0,"",H9/TrNavi_act!H5*1000)</f>
        <v/>
      </c>
      <c r="I23" s="74" t="str">
        <f>IF(I9=0,"",I9/TrNavi_act!I5*1000)</f>
        <v/>
      </c>
      <c r="J23" s="74" t="str">
        <f>IF(J9=0,"",J9/TrNavi_act!J5*1000)</f>
        <v/>
      </c>
      <c r="K23" s="74" t="str">
        <f>IF(K9=0,"",K9/TrNavi_act!K5*1000)</f>
        <v/>
      </c>
      <c r="L23" s="74" t="str">
        <f>IF(L9=0,"",L9/TrNavi_act!L5*1000)</f>
        <v/>
      </c>
      <c r="M23" s="74" t="str">
        <f>IF(M9=0,"",M9/TrNavi_act!M5*1000)</f>
        <v/>
      </c>
      <c r="N23" s="74" t="str">
        <f>IF(N9=0,"",N9/TrNavi_act!N5*1000)</f>
        <v/>
      </c>
      <c r="O23" s="74" t="str">
        <f>IF(O9=0,"",O9/TrNavi_act!O5*1000)</f>
        <v/>
      </c>
      <c r="P23" s="74" t="str">
        <f>IF(P9=0,"",P9/TrNavi_act!P5*1000)</f>
        <v/>
      </c>
      <c r="Q23" s="74" t="str">
        <f>IF(Q9=0,"",Q9/TrNavi_act!Q5*1000)</f>
        <v/>
      </c>
    </row>
    <row r="25" spans="1:17" ht="11.45" customHeight="1" x14ac:dyDescent="0.25">
      <c r="A25" s="27" t="s">
        <v>40</v>
      </c>
      <c r="B25" s="57">
        <f t="shared" ref="B25:Q25" si="3">IF(B7=0,0,B7/B$7)</f>
        <v>1</v>
      </c>
      <c r="C25" s="57">
        <f t="shared" si="3"/>
        <v>1</v>
      </c>
      <c r="D25" s="57">
        <f t="shared" si="3"/>
        <v>1</v>
      </c>
      <c r="E25" s="57">
        <f t="shared" si="3"/>
        <v>1</v>
      </c>
      <c r="F25" s="57">
        <f t="shared" si="3"/>
        <v>1</v>
      </c>
      <c r="G25" s="57">
        <f t="shared" si="3"/>
        <v>1</v>
      </c>
      <c r="H25" s="57">
        <f t="shared" si="3"/>
        <v>1</v>
      </c>
      <c r="I25" s="57">
        <f t="shared" si="3"/>
        <v>1</v>
      </c>
      <c r="J25" s="57">
        <f t="shared" si="3"/>
        <v>1</v>
      </c>
      <c r="K25" s="57">
        <f t="shared" si="3"/>
        <v>1</v>
      </c>
      <c r="L25" s="57">
        <f t="shared" si="3"/>
        <v>1</v>
      </c>
      <c r="M25" s="57">
        <f t="shared" si="3"/>
        <v>1</v>
      </c>
      <c r="N25" s="57">
        <f t="shared" si="3"/>
        <v>1</v>
      </c>
      <c r="O25" s="57">
        <f t="shared" si="3"/>
        <v>1</v>
      </c>
      <c r="P25" s="57">
        <f t="shared" si="3"/>
        <v>1</v>
      </c>
      <c r="Q25" s="57">
        <f t="shared" si="3"/>
        <v>1</v>
      </c>
    </row>
    <row r="26" spans="1:17" ht="11.45" customHeight="1" x14ac:dyDescent="0.25">
      <c r="A26" s="148" t="s">
        <v>147</v>
      </c>
      <c r="B26" s="52">
        <f t="shared" ref="B26:Q26" si="4">IF(B8=0,0,B8/B$7)</f>
        <v>1</v>
      </c>
      <c r="C26" s="52">
        <f t="shared" si="4"/>
        <v>1</v>
      </c>
      <c r="D26" s="52">
        <f t="shared" si="4"/>
        <v>1</v>
      </c>
      <c r="E26" s="52">
        <f t="shared" si="4"/>
        <v>1</v>
      </c>
      <c r="F26" s="52">
        <f t="shared" si="4"/>
        <v>1</v>
      </c>
      <c r="G26" s="52">
        <f t="shared" si="4"/>
        <v>1</v>
      </c>
      <c r="H26" s="52">
        <f t="shared" si="4"/>
        <v>1</v>
      </c>
      <c r="I26" s="52">
        <f t="shared" si="4"/>
        <v>1</v>
      </c>
      <c r="J26" s="52">
        <f t="shared" si="4"/>
        <v>1</v>
      </c>
      <c r="K26" s="52">
        <f t="shared" si="4"/>
        <v>1</v>
      </c>
      <c r="L26" s="52">
        <f t="shared" si="4"/>
        <v>1</v>
      </c>
      <c r="M26" s="52">
        <f t="shared" si="4"/>
        <v>1</v>
      </c>
      <c r="N26" s="52">
        <f t="shared" si="4"/>
        <v>1</v>
      </c>
      <c r="O26" s="52">
        <f t="shared" si="4"/>
        <v>1</v>
      </c>
      <c r="P26" s="52">
        <f t="shared" si="4"/>
        <v>1</v>
      </c>
      <c r="Q26" s="52">
        <f t="shared" si="4"/>
        <v>1</v>
      </c>
    </row>
    <row r="27" spans="1:17" ht="11.45" customHeight="1" x14ac:dyDescent="0.25">
      <c r="A27" s="147" t="s">
        <v>146</v>
      </c>
      <c r="B27" s="46">
        <f t="shared" ref="B27:Q27" si="5">IF(B9=0,0,B9/B$7)</f>
        <v>0</v>
      </c>
      <c r="C27" s="46">
        <f t="shared" si="5"/>
        <v>0</v>
      </c>
      <c r="D27" s="46">
        <f t="shared" si="5"/>
        <v>0</v>
      </c>
      <c r="E27" s="46">
        <f t="shared" si="5"/>
        <v>0</v>
      </c>
      <c r="F27" s="46">
        <f t="shared" si="5"/>
        <v>0</v>
      </c>
      <c r="G27" s="46">
        <f t="shared" si="5"/>
        <v>0</v>
      </c>
      <c r="H27" s="46">
        <f t="shared" si="5"/>
        <v>0</v>
      </c>
      <c r="I27" s="46">
        <f t="shared" si="5"/>
        <v>0</v>
      </c>
      <c r="J27" s="46">
        <f t="shared" si="5"/>
        <v>0</v>
      </c>
      <c r="K27" s="46">
        <f t="shared" si="5"/>
        <v>0</v>
      </c>
      <c r="L27" s="46">
        <f t="shared" si="5"/>
        <v>0</v>
      </c>
      <c r="M27" s="46">
        <f t="shared" si="5"/>
        <v>0</v>
      </c>
      <c r="N27" s="46">
        <f t="shared" si="5"/>
        <v>0</v>
      </c>
      <c r="O27" s="46">
        <f t="shared" si="5"/>
        <v>0</v>
      </c>
      <c r="P27" s="46">
        <f t="shared" si="5"/>
        <v>0</v>
      </c>
      <c r="Q27" s="46">
        <f t="shared" si="5"/>
        <v>0</v>
      </c>
    </row>
  </sheetData>
  <pageMargins left="0.39370078740157483" right="0.39370078740157483" top="0.39370078740157483" bottom="0.39370078740157483" header="0.31496062992125984" footer="0.31496062992125984"/>
  <pageSetup paperSize="9" scale="43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D22"/>
  <sheetViews>
    <sheetView showGridLines="0" zoomScale="115" zoomScaleNormal="115" workbookViewId="0">
      <selection activeCell="D1" sqref="D1"/>
    </sheetView>
  </sheetViews>
  <sheetFormatPr defaultRowHeight="15" x14ac:dyDescent="0.25"/>
  <cols>
    <col min="1" max="1" width="3.7109375" customWidth="1"/>
    <col min="2" max="2" width="15.85546875" customWidth="1"/>
    <col min="3" max="3" width="2.85546875" customWidth="1"/>
    <col min="4" max="4" width="54.7109375" customWidth="1"/>
  </cols>
  <sheetData>
    <row r="1" spans="1:4" ht="18.75" x14ac:dyDescent="0.3">
      <c r="A1" s="8" t="s">
        <v>177</v>
      </c>
      <c r="B1" s="4"/>
      <c r="C1" s="4"/>
      <c r="D1" s="9" t="s">
        <v>11</v>
      </c>
    </row>
    <row r="2" spans="1:4" ht="18.75" x14ac:dyDescent="0.3">
      <c r="A2" s="8"/>
      <c r="B2" s="4"/>
      <c r="C2" s="4"/>
      <c r="D2" s="9"/>
    </row>
    <row r="3" spans="1:4" ht="18.75" x14ac:dyDescent="0.3">
      <c r="A3" s="8"/>
      <c r="B3" s="6" t="s">
        <v>10</v>
      </c>
      <c r="C3" s="7"/>
      <c r="D3" s="6" t="s">
        <v>9</v>
      </c>
    </row>
    <row r="4" spans="1:4" x14ac:dyDescent="0.25">
      <c r="A4" s="5"/>
      <c r="B4" s="2" t="str">
        <f ca="1">HYPERLINK("#"&amp;CELL("address",Transport!$B$2),MID(CELL("filename",Transport!$B$2),FIND("]",CELL("filename",Transport!$B$2))+1,256))</f>
        <v>Transport</v>
      </c>
      <c r="C4" s="2"/>
      <c r="D4" s="4" t="s">
        <v>8</v>
      </c>
    </row>
    <row r="5" spans="1:4" ht="5.0999999999999996" customHeight="1" x14ac:dyDescent="0.25">
      <c r="B5" s="2"/>
      <c r="C5" s="2"/>
      <c r="D5" s="4"/>
    </row>
    <row r="6" spans="1:4" x14ac:dyDescent="0.25">
      <c r="B6" s="2" t="str">
        <f ca="1">HYPERLINK("#"&amp;CELL("address",TrRoad_act!$B$2),MID(CELL("filename",TrRoad_act!$B$2),FIND("]",CELL("filename",TrRoad_act!$B$2))+1,256))</f>
        <v>TrRoad_act</v>
      </c>
      <c r="C6" s="2"/>
      <c r="D6" s="4" t="s">
        <v>7</v>
      </c>
    </row>
    <row r="7" spans="1:4" x14ac:dyDescent="0.25">
      <c r="B7" s="3" t="str">
        <f ca="1">HYPERLINK("#"&amp;CELL("address",TrRoad_ene!$B$2),MID(CELL("filename",TrRoad_ene!$B$2),FIND("]",CELL("filename",TrRoad_ene!$B$2))+1,256))</f>
        <v>TrRoad_ene</v>
      </c>
      <c r="C7" s="2"/>
      <c r="D7" s="1" t="s">
        <v>1</v>
      </c>
    </row>
    <row r="8" spans="1:4" x14ac:dyDescent="0.25">
      <c r="B8" s="3" t="str">
        <f ca="1">HYPERLINK("#"&amp;CELL("address",TrRoad_emi!$B$2),MID(CELL("filename",TrRoad_emi!$B$2),FIND("]",CELL("filename",TrRoad_emi!$B$2))+1,256))</f>
        <v>TrRoad_emi</v>
      </c>
      <c r="C8" s="2"/>
      <c r="D8" s="1" t="s">
        <v>0</v>
      </c>
    </row>
    <row r="9" spans="1:4" x14ac:dyDescent="0.25">
      <c r="B9" s="3" t="str">
        <f ca="1">HYPERLINK("#"&amp;CELL("address",TrRoad_tech!$B$2),MID(CELL("filename",TrRoad_tech!$B$2),FIND("]",CELL("filename",TrRoad_tech!$B$2))+1,256))</f>
        <v>TrRoad_tech</v>
      </c>
      <c r="C9" s="2"/>
      <c r="D9" s="1" t="s">
        <v>6</v>
      </c>
    </row>
    <row r="10" spans="1:4" ht="5.0999999999999996" customHeight="1" x14ac:dyDescent="0.25">
      <c r="B10" s="2"/>
      <c r="C10" s="2"/>
      <c r="D10" s="4"/>
    </row>
    <row r="11" spans="1:4" x14ac:dyDescent="0.25">
      <c r="B11" s="2" t="str">
        <f ca="1">HYPERLINK("#"&amp;CELL("address",TrRail_act!$B$2),MID(CELL("filename",TrRail_act!$B$2),FIND("]",CELL("filename",TrRail_act!$B$2))+1,256))</f>
        <v>TrRail_act</v>
      </c>
      <c r="C11" s="2"/>
      <c r="D11" s="4" t="s">
        <v>5</v>
      </c>
    </row>
    <row r="12" spans="1:4" x14ac:dyDescent="0.25">
      <c r="B12" s="3" t="str">
        <f ca="1">HYPERLINK("#"&amp;CELL("address",TrRail_ene!$B$2),MID(CELL("filename",TrRail_ene!$B$2),FIND("]",CELL("filename",TrRail_ene!$B$2))+1,256))</f>
        <v>TrRail_ene</v>
      </c>
      <c r="C12" s="2"/>
      <c r="D12" s="1" t="s">
        <v>1</v>
      </c>
    </row>
    <row r="13" spans="1:4" x14ac:dyDescent="0.25">
      <c r="B13" s="3" t="str">
        <f ca="1">HYPERLINK("#"&amp;CELL("address",TrRail_emi!$B$2),MID(CELL("filename",TrRail_emi!$B$2),FIND("]",CELL("filename",TrRail_emi!$B$2))+1,256))</f>
        <v>TrRail_emi</v>
      </c>
      <c r="C13" s="2"/>
      <c r="D13" s="1" t="s">
        <v>0</v>
      </c>
    </row>
    <row r="14" spans="1:4" ht="5.0999999999999996" customHeight="1" x14ac:dyDescent="0.25">
      <c r="B14" s="2"/>
      <c r="C14" s="2"/>
      <c r="D14" s="4"/>
    </row>
    <row r="15" spans="1:4" x14ac:dyDescent="0.25">
      <c r="B15" s="2" t="str">
        <f ca="1">HYPERLINK("#"&amp;CELL("address",TrAvia_act!$B$2),MID(CELL("filename",TrAvia_act!$B$2),FIND("]",CELL("filename",TrAvia_act!$B$2))+1,256))</f>
        <v>TrAvia_act</v>
      </c>
      <c r="C15" s="2"/>
      <c r="D15" s="4" t="s">
        <v>4</v>
      </c>
    </row>
    <row r="16" spans="1:4" x14ac:dyDescent="0.25">
      <c r="B16" s="3" t="str">
        <f ca="1">HYPERLINK("#"&amp;CELL("address",TrAvia_ene!$B$2),MID(CELL("filename",TrAvia_ene!$B$2),FIND("]",CELL("filename",TrAvia_ene!$B$2))+1,256))</f>
        <v>TrAvia_ene</v>
      </c>
      <c r="C16" s="2"/>
      <c r="D16" s="1" t="s">
        <v>1</v>
      </c>
    </row>
    <row r="17" spans="2:4" x14ac:dyDescent="0.25">
      <c r="B17" s="3" t="str">
        <f ca="1">HYPERLINK("#"&amp;CELL("address",TrAvia_emi!$B$2),MID(CELL("filename",TrAvia_emi!$B$2),FIND("]",CELL("filename",TrAvia_emi!$B$2))+1,256))</f>
        <v>TrAvia_emi</v>
      </c>
      <c r="C17" s="2"/>
      <c r="D17" s="1" t="s">
        <v>0</v>
      </c>
    </row>
    <row r="18" spans="2:4" x14ac:dyDescent="0.25">
      <c r="B18" s="3" t="str">
        <f ca="1">HYPERLINK("#"&amp;CELL("address",TrAvia_png!$B$2),MID(CELL("filename",TrAvia_png!$B$2),FIND("]",CELL("filename",TrAvia_png!$B$2))+1,256))</f>
        <v>TrAvia_png</v>
      </c>
      <c r="C18" s="2"/>
      <c r="D18" s="1" t="s">
        <v>3</v>
      </c>
    </row>
    <row r="19" spans="2:4" ht="5.0999999999999996" customHeight="1" x14ac:dyDescent="0.25">
      <c r="B19" s="2"/>
      <c r="C19" s="2"/>
      <c r="D19" s="4"/>
    </row>
    <row r="20" spans="2:4" x14ac:dyDescent="0.25">
      <c r="B20" s="2" t="str">
        <f ca="1">HYPERLINK("#"&amp;CELL("address",TrNavi_act!$B$2),MID(CELL("filename",TrNavi_act!$B$2),FIND("]",CELL("filename",TrNavi_act!$B$2))+1,256))</f>
        <v>TrNavi_act</v>
      </c>
      <c r="C20" s="2"/>
      <c r="D20" s="4" t="s">
        <v>2</v>
      </c>
    </row>
    <row r="21" spans="2:4" x14ac:dyDescent="0.25">
      <c r="B21" s="3" t="str">
        <f ca="1">HYPERLINK("#"&amp;CELL("address",TrNavi_ene!$B$2),MID(CELL("filename",TrNavi_ene!$B$2),FIND("]",CELL("filename",TrNavi_ene!$B$2))+1,256))</f>
        <v>TrNavi_ene</v>
      </c>
      <c r="C21" s="2"/>
      <c r="D21" s="1" t="s">
        <v>1</v>
      </c>
    </row>
    <row r="22" spans="2:4" x14ac:dyDescent="0.25">
      <c r="B22" s="3" t="str">
        <f ca="1">HYPERLINK("#"&amp;CELL("address",TrNavi_emi!$B$2),MID(CELL("filename",TrNavi_emi!$B$2),FIND("]",CELL("filename",TrNavi_emi!$B$2))+1,256))</f>
        <v>TrNavi_emi</v>
      </c>
      <c r="C22" s="2"/>
      <c r="D22" s="1" t="s">
        <v>0</v>
      </c>
    </row>
  </sheetData>
  <pageMargins left="0.39370078740157483" right="0.39370078740157483" top="0.39370078740157483" bottom="0.39370078740157483" header="0.31496062992125984" footer="0.31496062992125984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Q211"/>
  <sheetViews>
    <sheetView showGridLines="0" zoomScaleNormal="100" workbookViewId="0">
      <pane xSplit="1" ySplit="1" topLeftCell="B2" activePane="bottomRight" state="frozen"/>
      <selection activeCell="D1" sqref="D1"/>
      <selection pane="topRight" activeCell="D1" sqref="D1"/>
      <selection pane="bottomLeft" activeCell="D1" sqref="D1"/>
      <selection pane="bottomRight" activeCell="B2" sqref="B2"/>
    </sheetView>
  </sheetViews>
  <sheetFormatPr defaultColWidth="9.140625" defaultRowHeight="11.45" customHeight="1" x14ac:dyDescent="0.25"/>
  <cols>
    <col min="1" max="1" width="50.7109375" style="13" customWidth="1"/>
    <col min="2" max="17" width="10.7109375" style="10" customWidth="1"/>
    <col min="18" max="16384" width="9.140625" style="13"/>
  </cols>
  <sheetData>
    <row r="1" spans="1:17" ht="13.5" customHeight="1" x14ac:dyDescent="0.25">
      <c r="A1" s="11" t="str">
        <f>index!$A$1&amp;" - Overview: Transport sectors"</f>
        <v>EL - Overview: Transport sectors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</row>
    <row r="3" spans="1:17" ht="11.45" customHeight="1" x14ac:dyDescent="0.25">
      <c r="A3" s="27" t="s">
        <v>54</v>
      </c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</row>
    <row r="4" spans="1:17" ht="11.45" customHeight="1" x14ac:dyDescent="0.25">
      <c r="A4" s="25" t="s">
        <v>53</v>
      </c>
      <c r="B4" s="40">
        <f t="shared" ref="B4:Q4" si="0">B5+B9+B13</f>
        <v>127054.81376664017</v>
      </c>
      <c r="C4" s="40">
        <f t="shared" si="0"/>
        <v>135116.32469913008</v>
      </c>
      <c r="D4" s="40">
        <f t="shared" si="0"/>
        <v>138852.38173423673</v>
      </c>
      <c r="E4" s="40">
        <f t="shared" si="0"/>
        <v>141628.31973506248</v>
      </c>
      <c r="F4" s="40">
        <f t="shared" si="0"/>
        <v>146390.11712398339</v>
      </c>
      <c r="G4" s="40">
        <f t="shared" si="0"/>
        <v>153269.27422916261</v>
      </c>
      <c r="H4" s="40">
        <f t="shared" si="0"/>
        <v>155440.67944947767</v>
      </c>
      <c r="I4" s="40">
        <f t="shared" si="0"/>
        <v>161170.09373727936</v>
      </c>
      <c r="J4" s="40">
        <f t="shared" si="0"/>
        <v>167582.39495411396</v>
      </c>
      <c r="K4" s="40">
        <f t="shared" si="0"/>
        <v>164473.65510436086</v>
      </c>
      <c r="L4" s="40">
        <f t="shared" si="0"/>
        <v>162771.34972988407</v>
      </c>
      <c r="M4" s="40">
        <f t="shared" si="0"/>
        <v>162857.6767973793</v>
      </c>
      <c r="N4" s="40">
        <f t="shared" si="0"/>
        <v>157145.12871353686</v>
      </c>
      <c r="O4" s="40">
        <f t="shared" si="0"/>
        <v>156959.67848804587</v>
      </c>
      <c r="P4" s="40">
        <f t="shared" si="0"/>
        <v>168160.10079459869</v>
      </c>
      <c r="Q4" s="40">
        <f t="shared" si="0"/>
        <v>172171.57819933465</v>
      </c>
    </row>
    <row r="5" spans="1:17" ht="11.45" customHeight="1" x14ac:dyDescent="0.25">
      <c r="A5" s="23" t="s">
        <v>50</v>
      </c>
      <c r="B5" s="39">
        <f t="shared" ref="B5:Q5" si="1">B6+B7+B8</f>
        <v>89081.033687696428</v>
      </c>
      <c r="C5" s="39">
        <f t="shared" si="1"/>
        <v>94433.616527526974</v>
      </c>
      <c r="D5" s="39">
        <f t="shared" si="1"/>
        <v>99135.280132350381</v>
      </c>
      <c r="E5" s="39">
        <f t="shared" si="1"/>
        <v>103397.50953702383</v>
      </c>
      <c r="F5" s="39">
        <f t="shared" si="1"/>
        <v>107255.69052107682</v>
      </c>
      <c r="G5" s="39">
        <f t="shared" si="1"/>
        <v>112483.56888770049</v>
      </c>
      <c r="H5" s="39">
        <f t="shared" si="1"/>
        <v>117284.73761886568</v>
      </c>
      <c r="I5" s="39">
        <f t="shared" si="1"/>
        <v>122620.6996497142</v>
      </c>
      <c r="J5" s="39">
        <f t="shared" si="1"/>
        <v>128108.34182156908</v>
      </c>
      <c r="K5" s="39">
        <f t="shared" si="1"/>
        <v>128366.59142603923</v>
      </c>
      <c r="L5" s="39">
        <f t="shared" si="1"/>
        <v>128026.7719637641</v>
      </c>
      <c r="M5" s="39">
        <f t="shared" si="1"/>
        <v>127065.51332408059</v>
      </c>
      <c r="N5" s="39">
        <f t="shared" si="1"/>
        <v>125958.50161957293</v>
      </c>
      <c r="O5" s="39">
        <f t="shared" si="1"/>
        <v>124918.55760517411</v>
      </c>
      <c r="P5" s="39">
        <f t="shared" si="1"/>
        <v>126327.48305233478</v>
      </c>
      <c r="Q5" s="39">
        <f t="shared" si="1"/>
        <v>127945.6625263087</v>
      </c>
    </row>
    <row r="6" spans="1:17" ht="11.45" customHeight="1" x14ac:dyDescent="0.25">
      <c r="A6" s="17" t="str">
        <f>TrRoad_act!$A$5</f>
        <v>Powered 2-wheelers</v>
      </c>
      <c r="B6" s="37">
        <f>TrRoad_act!B$5</f>
        <v>4381.0336876964257</v>
      </c>
      <c r="C6" s="37">
        <f>TrRoad_act!C$5</f>
        <v>4633.6165275269532</v>
      </c>
      <c r="D6" s="37">
        <f>TrRoad_act!D$5</f>
        <v>5135.2801323503772</v>
      </c>
      <c r="E6" s="37">
        <f>TrRoad_act!E$5</f>
        <v>5447.509537023825</v>
      </c>
      <c r="F6" s="37">
        <f>TrRoad_act!F$5</f>
        <v>5655.6905210768227</v>
      </c>
      <c r="G6" s="37">
        <f>TrRoad_act!G$5</f>
        <v>5783.5688877004886</v>
      </c>
      <c r="H6" s="37">
        <f>TrRoad_act!H$5</f>
        <v>5484.7376188656754</v>
      </c>
      <c r="I6" s="37">
        <f>TrRoad_act!I$5</f>
        <v>5620.699649714189</v>
      </c>
      <c r="J6" s="37">
        <f>TrRoad_act!J$5</f>
        <v>6008.3418215690772</v>
      </c>
      <c r="K6" s="37">
        <f>TrRoad_act!K$5</f>
        <v>6147.5484182387854</v>
      </c>
      <c r="L6" s="37">
        <f>TrRoad_act!L$5</f>
        <v>7326.7719637640948</v>
      </c>
      <c r="M6" s="37">
        <f>TrRoad_act!M$5</f>
        <v>7581.7104733309743</v>
      </c>
      <c r="N6" s="37">
        <f>TrRoad_act!N$5</f>
        <v>7927.9196378076767</v>
      </c>
      <c r="O6" s="37">
        <f>TrRoad_act!O$5</f>
        <v>8079.0498470391776</v>
      </c>
      <c r="P6" s="37">
        <f>TrRoad_act!P$5</f>
        <v>8451.3206417178972</v>
      </c>
      <c r="Q6" s="37">
        <f>TrRoad_act!Q$5</f>
        <v>8521.6060417557892</v>
      </c>
    </row>
    <row r="7" spans="1:17" ht="11.45" customHeight="1" x14ac:dyDescent="0.25">
      <c r="A7" s="17" t="str">
        <f>TrRoad_act!$A$6</f>
        <v>Passenger cars</v>
      </c>
      <c r="B7" s="37">
        <f>TrRoad_act!B$6</f>
        <v>63000</v>
      </c>
      <c r="C7" s="37">
        <f>TrRoad_act!C$6</f>
        <v>68000.000000000015</v>
      </c>
      <c r="D7" s="37">
        <f>TrRoad_act!D$6</f>
        <v>72000</v>
      </c>
      <c r="E7" s="37">
        <f>TrRoad_act!E$6</f>
        <v>76000</v>
      </c>
      <c r="F7" s="37">
        <f>TrRoad_act!F$6</f>
        <v>80000</v>
      </c>
      <c r="G7" s="37">
        <f>TrRoad_act!G$6</f>
        <v>85000</v>
      </c>
      <c r="H7" s="37">
        <f>TrRoad_act!H$6</f>
        <v>90000</v>
      </c>
      <c r="I7" s="37">
        <f>TrRoad_act!I$6</f>
        <v>95000</v>
      </c>
      <c r="J7" s="37">
        <f>TrRoad_act!J$6</f>
        <v>100000</v>
      </c>
      <c r="K7" s="37">
        <f>TrRoad_act!K$6</f>
        <v>101300</v>
      </c>
      <c r="L7" s="37">
        <f>TrRoad_act!L$6</f>
        <v>99600</v>
      </c>
      <c r="M7" s="37">
        <f>TrRoad_act!M$6</f>
        <v>98322.079941260134</v>
      </c>
      <c r="N7" s="37">
        <f>TrRoad_act!N$6</f>
        <v>96934.481527791097</v>
      </c>
      <c r="O7" s="37">
        <f>TrRoad_act!O$6</f>
        <v>95811.379215017092</v>
      </c>
      <c r="P7" s="37">
        <f>TrRoad_act!P$6</f>
        <v>96870.041465995091</v>
      </c>
      <c r="Q7" s="37">
        <f>TrRoad_act!Q$6</f>
        <v>98275.784515578431</v>
      </c>
    </row>
    <row r="8" spans="1:17" ht="11.45" customHeight="1" x14ac:dyDescent="0.25">
      <c r="A8" s="17" t="str">
        <f>TrRoad_act!$A$13</f>
        <v>Motor coaches, buses and trolley buses</v>
      </c>
      <c r="B8" s="37">
        <f>TrRoad_act!B$13</f>
        <v>21700</v>
      </c>
      <c r="C8" s="37">
        <f>TrRoad_act!C$13</f>
        <v>21800</v>
      </c>
      <c r="D8" s="37">
        <f>TrRoad_act!D$13</f>
        <v>22000</v>
      </c>
      <c r="E8" s="37">
        <f>TrRoad_act!E$13</f>
        <v>21950</v>
      </c>
      <c r="F8" s="37">
        <f>TrRoad_act!F$13</f>
        <v>21600</v>
      </c>
      <c r="G8" s="37">
        <f>TrRoad_act!G$13</f>
        <v>21700</v>
      </c>
      <c r="H8" s="37">
        <f>TrRoad_act!H$13</f>
        <v>21800</v>
      </c>
      <c r="I8" s="37">
        <f>TrRoad_act!I$13</f>
        <v>22000</v>
      </c>
      <c r="J8" s="37">
        <f>TrRoad_act!J$13</f>
        <v>22100</v>
      </c>
      <c r="K8" s="37">
        <f>TrRoad_act!K$13</f>
        <v>20919.04300780045</v>
      </c>
      <c r="L8" s="37">
        <f>TrRoad_act!L$13</f>
        <v>21100</v>
      </c>
      <c r="M8" s="37">
        <f>TrRoad_act!M$13</f>
        <v>21161.722909489494</v>
      </c>
      <c r="N8" s="37">
        <f>TrRoad_act!N$13</f>
        <v>21096.100453974148</v>
      </c>
      <c r="O8" s="37">
        <f>TrRoad_act!O$13</f>
        <v>21028.128543117837</v>
      </c>
      <c r="P8" s="37">
        <f>TrRoad_act!P$13</f>
        <v>21006.120944621784</v>
      </c>
      <c r="Q8" s="37">
        <f>TrRoad_act!Q$13</f>
        <v>21148.271968974477</v>
      </c>
    </row>
    <row r="9" spans="1:17" ht="11.45" customHeight="1" x14ac:dyDescent="0.25">
      <c r="A9" s="19" t="s">
        <v>52</v>
      </c>
      <c r="B9" s="38">
        <f t="shared" ref="B9:Q9" si="2">B10+B11+B12</f>
        <v>3076</v>
      </c>
      <c r="C9" s="38">
        <f t="shared" si="2"/>
        <v>3077</v>
      </c>
      <c r="D9" s="38">
        <f t="shared" si="2"/>
        <v>3186</v>
      </c>
      <c r="E9" s="38">
        <f t="shared" si="2"/>
        <v>2974</v>
      </c>
      <c r="F9" s="38">
        <f t="shared" si="2"/>
        <v>3168</v>
      </c>
      <c r="G9" s="38">
        <f t="shared" si="2"/>
        <v>3354</v>
      </c>
      <c r="H9" s="38">
        <f t="shared" si="2"/>
        <v>3361</v>
      </c>
      <c r="I9" s="38">
        <f t="shared" si="2"/>
        <v>3530</v>
      </c>
      <c r="J9" s="38">
        <f t="shared" si="2"/>
        <v>3317</v>
      </c>
      <c r="K9" s="38">
        <f t="shared" si="2"/>
        <v>3138</v>
      </c>
      <c r="L9" s="38">
        <f t="shared" si="2"/>
        <v>3075.7464982806518</v>
      </c>
      <c r="M9" s="38">
        <f t="shared" si="2"/>
        <v>2632.5821660935508</v>
      </c>
      <c r="N9" s="38">
        <f t="shared" si="2"/>
        <v>2501.3892905336879</v>
      </c>
      <c r="O9" s="38">
        <f t="shared" si="2"/>
        <v>2720.0104964628026</v>
      </c>
      <c r="P9" s="38">
        <f t="shared" si="2"/>
        <v>2734.2689779617967</v>
      </c>
      <c r="Q9" s="38">
        <f t="shared" si="2"/>
        <v>2936.9048608075291</v>
      </c>
    </row>
    <row r="10" spans="1:17" ht="11.45" customHeight="1" x14ac:dyDescent="0.25">
      <c r="A10" s="17" t="str">
        <f>TrRail_act!$A$5</f>
        <v>Metro and tram, urban light rail</v>
      </c>
      <c r="B10" s="37">
        <f>TrRail_act!B$5</f>
        <v>1190</v>
      </c>
      <c r="C10" s="37">
        <f>TrRail_act!C$5</f>
        <v>1330</v>
      </c>
      <c r="D10" s="37">
        <f>TrRail_act!D$5</f>
        <v>1350</v>
      </c>
      <c r="E10" s="37">
        <f>TrRail_act!E$5</f>
        <v>1400</v>
      </c>
      <c r="F10" s="37">
        <f>TrRail_act!F$5</f>
        <v>1500</v>
      </c>
      <c r="G10" s="37">
        <f>TrRail_act!G$5</f>
        <v>1500</v>
      </c>
      <c r="H10" s="37">
        <f>TrRail_act!H$5</f>
        <v>1550</v>
      </c>
      <c r="I10" s="37">
        <f>TrRail_act!I$5</f>
        <v>1600</v>
      </c>
      <c r="J10" s="37">
        <f>TrRail_act!J$5</f>
        <v>1660</v>
      </c>
      <c r="K10" s="37">
        <f>TrRail_act!K$5</f>
        <v>1671</v>
      </c>
      <c r="L10" s="37">
        <f>TrRail_act!L$5</f>
        <v>1692.7464982806518</v>
      </c>
      <c r="M10" s="37">
        <f>TrRail_act!M$5</f>
        <v>1674.5821660935505</v>
      </c>
      <c r="N10" s="37">
        <f>TrRail_act!N$5</f>
        <v>1669.3892905336882</v>
      </c>
      <c r="O10" s="37">
        <f>TrRail_act!O$5</f>
        <v>1664.0104964628028</v>
      </c>
      <c r="P10" s="37">
        <f>TrRail_act!P$5</f>
        <v>1662.268977961797</v>
      </c>
      <c r="Q10" s="37">
        <f>TrRail_act!Q$5</f>
        <v>1673.9048608075293</v>
      </c>
    </row>
    <row r="11" spans="1:17" ht="11.45" customHeight="1" x14ac:dyDescent="0.25">
      <c r="A11" s="17" t="str">
        <f>TrRail_act!$A$6</f>
        <v>Conventional passenger trains</v>
      </c>
      <c r="B11" s="37">
        <f>TrRail_act!B$6</f>
        <v>1886</v>
      </c>
      <c r="C11" s="37">
        <f>TrRail_act!C$6</f>
        <v>1747</v>
      </c>
      <c r="D11" s="37">
        <f>TrRail_act!D$6</f>
        <v>1836</v>
      </c>
      <c r="E11" s="37">
        <f>TrRail_act!E$6</f>
        <v>1574</v>
      </c>
      <c r="F11" s="37">
        <f>TrRail_act!F$6</f>
        <v>1668</v>
      </c>
      <c r="G11" s="37">
        <f>TrRail_act!G$6</f>
        <v>1854</v>
      </c>
      <c r="H11" s="37">
        <f>TrRail_act!H$6</f>
        <v>1811</v>
      </c>
      <c r="I11" s="37">
        <f>TrRail_act!I$6</f>
        <v>1930</v>
      </c>
      <c r="J11" s="37">
        <f>TrRail_act!J$6</f>
        <v>1657</v>
      </c>
      <c r="K11" s="37">
        <f>TrRail_act!K$6</f>
        <v>1467</v>
      </c>
      <c r="L11" s="37">
        <f>TrRail_act!L$6</f>
        <v>1383</v>
      </c>
      <c r="M11" s="37">
        <f>TrRail_act!M$6</f>
        <v>958</v>
      </c>
      <c r="N11" s="37">
        <f>TrRail_act!N$6</f>
        <v>832</v>
      </c>
      <c r="O11" s="37">
        <f>TrRail_act!O$6</f>
        <v>1056</v>
      </c>
      <c r="P11" s="37">
        <f>TrRail_act!P$6</f>
        <v>1072</v>
      </c>
      <c r="Q11" s="37">
        <f>TrRail_act!Q$6</f>
        <v>1263</v>
      </c>
    </row>
    <row r="12" spans="1:17" ht="11.45" customHeight="1" x14ac:dyDescent="0.25">
      <c r="A12" s="17" t="str">
        <f>TrRail_act!$A$9</f>
        <v>High speed passenger trains</v>
      </c>
      <c r="B12" s="37">
        <f>TrRail_act!B$9</f>
        <v>0</v>
      </c>
      <c r="C12" s="37">
        <f>TrRail_act!C$9</f>
        <v>0</v>
      </c>
      <c r="D12" s="37">
        <f>TrRail_act!D$9</f>
        <v>0</v>
      </c>
      <c r="E12" s="37">
        <f>TrRail_act!E$9</f>
        <v>0</v>
      </c>
      <c r="F12" s="37">
        <f>TrRail_act!F$9</f>
        <v>0</v>
      </c>
      <c r="G12" s="37">
        <f>TrRail_act!G$9</f>
        <v>0</v>
      </c>
      <c r="H12" s="37">
        <f>TrRail_act!H$9</f>
        <v>0</v>
      </c>
      <c r="I12" s="37">
        <f>TrRail_act!I$9</f>
        <v>0</v>
      </c>
      <c r="J12" s="37">
        <f>TrRail_act!J$9</f>
        <v>0</v>
      </c>
      <c r="K12" s="37">
        <f>TrRail_act!K$9</f>
        <v>0</v>
      </c>
      <c r="L12" s="37">
        <f>TrRail_act!L$9</f>
        <v>0</v>
      </c>
      <c r="M12" s="37">
        <f>TrRail_act!M$9</f>
        <v>0</v>
      </c>
      <c r="N12" s="37">
        <f>TrRail_act!N$9</f>
        <v>0</v>
      </c>
      <c r="O12" s="37">
        <f>TrRail_act!O$9</f>
        <v>0</v>
      </c>
      <c r="P12" s="37">
        <f>TrRail_act!P$9</f>
        <v>0</v>
      </c>
      <c r="Q12" s="37">
        <f>TrRail_act!Q$9</f>
        <v>0</v>
      </c>
    </row>
    <row r="13" spans="1:17" ht="11.45" customHeight="1" x14ac:dyDescent="0.25">
      <c r="A13" s="19" t="s">
        <v>48</v>
      </c>
      <c r="B13" s="38">
        <f t="shared" ref="B13:Q13" si="3">B14+B15+B16</f>
        <v>34897.780078943739</v>
      </c>
      <c r="C13" s="38">
        <f t="shared" si="3"/>
        <v>37605.708171603103</v>
      </c>
      <c r="D13" s="38">
        <f t="shared" si="3"/>
        <v>36531.101601886352</v>
      </c>
      <c r="E13" s="38">
        <f t="shared" si="3"/>
        <v>35256.810198038642</v>
      </c>
      <c r="F13" s="38">
        <f t="shared" si="3"/>
        <v>35966.426602906591</v>
      </c>
      <c r="G13" s="38">
        <f t="shared" si="3"/>
        <v>37431.705341462126</v>
      </c>
      <c r="H13" s="38">
        <f t="shared" si="3"/>
        <v>34794.941830611999</v>
      </c>
      <c r="I13" s="38">
        <f t="shared" si="3"/>
        <v>35019.394087565168</v>
      </c>
      <c r="J13" s="38">
        <f t="shared" si="3"/>
        <v>36157.053132544876</v>
      </c>
      <c r="K13" s="38">
        <f t="shared" si="3"/>
        <v>32969.063678321625</v>
      </c>
      <c r="L13" s="38">
        <f t="shared" si="3"/>
        <v>31668.831267839323</v>
      </c>
      <c r="M13" s="38">
        <f t="shared" si="3"/>
        <v>33159.581307205161</v>
      </c>
      <c r="N13" s="38">
        <f t="shared" si="3"/>
        <v>28685.23780343026</v>
      </c>
      <c r="O13" s="38">
        <f t="shared" si="3"/>
        <v>29321.110386408982</v>
      </c>
      <c r="P13" s="38">
        <f t="shared" si="3"/>
        <v>39098.348764302136</v>
      </c>
      <c r="Q13" s="38">
        <f t="shared" si="3"/>
        <v>41289.010812218425</v>
      </c>
    </row>
    <row r="14" spans="1:17" ht="11.45" customHeight="1" x14ac:dyDescent="0.25">
      <c r="A14" s="17" t="str">
        <f>TrAvia_act!$A$5</f>
        <v>Domestic</v>
      </c>
      <c r="B14" s="37">
        <f>TrAvia_act!B$5</f>
        <v>1292.1632907863932</v>
      </c>
      <c r="C14" s="37">
        <f>TrAvia_act!C$5</f>
        <v>1371.6172243315111</v>
      </c>
      <c r="D14" s="37">
        <f>TrAvia_act!D$5</f>
        <v>1396.1021787900356</v>
      </c>
      <c r="E14" s="37">
        <f>TrAvia_act!E$5</f>
        <v>1437.5362484860211</v>
      </c>
      <c r="F14" s="37">
        <f>TrAvia_act!F$5</f>
        <v>1598.1327876652017</v>
      </c>
      <c r="G14" s="37">
        <f>TrAvia_act!G$5</f>
        <v>1688.0426183171949</v>
      </c>
      <c r="H14" s="37">
        <f>TrAvia_act!H$5</f>
        <v>1799.2978852331978</v>
      </c>
      <c r="I14" s="37">
        <f>TrAvia_act!I$5</f>
        <v>2037.0193316504942</v>
      </c>
      <c r="J14" s="37">
        <f>TrAvia_act!J$5</f>
        <v>2017.8210097671526</v>
      </c>
      <c r="K14" s="37">
        <f>TrAvia_act!K$5</f>
        <v>2099.3540942478094</v>
      </c>
      <c r="L14" s="37">
        <f>TrAvia_act!L$5</f>
        <v>1925.0012367499999</v>
      </c>
      <c r="M14" s="37">
        <f>TrAvia_act!M$5</f>
        <v>1710.003420705018</v>
      </c>
      <c r="N14" s="37">
        <f>TrAvia_act!N$5</f>
        <v>1588.2297959867392</v>
      </c>
      <c r="O14" s="37">
        <f>TrAvia_act!O$5</f>
        <v>1530.2275749186076</v>
      </c>
      <c r="P14" s="37">
        <f>TrAvia_act!P$5</f>
        <v>1839.1040581077523</v>
      </c>
      <c r="Q14" s="37">
        <f>TrAvia_act!Q$5</f>
        <v>2197.5395418910648</v>
      </c>
    </row>
    <row r="15" spans="1:17" ht="11.45" customHeight="1" x14ac:dyDescent="0.25">
      <c r="A15" s="17" t="str">
        <f>TrAvia_act!$A$6</f>
        <v>International - Intra-EU</v>
      </c>
      <c r="B15" s="37">
        <f>TrAvia_act!B$6</f>
        <v>28753.498530277</v>
      </c>
      <c r="C15" s="37">
        <f>TrAvia_act!C$6</f>
        <v>30851.981033280314</v>
      </c>
      <c r="D15" s="37">
        <f>TrAvia_act!D$6</f>
        <v>29822.935094573677</v>
      </c>
      <c r="E15" s="37">
        <f>TrAvia_act!E$6</f>
        <v>28623.090311813747</v>
      </c>
      <c r="F15" s="37">
        <f>TrAvia_act!F$6</f>
        <v>28752.476114236193</v>
      </c>
      <c r="G15" s="37">
        <f>TrAvia_act!G$6</f>
        <v>29451.827399308106</v>
      </c>
      <c r="H15" s="37">
        <f>TrAvia_act!H$6</f>
        <v>25745.434069507755</v>
      </c>
      <c r="I15" s="37">
        <f>TrAvia_act!I$6</f>
        <v>24802.713985443046</v>
      </c>
      <c r="J15" s="37">
        <f>TrAvia_act!J$6</f>
        <v>25328.10513049821</v>
      </c>
      <c r="K15" s="37">
        <f>TrAvia_act!K$6</f>
        <v>22632.485503639953</v>
      </c>
      <c r="L15" s="37">
        <f>TrAvia_act!L$6</f>
        <v>22644.022167782932</v>
      </c>
      <c r="M15" s="37">
        <f>TrAvia_act!M$6</f>
        <v>23379.706645837647</v>
      </c>
      <c r="N15" s="37">
        <f>TrAvia_act!N$6</f>
        <v>21525.387793194728</v>
      </c>
      <c r="O15" s="37">
        <f>TrAvia_act!O$6</f>
        <v>22354.586602886844</v>
      </c>
      <c r="P15" s="37">
        <f>TrAvia_act!P$6</f>
        <v>26135.878354131477</v>
      </c>
      <c r="Q15" s="37">
        <f>TrAvia_act!Q$6</f>
        <v>28699.670319668039</v>
      </c>
    </row>
    <row r="16" spans="1:17" ht="11.45" customHeight="1" x14ac:dyDescent="0.25">
      <c r="A16" s="17" t="str">
        <f>TrAvia_act!$A$7</f>
        <v>International - Extra-EU</v>
      </c>
      <c r="B16" s="37">
        <f>TrAvia_act!B$7</f>
        <v>4852.1182578803455</v>
      </c>
      <c r="C16" s="37">
        <f>TrAvia_act!C$7</f>
        <v>5382.1099139912794</v>
      </c>
      <c r="D16" s="37">
        <f>TrAvia_act!D$7</f>
        <v>5312.0643285226406</v>
      </c>
      <c r="E16" s="37">
        <f>TrAvia_act!E$7</f>
        <v>5196.1836377388754</v>
      </c>
      <c r="F16" s="37">
        <f>TrAvia_act!F$7</f>
        <v>5615.8177010051932</v>
      </c>
      <c r="G16" s="37">
        <f>TrAvia_act!G$7</f>
        <v>6291.8353238368254</v>
      </c>
      <c r="H16" s="37">
        <f>TrAvia_act!H$7</f>
        <v>7250.2098758710426</v>
      </c>
      <c r="I16" s="37">
        <f>TrAvia_act!I$7</f>
        <v>8179.6607704716253</v>
      </c>
      <c r="J16" s="37">
        <f>TrAvia_act!J$7</f>
        <v>8811.1269922795109</v>
      </c>
      <c r="K16" s="37">
        <f>TrAvia_act!K$7</f>
        <v>8237.2240804338617</v>
      </c>
      <c r="L16" s="37">
        <f>TrAvia_act!L$7</f>
        <v>7099.8078633063924</v>
      </c>
      <c r="M16" s="37">
        <f>TrAvia_act!M$7</f>
        <v>8069.8712406624954</v>
      </c>
      <c r="N16" s="37">
        <f>TrAvia_act!N$7</f>
        <v>5571.6202142487937</v>
      </c>
      <c r="O16" s="37">
        <f>TrAvia_act!O$7</f>
        <v>5436.2962086035277</v>
      </c>
      <c r="P16" s="37">
        <f>TrAvia_act!P$7</f>
        <v>11123.366352062909</v>
      </c>
      <c r="Q16" s="37">
        <f>TrAvia_act!Q$7</f>
        <v>10391.800950659324</v>
      </c>
    </row>
    <row r="17" spans="1:17" ht="11.45" customHeight="1" x14ac:dyDescent="0.25">
      <c r="A17" s="25" t="s">
        <v>51</v>
      </c>
      <c r="B17" s="40">
        <f t="shared" ref="B17:Q17" si="4">B18+B21+B22+B25</f>
        <v>49602.548713658311</v>
      </c>
      <c r="C17" s="40">
        <f t="shared" si="4"/>
        <v>46599.159499684945</v>
      </c>
      <c r="D17" s="40">
        <f t="shared" si="4"/>
        <v>49123.866948454757</v>
      </c>
      <c r="E17" s="40">
        <f t="shared" si="4"/>
        <v>40369.045414084161</v>
      </c>
      <c r="F17" s="40">
        <f t="shared" si="4"/>
        <v>57564.293948339488</v>
      </c>
      <c r="G17" s="40">
        <f t="shared" si="4"/>
        <v>44853.378649593993</v>
      </c>
      <c r="H17" s="40">
        <f t="shared" si="4"/>
        <v>51835.359011554712</v>
      </c>
      <c r="I17" s="40">
        <f t="shared" si="4"/>
        <v>45321.938440957907</v>
      </c>
      <c r="J17" s="40">
        <f t="shared" si="4"/>
        <v>46738.350215554878</v>
      </c>
      <c r="K17" s="40">
        <f t="shared" si="4"/>
        <v>51244.710372503359</v>
      </c>
      <c r="L17" s="40">
        <f t="shared" si="4"/>
        <v>52352.713571493339</v>
      </c>
      <c r="M17" s="40">
        <f t="shared" si="4"/>
        <v>37069.738899844742</v>
      </c>
      <c r="N17" s="40">
        <f t="shared" si="4"/>
        <v>38439.248621330378</v>
      </c>
      <c r="O17" s="40">
        <f t="shared" si="4"/>
        <v>34262.262977769729</v>
      </c>
      <c r="P17" s="40">
        <f t="shared" si="4"/>
        <v>35372.017916282668</v>
      </c>
      <c r="Q17" s="40">
        <f t="shared" si="4"/>
        <v>38911.780097327894</v>
      </c>
    </row>
    <row r="18" spans="1:17" ht="11.45" customHeight="1" x14ac:dyDescent="0.25">
      <c r="A18" s="23" t="s">
        <v>50</v>
      </c>
      <c r="B18" s="39">
        <f t="shared" ref="B18:Q18" si="5">B19+B20</f>
        <v>26435.232220306032</v>
      </c>
      <c r="C18" s="39">
        <f t="shared" si="5"/>
        <v>27083.222173735852</v>
      </c>
      <c r="D18" s="39">
        <f t="shared" si="5"/>
        <v>27755.934800034313</v>
      </c>
      <c r="E18" s="39">
        <f t="shared" si="5"/>
        <v>19167.955717787554</v>
      </c>
      <c r="F18" s="39">
        <f t="shared" si="5"/>
        <v>35944.616704377477</v>
      </c>
      <c r="G18" s="39">
        <f t="shared" si="5"/>
        <v>23908.90017730579</v>
      </c>
      <c r="H18" s="39">
        <f t="shared" si="5"/>
        <v>31056.795964377059</v>
      </c>
      <c r="I18" s="39">
        <f t="shared" si="5"/>
        <v>26409.071378768291</v>
      </c>
      <c r="J18" s="39">
        <f t="shared" si="5"/>
        <v>28703.998096762763</v>
      </c>
      <c r="K18" s="39">
        <f t="shared" si="5"/>
        <v>28351.154266001187</v>
      </c>
      <c r="L18" s="39">
        <f t="shared" si="5"/>
        <v>30025.237837642522</v>
      </c>
      <c r="M18" s="39">
        <f t="shared" si="5"/>
        <v>20846.803700746612</v>
      </c>
      <c r="N18" s="39">
        <f t="shared" si="5"/>
        <v>20417.536556057436</v>
      </c>
      <c r="O18" s="39">
        <f t="shared" si="5"/>
        <v>19196.280277636826</v>
      </c>
      <c r="P18" s="39">
        <f t="shared" si="5"/>
        <v>19619.032682557743</v>
      </c>
      <c r="Q18" s="39">
        <f t="shared" si="5"/>
        <v>20239.091255594692</v>
      </c>
    </row>
    <row r="19" spans="1:17" ht="11.45" customHeight="1" x14ac:dyDescent="0.25">
      <c r="A19" s="17" t="str">
        <f>TrRoad_act!$A$20</f>
        <v>Light duty vehicles</v>
      </c>
      <c r="B19" s="37">
        <f>TrRoad_act!B$20</f>
        <v>1733.352840531745</v>
      </c>
      <c r="C19" s="37">
        <f>TrRoad_act!C$20</f>
        <v>1772.8075546293339</v>
      </c>
      <c r="D19" s="37">
        <f>TrRoad_act!D$20</f>
        <v>1844.1182324471424</v>
      </c>
      <c r="E19" s="37">
        <f>TrRoad_act!E$20</f>
        <v>1951.6203790914328</v>
      </c>
      <c r="F19" s="37">
        <f>TrRoad_act!F$20</f>
        <v>1961.8740703313929</v>
      </c>
      <c r="G19" s="37">
        <f>TrRoad_act!G$20</f>
        <v>1992.3013219943048</v>
      </c>
      <c r="H19" s="37">
        <f>TrRoad_act!H$20</f>
        <v>2085.8558494548961</v>
      </c>
      <c r="I19" s="37">
        <f>TrRoad_act!I$20</f>
        <v>2265.8812038307715</v>
      </c>
      <c r="J19" s="37">
        <f>TrRoad_act!J$20</f>
        <v>2258.8375612162599</v>
      </c>
      <c r="K19" s="37">
        <f>TrRoad_act!K$20</f>
        <v>2275.5067525289587</v>
      </c>
      <c r="L19" s="37">
        <f>TrRoad_act!L$20</f>
        <v>2379.693175797659</v>
      </c>
      <c r="M19" s="37">
        <f>TrRoad_act!M$20</f>
        <v>2111.9569704708547</v>
      </c>
      <c r="N19" s="37">
        <f>TrRoad_act!N$20</f>
        <v>1787.7900731174334</v>
      </c>
      <c r="O19" s="37">
        <f>TrRoad_act!O$20</f>
        <v>2077.8043353683743</v>
      </c>
      <c r="P19" s="37">
        <f>TrRoad_act!P$20</f>
        <v>2088.7530196876683</v>
      </c>
      <c r="Q19" s="37">
        <f>TrRoad_act!Q$20</f>
        <v>2586.0888276956216</v>
      </c>
    </row>
    <row r="20" spans="1:17" ht="11.45" customHeight="1" x14ac:dyDescent="0.25">
      <c r="A20" s="17" t="str">
        <f>TrRoad_act!$A$26</f>
        <v>Heavy duty vehicles</v>
      </c>
      <c r="B20" s="37">
        <f>TrRoad_act!B$26</f>
        <v>24701.879379774287</v>
      </c>
      <c r="C20" s="37">
        <f>TrRoad_act!C$26</f>
        <v>25310.414619106519</v>
      </c>
      <c r="D20" s="37">
        <f>TrRoad_act!D$26</f>
        <v>25911.816567587171</v>
      </c>
      <c r="E20" s="37">
        <f>TrRoad_act!E$26</f>
        <v>17216.335338696121</v>
      </c>
      <c r="F20" s="37">
        <f>TrRoad_act!F$26</f>
        <v>33982.742634046081</v>
      </c>
      <c r="G20" s="37">
        <f>TrRoad_act!G$26</f>
        <v>21916.598855311484</v>
      </c>
      <c r="H20" s="37">
        <f>TrRoad_act!H$26</f>
        <v>28970.940114922163</v>
      </c>
      <c r="I20" s="37">
        <f>TrRoad_act!I$26</f>
        <v>24143.190174937521</v>
      </c>
      <c r="J20" s="37">
        <f>TrRoad_act!J$26</f>
        <v>26445.160535546504</v>
      </c>
      <c r="K20" s="37">
        <f>TrRoad_act!K$26</f>
        <v>26075.647513472228</v>
      </c>
      <c r="L20" s="37">
        <f>TrRoad_act!L$26</f>
        <v>27645.544661844862</v>
      </c>
      <c r="M20" s="37">
        <f>TrRoad_act!M$26</f>
        <v>18734.846730275756</v>
      </c>
      <c r="N20" s="37">
        <f>TrRoad_act!N$26</f>
        <v>18629.746482940001</v>
      </c>
      <c r="O20" s="37">
        <f>TrRoad_act!O$26</f>
        <v>17118.475942268451</v>
      </c>
      <c r="P20" s="37">
        <f>TrRoad_act!P$26</f>
        <v>17530.279662870074</v>
      </c>
      <c r="Q20" s="37">
        <f>TrRoad_act!Q$26</f>
        <v>17653.002427899071</v>
      </c>
    </row>
    <row r="21" spans="1:17" ht="11.45" customHeight="1" x14ac:dyDescent="0.25">
      <c r="A21" s="19" t="s">
        <v>49</v>
      </c>
      <c r="B21" s="38">
        <f>TrRail_act!B$10</f>
        <v>427</v>
      </c>
      <c r="C21" s="38">
        <f>TrRail_act!C$10</f>
        <v>380</v>
      </c>
      <c r="D21" s="38">
        <f>TrRail_act!D$10</f>
        <v>327</v>
      </c>
      <c r="E21" s="38">
        <f>TrRail_act!E$10</f>
        <v>456</v>
      </c>
      <c r="F21" s="38">
        <f>TrRail_act!F$10</f>
        <v>592</v>
      </c>
      <c r="G21" s="38">
        <f>TrRail_act!G$10</f>
        <v>613</v>
      </c>
      <c r="H21" s="38">
        <f>TrRail_act!H$10</f>
        <v>662</v>
      </c>
      <c r="I21" s="38">
        <f>TrRail_act!I$10</f>
        <v>835</v>
      </c>
      <c r="J21" s="38">
        <f>TrRail_act!J$10</f>
        <v>786</v>
      </c>
      <c r="K21" s="38">
        <f>TrRail_act!K$10</f>
        <v>552</v>
      </c>
      <c r="L21" s="38">
        <f>TrRail_act!L$10</f>
        <v>614</v>
      </c>
      <c r="M21" s="38">
        <f>TrRail_act!M$10</f>
        <v>352</v>
      </c>
      <c r="N21" s="38">
        <f>TrRail_act!N$10</f>
        <v>283</v>
      </c>
      <c r="O21" s="38">
        <f>TrRail_act!O$10</f>
        <v>237</v>
      </c>
      <c r="P21" s="38">
        <f>TrRail_act!P$10</f>
        <v>311</v>
      </c>
      <c r="Q21" s="38">
        <f>TrRail_act!Q$10</f>
        <v>294</v>
      </c>
    </row>
    <row r="22" spans="1:17" ht="11.45" customHeight="1" x14ac:dyDescent="0.25">
      <c r="A22" s="19" t="s">
        <v>48</v>
      </c>
      <c r="B22" s="38">
        <f t="shared" ref="B22:Q22" si="6">B23+B24</f>
        <v>148.88051588688177</v>
      </c>
      <c r="C22" s="38">
        <f t="shared" si="6"/>
        <v>173.34595817682677</v>
      </c>
      <c r="D22" s="38">
        <f t="shared" si="6"/>
        <v>182.80358176553824</v>
      </c>
      <c r="E22" s="38">
        <f t="shared" si="6"/>
        <v>178.25049502052363</v>
      </c>
      <c r="F22" s="38">
        <f t="shared" si="6"/>
        <v>155.90457366009309</v>
      </c>
      <c r="G22" s="38">
        <f t="shared" si="6"/>
        <v>139.27222645058526</v>
      </c>
      <c r="H22" s="38">
        <f t="shared" si="6"/>
        <v>127.31607604940058</v>
      </c>
      <c r="I22" s="38">
        <f t="shared" si="6"/>
        <v>114.42190763358137</v>
      </c>
      <c r="J22" s="38">
        <f t="shared" si="6"/>
        <v>115.48168724500339</v>
      </c>
      <c r="K22" s="38">
        <f t="shared" si="6"/>
        <v>105.57526067468004</v>
      </c>
      <c r="L22" s="38">
        <f t="shared" si="6"/>
        <v>80.485039920101514</v>
      </c>
      <c r="M22" s="38">
        <f t="shared" si="6"/>
        <v>68.879201736357857</v>
      </c>
      <c r="N22" s="38">
        <f t="shared" si="6"/>
        <v>56.507168011842531</v>
      </c>
      <c r="O22" s="38">
        <f t="shared" si="6"/>
        <v>47.962074344009622</v>
      </c>
      <c r="P22" s="38">
        <f t="shared" si="6"/>
        <v>41.395247419753751</v>
      </c>
      <c r="Q22" s="38">
        <f t="shared" si="6"/>
        <v>42.653234186825756</v>
      </c>
    </row>
    <row r="23" spans="1:17" ht="11.45" customHeight="1" x14ac:dyDescent="0.25">
      <c r="A23" s="17" t="str">
        <f>TrAvia_act!$A$9</f>
        <v>Domestic and International - Intra-EU</v>
      </c>
      <c r="B23" s="37">
        <f>TrAvia_act!B$9</f>
        <v>102.50191056550398</v>
      </c>
      <c r="C23" s="37">
        <f>TrAvia_act!C$9</f>
        <v>126.90824388409777</v>
      </c>
      <c r="D23" s="37">
        <f>TrAvia_act!D$9</f>
        <v>136.33127161165902</v>
      </c>
      <c r="E23" s="37">
        <f>TrAvia_act!E$9</f>
        <v>131.18752638299566</v>
      </c>
      <c r="F23" s="37">
        <f>TrAvia_act!F$9</f>
        <v>113.57469742742286</v>
      </c>
      <c r="G23" s="37">
        <f>TrAvia_act!G$9</f>
        <v>98.158410457802674</v>
      </c>
      <c r="H23" s="37">
        <f>TrAvia_act!H$9</f>
        <v>85.662457927816689</v>
      </c>
      <c r="I23" s="37">
        <f>TrAvia_act!I$9</f>
        <v>72.437414080128377</v>
      </c>
      <c r="J23" s="37">
        <f>TrAvia_act!J$9</f>
        <v>67.784513810982645</v>
      </c>
      <c r="K23" s="37">
        <f>TrAvia_act!K$9</f>
        <v>61.999368011719547</v>
      </c>
      <c r="L23" s="37">
        <f>TrAvia_act!L$9</f>
        <v>40.314442840203014</v>
      </c>
      <c r="M23" s="37">
        <f>TrAvia_act!M$9</f>
        <v>35.226275099489669</v>
      </c>
      <c r="N23" s="37">
        <f>TrAvia_act!N$9</f>
        <v>32.277335252215956</v>
      </c>
      <c r="O23" s="37">
        <f>TrAvia_act!O$9</f>
        <v>29.523770041370518</v>
      </c>
      <c r="P23" s="37">
        <f>TrAvia_act!P$9</f>
        <v>26.377516729641673</v>
      </c>
      <c r="Q23" s="37">
        <f>TrAvia_act!Q$9</f>
        <v>24.896622013572291</v>
      </c>
    </row>
    <row r="24" spans="1:17" ht="11.45" customHeight="1" x14ac:dyDescent="0.25">
      <c r="A24" s="17" t="str">
        <f>TrAvia_act!$A$10</f>
        <v>International - Extra-EU</v>
      </c>
      <c r="B24" s="37">
        <f>TrAvia_act!B$10</f>
        <v>46.378605321377798</v>
      </c>
      <c r="C24" s="37">
        <f>TrAvia_act!C$10</f>
        <v>46.437714292729005</v>
      </c>
      <c r="D24" s="37">
        <f>TrAvia_act!D$10</f>
        <v>46.472310153879228</v>
      </c>
      <c r="E24" s="37">
        <f>TrAvia_act!E$10</f>
        <v>47.062968637527966</v>
      </c>
      <c r="F24" s="37">
        <f>TrAvia_act!F$10</f>
        <v>42.329876232670223</v>
      </c>
      <c r="G24" s="37">
        <f>TrAvia_act!G$10</f>
        <v>41.113815992782584</v>
      </c>
      <c r="H24" s="37">
        <f>TrAvia_act!H$10</f>
        <v>41.653618121583882</v>
      </c>
      <c r="I24" s="37">
        <f>TrAvia_act!I$10</f>
        <v>41.984493553452992</v>
      </c>
      <c r="J24" s="37">
        <f>TrAvia_act!J$10</f>
        <v>47.697173434020741</v>
      </c>
      <c r="K24" s="37">
        <f>TrAvia_act!K$10</f>
        <v>43.575892662960484</v>
      </c>
      <c r="L24" s="37">
        <f>TrAvia_act!L$10</f>
        <v>40.170597079898492</v>
      </c>
      <c r="M24" s="37">
        <f>TrAvia_act!M$10</f>
        <v>33.652926636868195</v>
      </c>
      <c r="N24" s="37">
        <f>TrAvia_act!N$10</f>
        <v>24.229832759626575</v>
      </c>
      <c r="O24" s="37">
        <f>TrAvia_act!O$10</f>
        <v>18.438304302639104</v>
      </c>
      <c r="P24" s="37">
        <f>TrAvia_act!P$10</f>
        <v>15.017730690112078</v>
      </c>
      <c r="Q24" s="37">
        <f>TrAvia_act!Q$10</f>
        <v>17.756612173253469</v>
      </c>
    </row>
    <row r="25" spans="1:17" ht="11.45" customHeight="1" x14ac:dyDescent="0.25">
      <c r="A25" s="19" t="s">
        <v>32</v>
      </c>
      <c r="B25" s="38">
        <f t="shared" ref="B25:Q25" si="7">B26+B27</f>
        <v>22591.435977465397</v>
      </c>
      <c r="C25" s="38">
        <f t="shared" si="7"/>
        <v>18962.591367772271</v>
      </c>
      <c r="D25" s="38">
        <f t="shared" si="7"/>
        <v>20858.128566654901</v>
      </c>
      <c r="E25" s="38">
        <f t="shared" si="7"/>
        <v>20566.839201276085</v>
      </c>
      <c r="F25" s="38">
        <f t="shared" si="7"/>
        <v>20871.772670301914</v>
      </c>
      <c r="G25" s="38">
        <f t="shared" si="7"/>
        <v>20192.206245837617</v>
      </c>
      <c r="H25" s="38">
        <f t="shared" si="7"/>
        <v>19989.246971128254</v>
      </c>
      <c r="I25" s="38">
        <f t="shared" si="7"/>
        <v>17963.445154556037</v>
      </c>
      <c r="J25" s="38">
        <f t="shared" si="7"/>
        <v>17132.870431547111</v>
      </c>
      <c r="K25" s="38">
        <f t="shared" si="7"/>
        <v>22235.980845827493</v>
      </c>
      <c r="L25" s="38">
        <f t="shared" si="7"/>
        <v>21632.990693930715</v>
      </c>
      <c r="M25" s="38">
        <f t="shared" si="7"/>
        <v>15802.055997361767</v>
      </c>
      <c r="N25" s="38">
        <f t="shared" si="7"/>
        <v>17682.204897261101</v>
      </c>
      <c r="O25" s="38">
        <f t="shared" si="7"/>
        <v>14781.020625788897</v>
      </c>
      <c r="P25" s="38">
        <f t="shared" si="7"/>
        <v>15400.589986305169</v>
      </c>
      <c r="Q25" s="38">
        <f t="shared" si="7"/>
        <v>18336.035607546375</v>
      </c>
    </row>
    <row r="26" spans="1:17" ht="11.45" customHeight="1" x14ac:dyDescent="0.25">
      <c r="A26" s="17" t="str">
        <f>TrNavi_act!$A$4</f>
        <v>Domestic coastal shipping</v>
      </c>
      <c r="B26" s="37">
        <f>TrNavi_act!B4</f>
        <v>22591.435977465397</v>
      </c>
      <c r="C26" s="37">
        <f>TrNavi_act!C4</f>
        <v>18962.591367772271</v>
      </c>
      <c r="D26" s="37">
        <f>TrNavi_act!D4</f>
        <v>20858.128566654901</v>
      </c>
      <c r="E26" s="37">
        <f>TrNavi_act!E4</f>
        <v>20566.839201276085</v>
      </c>
      <c r="F26" s="37">
        <f>TrNavi_act!F4</f>
        <v>20871.772670301914</v>
      </c>
      <c r="G26" s="37">
        <f>TrNavi_act!G4</f>
        <v>20192.206245837617</v>
      </c>
      <c r="H26" s="37">
        <f>TrNavi_act!H4</f>
        <v>19989.246971128254</v>
      </c>
      <c r="I26" s="37">
        <f>TrNavi_act!I4</f>
        <v>17963.445154556037</v>
      </c>
      <c r="J26" s="37">
        <f>TrNavi_act!J4</f>
        <v>17132.870431547111</v>
      </c>
      <c r="K26" s="37">
        <f>TrNavi_act!K4</f>
        <v>22235.980845827493</v>
      </c>
      <c r="L26" s="37">
        <f>TrNavi_act!L4</f>
        <v>21632.990693930715</v>
      </c>
      <c r="M26" s="37">
        <f>TrNavi_act!M4</f>
        <v>15802.055997361767</v>
      </c>
      <c r="N26" s="37">
        <f>TrNavi_act!N4</f>
        <v>17682.204897261101</v>
      </c>
      <c r="O26" s="37">
        <f>TrNavi_act!O4</f>
        <v>14781.020625788897</v>
      </c>
      <c r="P26" s="37">
        <f>TrNavi_act!P4</f>
        <v>15400.589986305169</v>
      </c>
      <c r="Q26" s="37">
        <f>TrNavi_act!Q4</f>
        <v>18336.035607546375</v>
      </c>
    </row>
    <row r="27" spans="1:17" ht="11.45" customHeight="1" x14ac:dyDescent="0.25">
      <c r="A27" s="15" t="str">
        <f>TrNavi_act!$A$5</f>
        <v>Inland waterways</v>
      </c>
      <c r="B27" s="36">
        <f>TrNavi_act!B5</f>
        <v>0</v>
      </c>
      <c r="C27" s="36">
        <f>TrNavi_act!C5</f>
        <v>0</v>
      </c>
      <c r="D27" s="36">
        <f>TrNavi_act!D5</f>
        <v>0</v>
      </c>
      <c r="E27" s="36">
        <f>TrNavi_act!E5</f>
        <v>0</v>
      </c>
      <c r="F27" s="36">
        <f>TrNavi_act!F5</f>
        <v>0</v>
      </c>
      <c r="G27" s="36">
        <f>TrNavi_act!G5</f>
        <v>0</v>
      </c>
      <c r="H27" s="36">
        <f>TrNavi_act!H5</f>
        <v>0</v>
      </c>
      <c r="I27" s="36">
        <f>TrNavi_act!I5</f>
        <v>0</v>
      </c>
      <c r="J27" s="36">
        <f>TrNavi_act!J5</f>
        <v>0</v>
      </c>
      <c r="K27" s="36">
        <f>TrNavi_act!K5</f>
        <v>0</v>
      </c>
      <c r="L27" s="36">
        <f>TrNavi_act!L5</f>
        <v>0</v>
      </c>
      <c r="M27" s="36">
        <f>TrNavi_act!M5</f>
        <v>0</v>
      </c>
      <c r="N27" s="36">
        <f>TrNavi_act!N5</f>
        <v>0</v>
      </c>
      <c r="O27" s="36">
        <f>TrNavi_act!O5</f>
        <v>0</v>
      </c>
      <c r="P27" s="36">
        <f>TrNavi_act!P5</f>
        <v>0</v>
      </c>
      <c r="Q27" s="36">
        <f>TrNavi_act!Q5</f>
        <v>0</v>
      </c>
    </row>
    <row r="28" spans="1:17" ht="11.45" customHeight="1" x14ac:dyDescent="0.25">
      <c r="A28" s="45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</row>
    <row r="29" spans="1:17" ht="11.45" customHeight="1" x14ac:dyDescent="0.25">
      <c r="A29" s="27" t="s">
        <v>47</v>
      </c>
      <c r="B29" s="41">
        <f t="shared" ref="B29:Q29" si="8">B30+B43</f>
        <v>7297.3002502702548</v>
      </c>
      <c r="C29" s="41">
        <f t="shared" si="8"/>
        <v>7467.3684800000001</v>
      </c>
      <c r="D29" s="41">
        <f t="shared" si="8"/>
        <v>7567.6597399999991</v>
      </c>
      <c r="E29" s="41">
        <f t="shared" si="8"/>
        <v>7913.6624199999987</v>
      </c>
      <c r="F29" s="41">
        <f t="shared" si="8"/>
        <v>8074.788880000001</v>
      </c>
      <c r="G29" s="41">
        <f t="shared" si="8"/>
        <v>8185.9028106804726</v>
      </c>
      <c r="H29" s="41">
        <f t="shared" si="8"/>
        <v>8551.74035</v>
      </c>
      <c r="I29" s="41">
        <f t="shared" si="8"/>
        <v>8818.6771499999995</v>
      </c>
      <c r="J29" s="41">
        <f t="shared" si="8"/>
        <v>8612.435739999999</v>
      </c>
      <c r="K29" s="41">
        <f t="shared" si="8"/>
        <v>9205.8270000000011</v>
      </c>
      <c r="L29" s="41">
        <f t="shared" si="8"/>
        <v>8157.84382800402</v>
      </c>
      <c r="M29" s="41">
        <f t="shared" si="8"/>
        <v>7444.4110219692939</v>
      </c>
      <c r="N29" s="41">
        <f t="shared" si="8"/>
        <v>6273.3110716739175</v>
      </c>
      <c r="O29" s="41">
        <f t="shared" si="8"/>
        <v>6280.6276865733489</v>
      </c>
      <c r="P29" s="41">
        <f t="shared" si="8"/>
        <v>6410.9276443751041</v>
      </c>
      <c r="Q29" s="41">
        <f t="shared" si="8"/>
        <v>6574.9776393707689</v>
      </c>
    </row>
    <row r="30" spans="1:17" ht="11.45" customHeight="1" x14ac:dyDescent="0.25">
      <c r="A30" s="25" t="s">
        <v>39</v>
      </c>
      <c r="B30" s="40">
        <f t="shared" ref="B30:Q30" si="9">B31+B35+B39</f>
        <v>4760.4366044446606</v>
      </c>
      <c r="C30" s="40">
        <f t="shared" si="9"/>
        <v>4772.0897597639359</v>
      </c>
      <c r="D30" s="40">
        <f t="shared" si="9"/>
        <v>4909.7472691078292</v>
      </c>
      <c r="E30" s="40">
        <f t="shared" si="9"/>
        <v>5095.3614685704497</v>
      </c>
      <c r="F30" s="40">
        <f t="shared" si="9"/>
        <v>5250.0631983453004</v>
      </c>
      <c r="G30" s="40">
        <f t="shared" si="9"/>
        <v>5406.8480715652358</v>
      </c>
      <c r="H30" s="40">
        <f t="shared" si="9"/>
        <v>5628.1170016873475</v>
      </c>
      <c r="I30" s="40">
        <f t="shared" si="9"/>
        <v>5825.743795253903</v>
      </c>
      <c r="J30" s="40">
        <f t="shared" si="9"/>
        <v>5767.6324441653196</v>
      </c>
      <c r="K30" s="40">
        <f t="shared" si="9"/>
        <v>5607.6066748057801</v>
      </c>
      <c r="L30" s="40">
        <f t="shared" si="9"/>
        <v>5067.844960866265</v>
      </c>
      <c r="M30" s="40">
        <f t="shared" si="9"/>
        <v>4948.1578721613569</v>
      </c>
      <c r="N30" s="40">
        <f t="shared" si="9"/>
        <v>4301.7068803540551</v>
      </c>
      <c r="O30" s="40">
        <f t="shared" si="9"/>
        <v>4149.7756815468247</v>
      </c>
      <c r="P30" s="40">
        <f t="shared" si="9"/>
        <v>4238.3219327020606</v>
      </c>
      <c r="Q30" s="40">
        <f t="shared" si="9"/>
        <v>4208.983132758467</v>
      </c>
    </row>
    <row r="31" spans="1:17" ht="11.45" customHeight="1" x14ac:dyDescent="0.25">
      <c r="A31" s="23" t="str">
        <f>$A$5</f>
        <v>Road transport</v>
      </c>
      <c r="B31" s="39">
        <f t="shared" ref="B31:Q31" si="10">B32+B33+B34</f>
        <v>3411.9848051932772</v>
      </c>
      <c r="C31" s="39">
        <f t="shared" si="10"/>
        <v>3556.127088496818</v>
      </c>
      <c r="D31" s="39">
        <f t="shared" si="10"/>
        <v>3728.6303717448568</v>
      </c>
      <c r="E31" s="39">
        <f t="shared" si="10"/>
        <v>3907.3769646524856</v>
      </c>
      <c r="F31" s="39">
        <f t="shared" si="10"/>
        <v>4012.4178756699494</v>
      </c>
      <c r="G31" s="39">
        <f t="shared" si="10"/>
        <v>4204.9977904400821</v>
      </c>
      <c r="H31" s="39">
        <f t="shared" si="10"/>
        <v>4314.9737642709388</v>
      </c>
      <c r="I31" s="39">
        <f t="shared" si="10"/>
        <v>4497.2803128771247</v>
      </c>
      <c r="J31" s="39">
        <f t="shared" si="10"/>
        <v>4421.0814098880774</v>
      </c>
      <c r="K31" s="39">
        <f t="shared" si="10"/>
        <v>4443.5616815728208</v>
      </c>
      <c r="L31" s="39">
        <f t="shared" si="10"/>
        <v>4126.7627597879036</v>
      </c>
      <c r="M31" s="39">
        <f t="shared" si="10"/>
        <v>3967.7268010675634</v>
      </c>
      <c r="N31" s="39">
        <f t="shared" si="10"/>
        <v>3427.7758387750505</v>
      </c>
      <c r="O31" s="39">
        <f t="shared" si="10"/>
        <v>3270.6552018068501</v>
      </c>
      <c r="P31" s="39">
        <f t="shared" si="10"/>
        <v>3221.9225012325269</v>
      </c>
      <c r="Q31" s="39">
        <f t="shared" si="10"/>
        <v>3153.8142211950244</v>
      </c>
    </row>
    <row r="32" spans="1:17" ht="11.45" customHeight="1" x14ac:dyDescent="0.25">
      <c r="A32" s="17" t="str">
        <f>$A$6</f>
        <v>Powered 2-wheelers</v>
      </c>
      <c r="B32" s="37">
        <f>TrRoad_ene!B$19</f>
        <v>169.12613630501815</v>
      </c>
      <c r="C32" s="37">
        <f>TrRoad_ene!C$19</f>
        <v>183.28186231972487</v>
      </c>
      <c r="D32" s="37">
        <f>TrRoad_ene!D$19</f>
        <v>202.19731477860179</v>
      </c>
      <c r="E32" s="37">
        <f>TrRoad_ene!E$19</f>
        <v>212.13445948430785</v>
      </c>
      <c r="F32" s="37">
        <f>TrRoad_ene!F$19</f>
        <v>212.7974655393098</v>
      </c>
      <c r="G32" s="37">
        <f>TrRoad_ene!G$19</f>
        <v>219.16179676446612</v>
      </c>
      <c r="H32" s="37">
        <f>TrRoad_ene!H$19</f>
        <v>200.05889410906664</v>
      </c>
      <c r="I32" s="37">
        <f>TrRoad_ene!I$19</f>
        <v>200.25704370551344</v>
      </c>
      <c r="J32" s="37">
        <f>TrRoad_ene!J$19</f>
        <v>214.65443739189143</v>
      </c>
      <c r="K32" s="37">
        <f>TrRoad_ene!K$19</f>
        <v>220.15018560252608</v>
      </c>
      <c r="L32" s="37">
        <f>TrRoad_ene!L$19</f>
        <v>261.98491113258746</v>
      </c>
      <c r="M32" s="37">
        <f>TrRoad_ene!M$19</f>
        <v>267.87412026586128</v>
      </c>
      <c r="N32" s="37">
        <f>TrRoad_ene!N$19</f>
        <v>273.80394809097936</v>
      </c>
      <c r="O32" s="37">
        <f>TrRoad_ene!O$19</f>
        <v>274.02632057896244</v>
      </c>
      <c r="P32" s="37">
        <f>TrRoad_ene!P$19</f>
        <v>280.3501480844559</v>
      </c>
      <c r="Q32" s="37">
        <f>TrRoad_ene!Q$19</f>
        <v>288.45586127830319</v>
      </c>
    </row>
    <row r="33" spans="1:17" ht="11.45" customHeight="1" x14ac:dyDescent="0.25">
      <c r="A33" s="17" t="str">
        <f>$A$7</f>
        <v>Passenger cars</v>
      </c>
      <c r="B33" s="37">
        <f>TrRoad_ene!B$21</f>
        <v>2744.0815082136701</v>
      </c>
      <c r="C33" s="37">
        <f>TrRoad_ene!C$21</f>
        <v>2879.9470106656067</v>
      </c>
      <c r="D33" s="37">
        <f>TrRoad_ene!D$21</f>
        <v>3031.1211238699666</v>
      </c>
      <c r="E33" s="37">
        <f>TrRoad_ene!E$21</f>
        <v>3203.0545351056567</v>
      </c>
      <c r="F33" s="37">
        <f>TrRoad_ene!F$21</f>
        <v>3315.8146973509456</v>
      </c>
      <c r="G33" s="37">
        <f>TrRoad_ene!G$21</f>
        <v>3501.6093125183211</v>
      </c>
      <c r="H33" s="37">
        <f>TrRoad_ene!H$21</f>
        <v>3622.484388777747</v>
      </c>
      <c r="I33" s="37">
        <f>TrRoad_ene!I$21</f>
        <v>3810.9492444581656</v>
      </c>
      <c r="J33" s="37">
        <f>TrRoad_ene!J$21</f>
        <v>3739.0600161283146</v>
      </c>
      <c r="K33" s="37">
        <f>TrRoad_ene!K$21</f>
        <v>3772.7513314741259</v>
      </c>
      <c r="L33" s="37">
        <f>TrRoad_ene!L$21</f>
        <v>3417.543927088057</v>
      </c>
      <c r="M33" s="37">
        <f>TrRoad_ene!M$21</f>
        <v>3252.8694536306998</v>
      </c>
      <c r="N33" s="37">
        <f>TrRoad_ene!N$21</f>
        <v>2715.6623425889647</v>
      </c>
      <c r="O33" s="37">
        <f>TrRoad_ene!O$21</f>
        <v>2559.9477306646945</v>
      </c>
      <c r="P33" s="37">
        <f>TrRoad_ene!P$21</f>
        <v>2505.4870481336839</v>
      </c>
      <c r="Q33" s="37">
        <f>TrRoad_ene!Q$21</f>
        <v>2430.2157878718513</v>
      </c>
    </row>
    <row r="34" spans="1:17" ht="11.45" customHeight="1" x14ac:dyDescent="0.25">
      <c r="A34" s="17" t="str">
        <f>$A$8</f>
        <v>Motor coaches, buses and trolley buses</v>
      </c>
      <c r="B34" s="37">
        <f>TrRoad_ene!B$33</f>
        <v>498.77716067458897</v>
      </c>
      <c r="C34" s="37">
        <f>TrRoad_ene!C$33</f>
        <v>492.89821551148617</v>
      </c>
      <c r="D34" s="37">
        <f>TrRoad_ene!D$33</f>
        <v>495.31193309628873</v>
      </c>
      <c r="E34" s="37">
        <f>TrRoad_ene!E$33</f>
        <v>492.18797006252106</v>
      </c>
      <c r="F34" s="37">
        <f>TrRoad_ene!F$33</f>
        <v>483.80571277969386</v>
      </c>
      <c r="G34" s="37">
        <f>TrRoad_ene!G$33</f>
        <v>484.22668115729476</v>
      </c>
      <c r="H34" s="37">
        <f>TrRoad_ene!H$33</f>
        <v>492.43048138412473</v>
      </c>
      <c r="I34" s="37">
        <f>TrRoad_ene!I$33</f>
        <v>486.07402471344591</v>
      </c>
      <c r="J34" s="37">
        <f>TrRoad_ene!J$33</f>
        <v>467.36695636787113</v>
      </c>
      <c r="K34" s="37">
        <f>TrRoad_ene!K$33</f>
        <v>450.66016449616853</v>
      </c>
      <c r="L34" s="37">
        <f>TrRoad_ene!L$33</f>
        <v>447.23392156725885</v>
      </c>
      <c r="M34" s="37">
        <f>TrRoad_ene!M$33</f>
        <v>446.9832271710024</v>
      </c>
      <c r="N34" s="37">
        <f>TrRoad_ene!N$33</f>
        <v>438.30954809510655</v>
      </c>
      <c r="O34" s="37">
        <f>TrRoad_ene!O$33</f>
        <v>436.68115056319311</v>
      </c>
      <c r="P34" s="37">
        <f>TrRoad_ene!P$33</f>
        <v>436.08530501438679</v>
      </c>
      <c r="Q34" s="37">
        <f>TrRoad_ene!Q$33</f>
        <v>435.14257204487024</v>
      </c>
    </row>
    <row r="35" spans="1:17" ht="11.45" customHeight="1" x14ac:dyDescent="0.25">
      <c r="A35" s="19" t="str">
        <f>$A$9</f>
        <v>Rail, metro and tram</v>
      </c>
      <c r="B35" s="38">
        <f t="shared" ref="B35:Q35" si="11">B36+B37+B38</f>
        <v>51.68001731712377</v>
      </c>
      <c r="C35" s="38">
        <f t="shared" si="11"/>
        <v>51.453156406887643</v>
      </c>
      <c r="D35" s="38">
        <f t="shared" si="11"/>
        <v>53.253216625057874</v>
      </c>
      <c r="E35" s="38">
        <f t="shared" si="11"/>
        <v>52.154431064469684</v>
      </c>
      <c r="F35" s="38">
        <f t="shared" si="11"/>
        <v>51.062746575945731</v>
      </c>
      <c r="G35" s="38">
        <f t="shared" si="11"/>
        <v>40.074337794977168</v>
      </c>
      <c r="H35" s="38">
        <f t="shared" si="11"/>
        <v>39.945931917162547</v>
      </c>
      <c r="I35" s="38">
        <f t="shared" si="11"/>
        <v>37.231196755980505</v>
      </c>
      <c r="J35" s="38">
        <f t="shared" si="11"/>
        <v>32.28300199111186</v>
      </c>
      <c r="K35" s="38">
        <f t="shared" si="11"/>
        <v>36.792241035800679</v>
      </c>
      <c r="L35" s="38">
        <f t="shared" si="11"/>
        <v>30.159527616449594</v>
      </c>
      <c r="M35" s="38">
        <f t="shared" si="11"/>
        <v>26.715165476510748</v>
      </c>
      <c r="N35" s="38">
        <f t="shared" si="11"/>
        <v>35.985348388198908</v>
      </c>
      <c r="O35" s="38">
        <f t="shared" si="11"/>
        <v>35.543551822417363</v>
      </c>
      <c r="P35" s="38">
        <f t="shared" si="11"/>
        <v>64.060554405600811</v>
      </c>
      <c r="Q35" s="38">
        <f t="shared" si="11"/>
        <v>68.633741839193434</v>
      </c>
    </row>
    <row r="36" spans="1:17" ht="11.45" customHeight="1" x14ac:dyDescent="0.25">
      <c r="A36" s="17" t="str">
        <f>$A$10</f>
        <v>Metro and tram, urban light rail</v>
      </c>
      <c r="B36" s="37">
        <f>TrRail_ene!B$18</f>
        <v>11.750002964317222</v>
      </c>
      <c r="C36" s="37">
        <f>TrRail_ene!C$18</f>
        <v>12.804485827122743</v>
      </c>
      <c r="D36" s="37">
        <f>TrRail_ene!D$18</f>
        <v>12.841363661401726</v>
      </c>
      <c r="E36" s="37">
        <f>TrRail_ene!E$18</f>
        <v>13.168412703703405</v>
      </c>
      <c r="F36" s="37">
        <f>TrRail_ene!F$18</f>
        <v>14.032281318142303</v>
      </c>
      <c r="G36" s="37">
        <f>TrRail_ene!G$18</f>
        <v>13.339601905631126</v>
      </c>
      <c r="H36" s="37">
        <f>TrRail_ene!H$18</f>
        <v>13.866871418356141</v>
      </c>
      <c r="I36" s="37">
        <f>TrRail_ene!I$18</f>
        <v>13.41829421475933</v>
      </c>
      <c r="J36" s="37">
        <f>TrRail_ene!J$18</f>
        <v>13.063513252645031</v>
      </c>
      <c r="K36" s="37">
        <f>TrRail_ene!K$18</f>
        <v>11.984517254847056</v>
      </c>
      <c r="L36" s="37">
        <f>TrRail_ene!L$18</f>
        <v>10.508267516204382</v>
      </c>
      <c r="M36" s="37">
        <f>TrRail_ene!M$18</f>
        <v>10.526135095689542</v>
      </c>
      <c r="N36" s="37">
        <f>TrRail_ene!N$18</f>
        <v>11.036393373280005</v>
      </c>
      <c r="O36" s="37">
        <f>TrRail_ene!O$18</f>
        <v>10.689499135183658</v>
      </c>
      <c r="P36" s="37">
        <f>TrRail_ene!P$18</f>
        <v>9.9646063617005396</v>
      </c>
      <c r="Q36" s="37">
        <f>TrRail_ene!Q$18</f>
        <v>9.3390708960886801</v>
      </c>
    </row>
    <row r="37" spans="1:17" ht="11.45" customHeight="1" x14ac:dyDescent="0.25">
      <c r="A37" s="17" t="str">
        <f>$A$11</f>
        <v>Conventional passenger trains</v>
      </c>
      <c r="B37" s="37">
        <f>TrRail_ene!B$19</f>
        <v>39.930014352806545</v>
      </c>
      <c r="C37" s="37">
        <f>TrRail_ene!C$19</f>
        <v>38.648670579764904</v>
      </c>
      <c r="D37" s="37">
        <f>TrRail_ene!D$19</f>
        <v>40.411852963656145</v>
      </c>
      <c r="E37" s="37">
        <f>TrRail_ene!E$19</f>
        <v>38.98601836076628</v>
      </c>
      <c r="F37" s="37">
        <f>TrRail_ene!F$19</f>
        <v>37.030465257803428</v>
      </c>
      <c r="G37" s="37">
        <f>TrRail_ene!G$19</f>
        <v>26.734735889346041</v>
      </c>
      <c r="H37" s="37">
        <f>TrRail_ene!H$19</f>
        <v>26.079060498806406</v>
      </c>
      <c r="I37" s="37">
        <f>TrRail_ene!I$19</f>
        <v>23.812902541221174</v>
      </c>
      <c r="J37" s="37">
        <f>TrRail_ene!J$19</f>
        <v>19.219488738466829</v>
      </c>
      <c r="K37" s="37">
        <f>TrRail_ene!K$19</f>
        <v>24.807723780953623</v>
      </c>
      <c r="L37" s="37">
        <f>TrRail_ene!L$19</f>
        <v>19.65126010024521</v>
      </c>
      <c r="M37" s="37">
        <f>TrRail_ene!M$19</f>
        <v>16.189030380821205</v>
      </c>
      <c r="N37" s="37">
        <f>TrRail_ene!N$19</f>
        <v>24.948955014918901</v>
      </c>
      <c r="O37" s="37">
        <f>TrRail_ene!O$19</f>
        <v>24.854052687233704</v>
      </c>
      <c r="P37" s="37">
        <f>TrRail_ene!P$19</f>
        <v>54.095948043900265</v>
      </c>
      <c r="Q37" s="37">
        <f>TrRail_ene!Q$19</f>
        <v>59.294670943104748</v>
      </c>
    </row>
    <row r="38" spans="1:17" ht="11.45" customHeight="1" x14ac:dyDescent="0.25">
      <c r="A38" s="17" t="str">
        <f>$A$12</f>
        <v>High speed passenger trains</v>
      </c>
      <c r="B38" s="37">
        <f>TrRail_ene!B$22</f>
        <v>0</v>
      </c>
      <c r="C38" s="37">
        <f>TrRail_ene!C$22</f>
        <v>0</v>
      </c>
      <c r="D38" s="37">
        <f>TrRail_ene!D$22</f>
        <v>0</v>
      </c>
      <c r="E38" s="37">
        <f>TrRail_ene!E$22</f>
        <v>0</v>
      </c>
      <c r="F38" s="37">
        <f>TrRail_ene!F$22</f>
        <v>0</v>
      </c>
      <c r="G38" s="37">
        <f>TrRail_ene!G$22</f>
        <v>0</v>
      </c>
      <c r="H38" s="37">
        <f>TrRail_ene!H$22</f>
        <v>0</v>
      </c>
      <c r="I38" s="37">
        <f>TrRail_ene!I$22</f>
        <v>0</v>
      </c>
      <c r="J38" s="37">
        <f>TrRail_ene!J$22</f>
        <v>0</v>
      </c>
      <c r="K38" s="37">
        <f>TrRail_ene!K$22</f>
        <v>0</v>
      </c>
      <c r="L38" s="37">
        <f>TrRail_ene!L$22</f>
        <v>0</v>
      </c>
      <c r="M38" s="37">
        <f>TrRail_ene!M$22</f>
        <v>0</v>
      </c>
      <c r="N38" s="37">
        <f>TrRail_ene!N$22</f>
        <v>0</v>
      </c>
      <c r="O38" s="37">
        <f>TrRail_ene!O$22</f>
        <v>0</v>
      </c>
      <c r="P38" s="37">
        <f>TrRail_ene!P$22</f>
        <v>0</v>
      </c>
      <c r="Q38" s="37">
        <f>TrRail_ene!Q$22</f>
        <v>0</v>
      </c>
    </row>
    <row r="39" spans="1:17" ht="11.45" customHeight="1" x14ac:dyDescent="0.25">
      <c r="A39" s="19" t="str">
        <f>$A$13</f>
        <v>Aviation</v>
      </c>
      <c r="B39" s="38">
        <f t="shared" ref="B39:Q39" si="12">B40+B41+B42</f>
        <v>1296.7717819342597</v>
      </c>
      <c r="C39" s="38">
        <f t="shared" si="12"/>
        <v>1164.5095148602306</v>
      </c>
      <c r="D39" s="38">
        <f t="shared" si="12"/>
        <v>1127.8636807379144</v>
      </c>
      <c r="E39" s="38">
        <f t="shared" si="12"/>
        <v>1135.8300728534946</v>
      </c>
      <c r="F39" s="38">
        <f t="shared" si="12"/>
        <v>1186.5825760994048</v>
      </c>
      <c r="G39" s="38">
        <f t="shared" si="12"/>
        <v>1161.775943330176</v>
      </c>
      <c r="H39" s="38">
        <f t="shared" si="12"/>
        <v>1273.1973054992454</v>
      </c>
      <c r="I39" s="38">
        <f t="shared" si="12"/>
        <v>1291.2322856207975</v>
      </c>
      <c r="J39" s="38">
        <f t="shared" si="12"/>
        <v>1314.2680322861311</v>
      </c>
      <c r="K39" s="38">
        <f t="shared" si="12"/>
        <v>1127.2527521971588</v>
      </c>
      <c r="L39" s="38">
        <f t="shared" si="12"/>
        <v>910.9226734619117</v>
      </c>
      <c r="M39" s="38">
        <f t="shared" si="12"/>
        <v>953.71590561728271</v>
      </c>
      <c r="N39" s="38">
        <f t="shared" si="12"/>
        <v>837.94569319080597</v>
      </c>
      <c r="O39" s="38">
        <f t="shared" si="12"/>
        <v>843.57692791755755</v>
      </c>
      <c r="P39" s="38">
        <f t="shared" si="12"/>
        <v>952.33887706393273</v>
      </c>
      <c r="Q39" s="38">
        <f t="shared" si="12"/>
        <v>986.53516972424904</v>
      </c>
    </row>
    <row r="40" spans="1:17" ht="11.45" customHeight="1" x14ac:dyDescent="0.25">
      <c r="A40" s="17" t="str">
        <f>$A$14</f>
        <v>Domestic</v>
      </c>
      <c r="B40" s="37">
        <f>TrAvia_ene!B$9</f>
        <v>126.83756614302227</v>
      </c>
      <c r="C40" s="37">
        <f>TrAvia_ene!C$9</f>
        <v>133.41032000000004</v>
      </c>
      <c r="D40" s="37">
        <f>TrAvia_ene!D$9</f>
        <v>134.40279999999998</v>
      </c>
      <c r="E40" s="37">
        <f>TrAvia_ene!E$9</f>
        <v>135.76946999999998</v>
      </c>
      <c r="F40" s="37">
        <f>TrAvia_ene!F$9</f>
        <v>154.60274999999999</v>
      </c>
      <c r="G40" s="37">
        <f>TrAvia_ene!G$9</f>
        <v>153.42612869530595</v>
      </c>
      <c r="H40" s="37">
        <f>TrAvia_ene!H$9</f>
        <v>162.13087999999999</v>
      </c>
      <c r="I40" s="37">
        <f>TrAvia_ene!I$9</f>
        <v>176.60512</v>
      </c>
      <c r="J40" s="37">
        <f>TrAvia_ene!J$9</f>
        <v>170.67283999999998</v>
      </c>
      <c r="K40" s="37">
        <f>TrAvia_ene!K$9</f>
        <v>188.29559999999995</v>
      </c>
      <c r="L40" s="37">
        <f>TrAvia_ene!L$9</f>
        <v>169.24507013909061</v>
      </c>
      <c r="M40" s="37">
        <f>TrAvia_ene!M$9</f>
        <v>142.63902424555246</v>
      </c>
      <c r="N40" s="37">
        <f>TrAvia_ene!N$9</f>
        <v>132.0686397309737</v>
      </c>
      <c r="O40" s="37">
        <f>TrAvia_ene!O$9</f>
        <v>119.89785901318723</v>
      </c>
      <c r="P40" s="37">
        <f>TrAvia_ene!P$9</f>
        <v>138.679134191982</v>
      </c>
      <c r="Q40" s="37">
        <f>TrAvia_ene!Q$9</f>
        <v>161.2308179406408</v>
      </c>
    </row>
    <row r="41" spans="1:17" ht="11.45" customHeight="1" x14ac:dyDescent="0.25">
      <c r="A41" s="17" t="str">
        <f>$A$15</f>
        <v>International - Intra-EU</v>
      </c>
      <c r="B41" s="37">
        <f>TrAvia_ene!B$10</f>
        <v>988.55388547070936</v>
      </c>
      <c r="C41" s="37">
        <f>TrAvia_ene!C$10</f>
        <v>887.56252971514118</v>
      </c>
      <c r="D41" s="37">
        <f>TrAvia_ene!D$10</f>
        <v>851.38132498802872</v>
      </c>
      <c r="E41" s="37">
        <f>TrAvia_ene!E$10</f>
        <v>853.00108058519288</v>
      </c>
      <c r="F41" s="37">
        <f>TrAvia_ene!F$10</f>
        <v>870.35872142721576</v>
      </c>
      <c r="G41" s="37">
        <f>TrAvia_ene!G$10</f>
        <v>840.7566922279749</v>
      </c>
      <c r="H41" s="37">
        <f>TrAvia_ene!H$10</f>
        <v>886.15619465401289</v>
      </c>
      <c r="I41" s="37">
        <f>TrAvia_ene!I$10</f>
        <v>864.06279476358429</v>
      </c>
      <c r="J41" s="37">
        <f>TrAvia_ene!J$10</f>
        <v>865.53330985941034</v>
      </c>
      <c r="K41" s="37">
        <f>TrAvia_ene!K$10</f>
        <v>709.17718870056615</v>
      </c>
      <c r="L41" s="37">
        <f>TrAvia_ene!L$10</f>
        <v>539.29404772626651</v>
      </c>
      <c r="M41" s="37">
        <f>TrAvia_ene!M$10</f>
        <v>582.88825742844858</v>
      </c>
      <c r="N41" s="37">
        <f>TrAvia_ene!N$10</f>
        <v>594.80416648445919</v>
      </c>
      <c r="O41" s="37">
        <f>TrAvia_ene!O$10</f>
        <v>609.80101629930607</v>
      </c>
      <c r="P41" s="37">
        <f>TrAvia_ene!P$10</f>
        <v>594.63447435878334</v>
      </c>
      <c r="Q41" s="37">
        <f>TrAvia_ene!Q$10</f>
        <v>570.6667933405887</v>
      </c>
    </row>
    <row r="42" spans="1:17" ht="11.45" customHeight="1" x14ac:dyDescent="0.25">
      <c r="A42" s="17" t="str">
        <f>$A$16</f>
        <v>International - Extra-EU</v>
      </c>
      <c r="B42" s="37">
        <f>TrAvia_ene!B$11</f>
        <v>181.38033032052812</v>
      </c>
      <c r="C42" s="37">
        <f>TrAvia_ene!C$11</f>
        <v>143.5366651450893</v>
      </c>
      <c r="D42" s="37">
        <f>TrAvia_ene!D$11</f>
        <v>142.0795557498858</v>
      </c>
      <c r="E42" s="37">
        <f>TrAvia_ene!E$11</f>
        <v>147.05952226830178</v>
      </c>
      <c r="F42" s="37">
        <f>TrAvia_ene!F$11</f>
        <v>161.62110467218918</v>
      </c>
      <c r="G42" s="37">
        <f>TrAvia_ene!G$11</f>
        <v>167.59312240689516</v>
      </c>
      <c r="H42" s="37">
        <f>TrAvia_ene!H$11</f>
        <v>224.91023084523243</v>
      </c>
      <c r="I42" s="37">
        <f>TrAvia_ene!I$11</f>
        <v>250.56437085721302</v>
      </c>
      <c r="J42" s="37">
        <f>TrAvia_ene!J$11</f>
        <v>278.06188242672073</v>
      </c>
      <c r="K42" s="37">
        <f>TrAvia_ene!K$11</f>
        <v>229.77996349659267</v>
      </c>
      <c r="L42" s="37">
        <f>TrAvia_ene!L$11</f>
        <v>202.38355559655449</v>
      </c>
      <c r="M42" s="37">
        <f>TrAvia_ene!M$11</f>
        <v>228.18862394328167</v>
      </c>
      <c r="N42" s="37">
        <f>TrAvia_ene!N$11</f>
        <v>111.07288697537314</v>
      </c>
      <c r="O42" s="37">
        <f>TrAvia_ene!O$11</f>
        <v>113.8780526050642</v>
      </c>
      <c r="P42" s="37">
        <f>TrAvia_ene!P$11</f>
        <v>219.02526851316739</v>
      </c>
      <c r="Q42" s="37">
        <f>TrAvia_ene!Q$11</f>
        <v>254.63755844301951</v>
      </c>
    </row>
    <row r="43" spans="1:17" ht="11.45" customHeight="1" x14ac:dyDescent="0.25">
      <c r="A43" s="25" t="s">
        <v>18</v>
      </c>
      <c r="B43" s="40">
        <f t="shared" ref="B43:Q43" si="13">B44+B47+B48+B51</f>
        <v>2536.8636458255937</v>
      </c>
      <c r="C43" s="40">
        <f t="shared" si="13"/>
        <v>2695.2787202360641</v>
      </c>
      <c r="D43" s="40">
        <f t="shared" si="13"/>
        <v>2657.9124708921699</v>
      </c>
      <c r="E43" s="40">
        <f t="shared" si="13"/>
        <v>2818.3009514295491</v>
      </c>
      <c r="F43" s="40">
        <f t="shared" si="13"/>
        <v>2824.7256816547006</v>
      </c>
      <c r="G43" s="40">
        <f t="shared" si="13"/>
        <v>2779.0547391152363</v>
      </c>
      <c r="H43" s="40">
        <f t="shared" si="13"/>
        <v>2923.623348312653</v>
      </c>
      <c r="I43" s="40">
        <f t="shared" si="13"/>
        <v>2992.9333547460974</v>
      </c>
      <c r="J43" s="40">
        <f t="shared" si="13"/>
        <v>2844.8032958346798</v>
      </c>
      <c r="K43" s="40">
        <f t="shared" si="13"/>
        <v>3598.220325194221</v>
      </c>
      <c r="L43" s="40">
        <f t="shared" si="13"/>
        <v>3089.998867137755</v>
      </c>
      <c r="M43" s="40">
        <f t="shared" si="13"/>
        <v>2496.2531498079366</v>
      </c>
      <c r="N43" s="40">
        <f t="shared" si="13"/>
        <v>1971.6041913198619</v>
      </c>
      <c r="O43" s="40">
        <f t="shared" si="13"/>
        <v>2130.8520050265247</v>
      </c>
      <c r="P43" s="40">
        <f t="shared" si="13"/>
        <v>2172.605711673044</v>
      </c>
      <c r="Q43" s="40">
        <f t="shared" si="13"/>
        <v>2365.9945066123018</v>
      </c>
    </row>
    <row r="44" spans="1:17" ht="11.45" customHeight="1" x14ac:dyDescent="0.25">
      <c r="A44" s="23" t="str">
        <f>$A$18</f>
        <v>Road transport</v>
      </c>
      <c r="B44" s="39">
        <f t="shared" ref="B44:Q44" si="14">B45+B46</f>
        <v>2004.9800768553991</v>
      </c>
      <c r="C44" s="39">
        <f t="shared" si="14"/>
        <v>1986.9252515031822</v>
      </c>
      <c r="D44" s="39">
        <f t="shared" si="14"/>
        <v>2016.0797882551424</v>
      </c>
      <c r="E44" s="39">
        <f t="shared" si="14"/>
        <v>2182.6005653475136</v>
      </c>
      <c r="F44" s="39">
        <f t="shared" si="14"/>
        <v>2119.1477343300512</v>
      </c>
      <c r="G44" s="39">
        <f t="shared" si="14"/>
        <v>2094.1875571055825</v>
      </c>
      <c r="H44" s="39">
        <f t="shared" si="14"/>
        <v>2171.138555729061</v>
      </c>
      <c r="I44" s="39">
        <f t="shared" si="14"/>
        <v>2288.076227122875</v>
      </c>
      <c r="J44" s="39">
        <f t="shared" si="14"/>
        <v>2203.195110111923</v>
      </c>
      <c r="K44" s="39">
        <f t="shared" si="14"/>
        <v>2687.9806784271796</v>
      </c>
      <c r="L44" s="39">
        <f t="shared" si="14"/>
        <v>2358.6622536225104</v>
      </c>
      <c r="M44" s="39">
        <f t="shared" si="14"/>
        <v>1968.6884241314817</v>
      </c>
      <c r="N44" s="39">
        <f t="shared" si="14"/>
        <v>1433.3352873800472</v>
      </c>
      <c r="O44" s="39">
        <f t="shared" si="14"/>
        <v>1688.8200698779042</v>
      </c>
      <c r="P44" s="39">
        <f t="shared" si="14"/>
        <v>1711.8734734750044</v>
      </c>
      <c r="Q44" s="39">
        <f t="shared" si="14"/>
        <v>1821.2160983059932</v>
      </c>
    </row>
    <row r="45" spans="1:17" ht="11.45" customHeight="1" x14ac:dyDescent="0.25">
      <c r="A45" s="17" t="str">
        <f>$A$19</f>
        <v>Light duty vehicles</v>
      </c>
      <c r="B45" s="37">
        <f>TrRoad_ene!B$43</f>
        <v>857.90273346671097</v>
      </c>
      <c r="C45" s="37">
        <f>TrRoad_ene!C$43</f>
        <v>833.13876072667529</v>
      </c>
      <c r="D45" s="37">
        <f>TrRoad_ene!D$43</f>
        <v>844.36778055655975</v>
      </c>
      <c r="E45" s="37">
        <f>TrRoad_ene!E$43</f>
        <v>862.71864876276697</v>
      </c>
      <c r="F45" s="37">
        <f>TrRoad_ene!F$43</f>
        <v>833.74701021490705</v>
      </c>
      <c r="G45" s="37">
        <f>TrRoad_ene!G$43</f>
        <v>828.97616030604888</v>
      </c>
      <c r="H45" s="37">
        <f>TrRoad_ene!H$43</f>
        <v>822.51062105857341</v>
      </c>
      <c r="I45" s="37">
        <f>TrRoad_ene!I$43</f>
        <v>871.31786492562651</v>
      </c>
      <c r="J45" s="37">
        <f>TrRoad_ene!J$43</f>
        <v>829.55830442860611</v>
      </c>
      <c r="K45" s="37">
        <f>TrRoad_ene!K$43</f>
        <v>784.10159346596038</v>
      </c>
      <c r="L45" s="37">
        <f>TrRoad_ene!L$43</f>
        <v>766.8599766559264</v>
      </c>
      <c r="M45" s="37">
        <f>TrRoad_ene!M$43</f>
        <v>658.73117124982628</v>
      </c>
      <c r="N45" s="37">
        <f>TrRoad_ene!N$43</f>
        <v>543.17437821120302</v>
      </c>
      <c r="O45" s="37">
        <f>TrRoad_ene!O$43</f>
        <v>621.34256708566454</v>
      </c>
      <c r="P45" s="37">
        <f>TrRoad_ene!P$43</f>
        <v>621.72073719723221</v>
      </c>
      <c r="Q45" s="37">
        <f>TrRoad_ene!Q$43</f>
        <v>754.50222635971636</v>
      </c>
    </row>
    <row r="46" spans="1:17" ht="11.45" customHeight="1" x14ac:dyDescent="0.25">
      <c r="A46" s="17" t="str">
        <f>$A$20</f>
        <v>Heavy duty vehicles</v>
      </c>
      <c r="B46" s="37">
        <f>TrRoad_ene!B$52</f>
        <v>1147.0773433886882</v>
      </c>
      <c r="C46" s="37">
        <f>TrRoad_ene!C$52</f>
        <v>1153.7864907765068</v>
      </c>
      <c r="D46" s="37">
        <f>TrRoad_ene!D$52</f>
        <v>1171.7120076985827</v>
      </c>
      <c r="E46" s="37">
        <f>TrRoad_ene!E$52</f>
        <v>1319.8819165847467</v>
      </c>
      <c r="F46" s="37">
        <f>TrRoad_ene!F$52</f>
        <v>1285.4007241151439</v>
      </c>
      <c r="G46" s="37">
        <f>TrRoad_ene!G$52</f>
        <v>1265.2113967995338</v>
      </c>
      <c r="H46" s="37">
        <f>TrRoad_ene!H$52</f>
        <v>1348.6279346704875</v>
      </c>
      <c r="I46" s="37">
        <f>TrRoad_ene!I$52</f>
        <v>1416.7583621972483</v>
      </c>
      <c r="J46" s="37">
        <f>TrRoad_ene!J$52</f>
        <v>1373.6368056833167</v>
      </c>
      <c r="K46" s="37">
        <f>TrRoad_ene!K$52</f>
        <v>1903.879084961219</v>
      </c>
      <c r="L46" s="37">
        <f>TrRoad_ene!L$52</f>
        <v>1591.802276966584</v>
      </c>
      <c r="M46" s="37">
        <f>TrRoad_ene!M$52</f>
        <v>1309.9572528816554</v>
      </c>
      <c r="N46" s="37">
        <f>TrRoad_ene!N$52</f>
        <v>890.16090916884411</v>
      </c>
      <c r="O46" s="37">
        <f>TrRoad_ene!O$52</f>
        <v>1067.4775027922396</v>
      </c>
      <c r="P46" s="37">
        <f>TrRoad_ene!P$52</f>
        <v>1090.1527362777722</v>
      </c>
      <c r="Q46" s="37">
        <f>TrRoad_ene!Q$52</f>
        <v>1066.7138719462769</v>
      </c>
    </row>
    <row r="47" spans="1:17" ht="11.45" customHeight="1" x14ac:dyDescent="0.25">
      <c r="A47" s="19" t="str">
        <f>$A$21</f>
        <v>Rail transport</v>
      </c>
      <c r="B47" s="38">
        <f>TrRail_ene!B$23</f>
        <v>8.8194391919753414</v>
      </c>
      <c r="C47" s="38">
        <f>TrRail_ene!C$23</f>
        <v>7.9473235931123574</v>
      </c>
      <c r="D47" s="38">
        <f>TrRail_ene!D$23</f>
        <v>6.766863374942135</v>
      </c>
      <c r="E47" s="38">
        <f>TrRail_ene!E$23</f>
        <v>9.2446789355303096</v>
      </c>
      <c r="F47" s="38">
        <f>TrRail_ene!F$23</f>
        <v>10.437763424054264</v>
      </c>
      <c r="G47" s="38">
        <f>TrRail_ene!G$23</f>
        <v>18.013048525250795</v>
      </c>
      <c r="H47" s="38">
        <f>TrRail_ene!H$23</f>
        <v>20.755438082837454</v>
      </c>
      <c r="I47" s="38">
        <f>TrRail_ene!I$23</f>
        <v>22.2698732440195</v>
      </c>
      <c r="J47" s="38">
        <f>TrRail_ene!J$23</f>
        <v>25.216808008888137</v>
      </c>
      <c r="K47" s="38">
        <f>TrRail_ene!K$23</f>
        <v>13.686858964199326</v>
      </c>
      <c r="L47" s="38">
        <f>TrRail_ene!L$23</f>
        <v>5.9299565301369226</v>
      </c>
      <c r="M47" s="38">
        <f>TrRail_ene!M$23</f>
        <v>4.3587387065023098</v>
      </c>
      <c r="N47" s="38">
        <f>TrRail_ene!N$23</f>
        <v>5.6929706300683574</v>
      </c>
      <c r="O47" s="38">
        <f>TrRail_ene!O$23</f>
        <v>3.698962996127702</v>
      </c>
      <c r="P47" s="38">
        <f>TrRail_ene!P$23</f>
        <v>6.7256885497018599</v>
      </c>
      <c r="Q47" s="38">
        <f>TrRail_ene!Q$23</f>
        <v>5.9263865638410751</v>
      </c>
    </row>
    <row r="48" spans="1:17" ht="11.45" customHeight="1" x14ac:dyDescent="0.25">
      <c r="A48" s="19" t="str">
        <f>$A$22</f>
        <v>Aviation</v>
      </c>
      <c r="B48" s="38">
        <f t="shared" ref="B48:Q48" si="15">B49+B50</f>
        <v>28.106407879480138</v>
      </c>
      <c r="C48" s="38">
        <f t="shared" si="15"/>
        <v>26.81938513976964</v>
      </c>
      <c r="D48" s="38">
        <f t="shared" si="15"/>
        <v>26.544449262085465</v>
      </c>
      <c r="E48" s="38">
        <f t="shared" si="15"/>
        <v>25.672637146505313</v>
      </c>
      <c r="F48" s="38">
        <f t="shared" si="15"/>
        <v>21.225693900595246</v>
      </c>
      <c r="G48" s="38">
        <f t="shared" si="15"/>
        <v>19.318326388912674</v>
      </c>
      <c r="H48" s="38">
        <f t="shared" si="15"/>
        <v>21.916084500754703</v>
      </c>
      <c r="I48" s="38">
        <f t="shared" si="15"/>
        <v>20.283574379202772</v>
      </c>
      <c r="J48" s="38">
        <f t="shared" si="15"/>
        <v>20.82720771386867</v>
      </c>
      <c r="K48" s="38">
        <f t="shared" si="15"/>
        <v>15.835087802841622</v>
      </c>
      <c r="L48" s="38">
        <f t="shared" si="15"/>
        <v>8.2735570791888495</v>
      </c>
      <c r="M48" s="38">
        <f t="shared" si="15"/>
        <v>7.5865358461649262</v>
      </c>
      <c r="N48" s="38">
        <f t="shared" si="15"/>
        <v>7.3541639824647582</v>
      </c>
      <c r="O48" s="38">
        <f t="shared" si="15"/>
        <v>6.856154238535149</v>
      </c>
      <c r="P48" s="38">
        <f t="shared" si="15"/>
        <v>4.9067953005902742</v>
      </c>
      <c r="Q48" s="38">
        <f t="shared" si="15"/>
        <v>4.5788425321621853</v>
      </c>
    </row>
    <row r="49" spans="1:17" ht="11.45" customHeight="1" x14ac:dyDescent="0.25">
      <c r="A49" s="17" t="str">
        <f>$A$23</f>
        <v>Domestic and International - Intra-EU</v>
      </c>
      <c r="B49" s="37">
        <f>TrAvia_ene!B$13</f>
        <v>23.95914570693542</v>
      </c>
      <c r="C49" s="37">
        <f>TrAvia_ene!C$13</f>
        <v>23.342070701710856</v>
      </c>
      <c r="D49" s="37">
        <f>TrAvia_ene!D$13</f>
        <v>23.169221365732596</v>
      </c>
      <c r="E49" s="37">
        <f>TrAvia_ene!E$13</f>
        <v>22.0797981201646</v>
      </c>
      <c r="F49" s="37">
        <f>TrAvia_ene!F$13</f>
        <v>18.073032790733713</v>
      </c>
      <c r="G49" s="37">
        <f>TrAvia_ene!G$13</f>
        <v>16.277466521979164</v>
      </c>
      <c r="H49" s="37">
        <f>TrAvia_ene!H$13</f>
        <v>18.224977207466662</v>
      </c>
      <c r="I49" s="37">
        <f>TrAvia_ene!I$13</f>
        <v>16.471912535541911</v>
      </c>
      <c r="J49" s="37">
        <f>TrAvia_ene!J$13</f>
        <v>16.241847188184842</v>
      </c>
      <c r="K49" s="37">
        <f>TrAvia_ene!K$13</f>
        <v>12.313384835328359</v>
      </c>
      <c r="L49" s="37">
        <f>TrAvia_ene!L$13</f>
        <v>5.8565216710390819</v>
      </c>
      <c r="M49" s="37">
        <f>TrAvia_ene!M$13</f>
        <v>5.3451966299371891</v>
      </c>
      <c r="N49" s="37">
        <f>TrAvia_ene!N$13</f>
        <v>5.4195893593999811</v>
      </c>
      <c r="O49" s="37">
        <f>TrAvia_ene!O$13</f>
        <v>5.0988722475032606</v>
      </c>
      <c r="P49" s="37">
        <f>TrAvia_ene!P$13</f>
        <v>3.6708498432811396</v>
      </c>
      <c r="Q49" s="37">
        <f>TrAvia_ene!Q$13</f>
        <v>3.1833945192700779</v>
      </c>
    </row>
    <row r="50" spans="1:17" ht="11.45" customHeight="1" x14ac:dyDescent="0.25">
      <c r="A50" s="17" t="str">
        <f>$A$24</f>
        <v>International - Extra-EU</v>
      </c>
      <c r="B50" s="37">
        <f>TrAvia_ene!B$14</f>
        <v>4.1472621725447159</v>
      </c>
      <c r="C50" s="37">
        <f>TrAvia_ene!C$14</f>
        <v>3.4773144380587846</v>
      </c>
      <c r="D50" s="37">
        <f>TrAvia_ene!D$14</f>
        <v>3.3752278963528686</v>
      </c>
      <c r="E50" s="37">
        <f>TrAvia_ene!E$14</f>
        <v>3.5928390263407137</v>
      </c>
      <c r="F50" s="37">
        <f>TrAvia_ene!F$14</f>
        <v>3.1526611098615325</v>
      </c>
      <c r="G50" s="37">
        <f>TrAvia_ene!G$14</f>
        <v>3.0408598669335092</v>
      </c>
      <c r="H50" s="37">
        <f>TrAvia_ene!H$14</f>
        <v>3.6911072932880407</v>
      </c>
      <c r="I50" s="37">
        <f>TrAvia_ene!I$14</f>
        <v>3.8116618436608607</v>
      </c>
      <c r="J50" s="37">
        <f>TrAvia_ene!J$14</f>
        <v>4.5853605256838277</v>
      </c>
      <c r="K50" s="37">
        <f>TrAvia_ene!K$14</f>
        <v>3.5217029675132632</v>
      </c>
      <c r="L50" s="37">
        <f>TrAvia_ene!L$14</f>
        <v>2.4170354081497671</v>
      </c>
      <c r="M50" s="37">
        <f>TrAvia_ene!M$14</f>
        <v>2.241339216227737</v>
      </c>
      <c r="N50" s="37">
        <f>TrAvia_ene!N$14</f>
        <v>1.9345746230647771</v>
      </c>
      <c r="O50" s="37">
        <f>TrAvia_ene!O$14</f>
        <v>1.7572819910318889</v>
      </c>
      <c r="P50" s="37">
        <f>TrAvia_ene!P$14</f>
        <v>1.2359454573091349</v>
      </c>
      <c r="Q50" s="37">
        <f>TrAvia_ene!Q$14</f>
        <v>1.3954480128921076</v>
      </c>
    </row>
    <row r="51" spans="1:17" ht="11.45" customHeight="1" x14ac:dyDescent="0.25">
      <c r="A51" s="19" t="s">
        <v>32</v>
      </c>
      <c r="B51" s="38">
        <f t="shared" ref="B51:Q51" si="16">B52+B53</f>
        <v>494.95772189873895</v>
      </c>
      <c r="C51" s="38">
        <f t="shared" si="16"/>
        <v>673.58676000000003</v>
      </c>
      <c r="D51" s="38">
        <f t="shared" si="16"/>
        <v>608.52136999999993</v>
      </c>
      <c r="E51" s="38">
        <f t="shared" si="16"/>
        <v>600.78306999999995</v>
      </c>
      <c r="F51" s="38">
        <f t="shared" si="16"/>
        <v>673.91449</v>
      </c>
      <c r="G51" s="38">
        <f t="shared" si="16"/>
        <v>647.53580709549044</v>
      </c>
      <c r="H51" s="38">
        <f t="shared" si="16"/>
        <v>709.81326999999999</v>
      </c>
      <c r="I51" s="38">
        <f t="shared" si="16"/>
        <v>662.30367999999999</v>
      </c>
      <c r="J51" s="38">
        <f t="shared" si="16"/>
        <v>595.56416999999999</v>
      </c>
      <c r="K51" s="38">
        <f t="shared" si="16"/>
        <v>880.71770000000004</v>
      </c>
      <c r="L51" s="38">
        <f t="shared" si="16"/>
        <v>717.13309990591881</v>
      </c>
      <c r="M51" s="38">
        <f t="shared" si="16"/>
        <v>515.6194511237876</v>
      </c>
      <c r="N51" s="38">
        <f t="shared" si="16"/>
        <v>525.22176932728132</v>
      </c>
      <c r="O51" s="38">
        <f t="shared" si="16"/>
        <v>431.4768179139578</v>
      </c>
      <c r="P51" s="38">
        <f t="shared" si="16"/>
        <v>449.09975434774748</v>
      </c>
      <c r="Q51" s="38">
        <f t="shared" si="16"/>
        <v>534.27317921030533</v>
      </c>
    </row>
    <row r="52" spans="1:17" ht="11.45" customHeight="1" x14ac:dyDescent="0.25">
      <c r="A52" s="17" t="str">
        <f>$A$26</f>
        <v>Domestic coastal shipping</v>
      </c>
      <c r="B52" s="37">
        <f>TrNavi_ene!B20</f>
        <v>494.95772189873895</v>
      </c>
      <c r="C52" s="37">
        <f>TrNavi_ene!C20</f>
        <v>673.58676000000003</v>
      </c>
      <c r="D52" s="37">
        <f>TrNavi_ene!D20</f>
        <v>608.52136999999993</v>
      </c>
      <c r="E52" s="37">
        <f>TrNavi_ene!E20</f>
        <v>600.78306999999995</v>
      </c>
      <c r="F52" s="37">
        <f>TrNavi_ene!F20</f>
        <v>673.91449</v>
      </c>
      <c r="G52" s="37">
        <f>TrNavi_ene!G20</f>
        <v>647.53580709549044</v>
      </c>
      <c r="H52" s="37">
        <f>TrNavi_ene!H20</f>
        <v>709.81326999999999</v>
      </c>
      <c r="I52" s="37">
        <f>TrNavi_ene!I20</f>
        <v>662.30367999999999</v>
      </c>
      <c r="J52" s="37">
        <f>TrNavi_ene!J20</f>
        <v>595.56416999999999</v>
      </c>
      <c r="K52" s="37">
        <f>TrNavi_ene!K20</f>
        <v>880.71770000000004</v>
      </c>
      <c r="L52" s="37">
        <f>TrNavi_ene!L20</f>
        <v>717.13309990591881</v>
      </c>
      <c r="M52" s="37">
        <f>TrNavi_ene!M20</f>
        <v>515.6194511237876</v>
      </c>
      <c r="N52" s="37">
        <f>TrNavi_ene!N20</f>
        <v>525.22176932728132</v>
      </c>
      <c r="O52" s="37">
        <f>TrNavi_ene!O20</f>
        <v>431.4768179139578</v>
      </c>
      <c r="P52" s="37">
        <f>TrNavi_ene!P20</f>
        <v>449.09975434774748</v>
      </c>
      <c r="Q52" s="37">
        <f>TrNavi_ene!Q20</f>
        <v>534.27317921030533</v>
      </c>
    </row>
    <row r="53" spans="1:17" ht="11.45" customHeight="1" x14ac:dyDescent="0.25">
      <c r="A53" s="15" t="str">
        <f>$A$27</f>
        <v>Inland waterways</v>
      </c>
      <c r="B53" s="36">
        <f>TrNavi_ene!B21</f>
        <v>0</v>
      </c>
      <c r="C53" s="36">
        <f>TrNavi_ene!C21</f>
        <v>0</v>
      </c>
      <c r="D53" s="36">
        <f>TrNavi_ene!D21</f>
        <v>0</v>
      </c>
      <c r="E53" s="36">
        <f>TrNavi_ene!E21</f>
        <v>0</v>
      </c>
      <c r="F53" s="36">
        <f>TrNavi_ene!F21</f>
        <v>0</v>
      </c>
      <c r="G53" s="36">
        <f>TrNavi_ene!G21</f>
        <v>0</v>
      </c>
      <c r="H53" s="36">
        <f>TrNavi_ene!H21</f>
        <v>0</v>
      </c>
      <c r="I53" s="36">
        <f>TrNavi_ene!I21</f>
        <v>0</v>
      </c>
      <c r="J53" s="36">
        <f>TrNavi_ene!J21</f>
        <v>0</v>
      </c>
      <c r="K53" s="36">
        <f>TrNavi_ene!K21</f>
        <v>0</v>
      </c>
      <c r="L53" s="36">
        <f>TrNavi_ene!L21</f>
        <v>0</v>
      </c>
      <c r="M53" s="36">
        <f>TrNavi_ene!M21</f>
        <v>0</v>
      </c>
      <c r="N53" s="36">
        <f>TrNavi_ene!N21</f>
        <v>0</v>
      </c>
      <c r="O53" s="36">
        <f>TrNavi_ene!O21</f>
        <v>0</v>
      </c>
      <c r="P53" s="36">
        <f>TrNavi_ene!P21</f>
        <v>0</v>
      </c>
      <c r="Q53" s="36">
        <f>TrNavi_ene!Q21</f>
        <v>0</v>
      </c>
    </row>
    <row r="54" spans="1:17" ht="11.45" customHeight="1" x14ac:dyDescent="0.25"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</row>
    <row r="55" spans="1:17" ht="11.45" customHeight="1" x14ac:dyDescent="0.25">
      <c r="A55" s="27" t="s">
        <v>46</v>
      </c>
      <c r="B55" s="41">
        <f t="shared" ref="B55:Q55" si="17">B56+B69</f>
        <v>21784.139966964452</v>
      </c>
      <c r="C55" s="41">
        <f t="shared" si="17"/>
        <v>22312.624885708392</v>
      </c>
      <c r="D55" s="41">
        <f t="shared" si="17"/>
        <v>22582.088468749873</v>
      </c>
      <c r="E55" s="41">
        <f t="shared" si="17"/>
        <v>23620.829788835999</v>
      </c>
      <c r="F55" s="41">
        <f t="shared" si="17"/>
        <v>24108.580375615769</v>
      </c>
      <c r="G55" s="41">
        <f t="shared" si="17"/>
        <v>24424.831291353017</v>
      </c>
      <c r="H55" s="41">
        <f t="shared" si="17"/>
        <v>25399.973971257263</v>
      </c>
      <c r="I55" s="41">
        <f t="shared" si="17"/>
        <v>26059.125398696426</v>
      </c>
      <c r="J55" s="41">
        <f t="shared" si="17"/>
        <v>25478.248047362315</v>
      </c>
      <c r="K55" s="41">
        <f t="shared" si="17"/>
        <v>27368.082748035325</v>
      </c>
      <c r="L55" s="41">
        <f t="shared" si="17"/>
        <v>24042.659109442022</v>
      </c>
      <c r="M55" s="41">
        <f t="shared" si="17"/>
        <v>21869.24380494449</v>
      </c>
      <c r="N55" s="41">
        <f t="shared" si="17"/>
        <v>18399.965240320271</v>
      </c>
      <c r="O55" s="41">
        <f t="shared" si="17"/>
        <v>18336.957293706735</v>
      </c>
      <c r="P55" s="41">
        <f t="shared" si="17"/>
        <v>18690.55845655136</v>
      </c>
      <c r="Q55" s="41">
        <f t="shared" si="17"/>
        <v>19166.975334061113</v>
      </c>
    </row>
    <row r="56" spans="1:17" ht="11.45" customHeight="1" x14ac:dyDescent="0.25">
      <c r="A56" s="25" t="s">
        <v>39</v>
      </c>
      <c r="B56" s="40">
        <f t="shared" ref="B56:Q56" si="18">B57+B61+B65</f>
        <v>14031.745407299793</v>
      </c>
      <c r="C56" s="40">
        <f t="shared" si="18"/>
        <v>14047.346855065651</v>
      </c>
      <c r="D56" s="40">
        <f t="shared" si="18"/>
        <v>14438.933867147243</v>
      </c>
      <c r="E56" s="40">
        <f t="shared" si="18"/>
        <v>14975.509016387146</v>
      </c>
      <c r="F56" s="40">
        <f t="shared" si="18"/>
        <v>15426.414844496172</v>
      </c>
      <c r="G56" s="40">
        <f t="shared" si="18"/>
        <v>15886.062326722269</v>
      </c>
      <c r="H56" s="40">
        <f t="shared" si="18"/>
        <v>16499.072328243066</v>
      </c>
      <c r="I56" s="40">
        <f t="shared" si="18"/>
        <v>17034.29217685921</v>
      </c>
      <c r="J56" s="40">
        <f t="shared" si="18"/>
        <v>16877.881136999007</v>
      </c>
      <c r="K56" s="40">
        <f t="shared" si="18"/>
        <v>16400.202411576589</v>
      </c>
      <c r="L56" s="40">
        <f t="shared" si="18"/>
        <v>14773.96105385955</v>
      </c>
      <c r="M56" s="40">
        <f t="shared" si="18"/>
        <v>14394.518756603036</v>
      </c>
      <c r="N56" s="40">
        <f t="shared" si="18"/>
        <v>12510.10602270645</v>
      </c>
      <c r="O56" s="40">
        <f t="shared" si="18"/>
        <v>12018.753530787209</v>
      </c>
      <c r="P56" s="40">
        <f t="shared" si="18"/>
        <v>12260.534634606398</v>
      </c>
      <c r="Q56" s="40">
        <f t="shared" si="18"/>
        <v>12155.523492852113</v>
      </c>
    </row>
    <row r="57" spans="1:17" ht="11.45" customHeight="1" x14ac:dyDescent="0.25">
      <c r="A57" s="23" t="str">
        <f>$A$5</f>
        <v>Road transport</v>
      </c>
      <c r="B57" s="39">
        <f t="shared" ref="B57:Q57" si="19">B58+B59+B60</f>
        <v>10027.713610828541</v>
      </c>
      <c r="C57" s="39">
        <f t="shared" si="19"/>
        <v>10438.88678885351</v>
      </c>
      <c r="D57" s="39">
        <f t="shared" si="19"/>
        <v>10937.375242591528</v>
      </c>
      <c r="E57" s="39">
        <f t="shared" si="19"/>
        <v>11457.256933524646</v>
      </c>
      <c r="F57" s="39">
        <f t="shared" si="19"/>
        <v>11757.59880716262</v>
      </c>
      <c r="G57" s="39">
        <f t="shared" si="19"/>
        <v>12316.600593797795</v>
      </c>
      <c r="H57" s="39">
        <f t="shared" si="19"/>
        <v>12599.593837158685</v>
      </c>
      <c r="I57" s="39">
        <f t="shared" si="19"/>
        <v>13097.248075341051</v>
      </c>
      <c r="J57" s="39">
        <f t="shared" si="19"/>
        <v>12884.260007560319</v>
      </c>
      <c r="K57" s="39">
        <f t="shared" si="19"/>
        <v>12953.450871500811</v>
      </c>
      <c r="L57" s="39">
        <f t="shared" si="19"/>
        <v>11984.472254973629</v>
      </c>
      <c r="M57" s="39">
        <f t="shared" si="19"/>
        <v>11487.165086197469</v>
      </c>
      <c r="N57" s="39">
        <f t="shared" si="19"/>
        <v>9924.6571566771763</v>
      </c>
      <c r="O57" s="39">
        <f t="shared" si="19"/>
        <v>9435.0143219760721</v>
      </c>
      <c r="P57" s="39">
        <f t="shared" si="19"/>
        <v>9284.9570629410864</v>
      </c>
      <c r="Q57" s="39">
        <f t="shared" si="19"/>
        <v>9074.6445039635673</v>
      </c>
    </row>
    <row r="58" spans="1:17" ht="11.45" customHeight="1" x14ac:dyDescent="0.25">
      <c r="A58" s="17" t="str">
        <f>$A$6</f>
        <v>Powered 2-wheelers</v>
      </c>
      <c r="B58" s="37">
        <f>TrRoad_emi!B$19</f>
        <v>490.71143408492208</v>
      </c>
      <c r="C58" s="37">
        <f>TrRoad_emi!C$19</f>
        <v>531.78359930403531</v>
      </c>
      <c r="D58" s="37">
        <f>TrRoad_emi!D$19</f>
        <v>586.66588423792962</v>
      </c>
      <c r="E58" s="37">
        <f>TrRoad_emi!E$19</f>
        <v>615.49803659344786</v>
      </c>
      <c r="F58" s="37">
        <f>TrRoad_emi!F$19</f>
        <v>617.42171710294781</v>
      </c>
      <c r="G58" s="37">
        <f>TrRoad_emi!G$19</f>
        <v>635.88752121057246</v>
      </c>
      <c r="H58" s="37">
        <f>TrRoad_emi!H$19</f>
        <v>580.46135845409731</v>
      </c>
      <c r="I58" s="37">
        <f>TrRoad_emi!I$19</f>
        <v>581.03628007626685</v>
      </c>
      <c r="J58" s="37">
        <f>TrRoad_emi!J$19</f>
        <v>622.80963254135315</v>
      </c>
      <c r="K58" s="37">
        <f>TrRoad_emi!K$19</f>
        <v>638.75528437689479</v>
      </c>
      <c r="L58" s="37">
        <f>TrRoad_emi!L$19</f>
        <v>760.13674916943262</v>
      </c>
      <c r="M58" s="37">
        <f>TrRoad_emi!M$19</f>
        <v>777.22400914327193</v>
      </c>
      <c r="N58" s="37">
        <f>TrRoad_emi!N$19</f>
        <v>794.42912231804758</v>
      </c>
      <c r="O58" s="37">
        <f>TrRoad_emi!O$19</f>
        <v>795.07432550700003</v>
      </c>
      <c r="P58" s="37">
        <f>TrRoad_emi!P$19</f>
        <v>813.42260999999996</v>
      </c>
      <c r="Q58" s="37">
        <f>TrRoad_emi!Q$19</f>
        <v>836.94095099999993</v>
      </c>
    </row>
    <row r="59" spans="1:17" ht="11.45" customHeight="1" x14ac:dyDescent="0.25">
      <c r="A59" s="17" t="str">
        <f>$A$7</f>
        <v>Passenger cars</v>
      </c>
      <c r="B59" s="37">
        <f>TrRoad_emi!B$20</f>
        <v>7989.586536456155</v>
      </c>
      <c r="C59" s="37">
        <f>TrRoad_emi!C$20</f>
        <v>8381.8615967420774</v>
      </c>
      <c r="D59" s="37">
        <f>TrRoad_emi!D$20</f>
        <v>8820.2828706922101</v>
      </c>
      <c r="E59" s="37">
        <f>TrRoad_emi!E$20</f>
        <v>9321.6580050841476</v>
      </c>
      <c r="F59" s="37">
        <f>TrRoad_emi!F$20</f>
        <v>9646.022987817887</v>
      </c>
      <c r="G59" s="37">
        <f>TrRoad_emi!G$20</f>
        <v>10186.0821084688</v>
      </c>
      <c r="H59" s="37">
        <f>TrRoad_emi!H$20</f>
        <v>10529.272762978288</v>
      </c>
      <c r="I59" s="37">
        <f>TrRoad_emi!I$20</f>
        <v>11069.061851049903</v>
      </c>
      <c r="J59" s="37">
        <f>TrRoad_emi!J$20</f>
        <v>10862.161732970168</v>
      </c>
      <c r="K59" s="37">
        <f>TrRoad_emi!K$20</f>
        <v>10961.860344166271</v>
      </c>
      <c r="L59" s="37">
        <f>TrRoad_emi!L$20</f>
        <v>9910.8490671373911</v>
      </c>
      <c r="M59" s="37">
        <f>TrRoad_emi!M$20</f>
        <v>9394.5136784463848</v>
      </c>
      <c r="N59" s="37">
        <f>TrRoad_emi!N$20</f>
        <v>7858.0608436930661</v>
      </c>
      <c r="O59" s="37">
        <f>TrRoad_emi!O$20</f>
        <v>7374.1846605366645</v>
      </c>
      <c r="P59" s="37">
        <f>TrRoad_emi!P$20</f>
        <v>7210.882083858095</v>
      </c>
      <c r="Q59" s="37">
        <f>TrRoad_emi!Q$20</f>
        <v>6982.4416143812668</v>
      </c>
    </row>
    <row r="60" spans="1:17" ht="11.45" customHeight="1" x14ac:dyDescent="0.25">
      <c r="A60" s="17" t="str">
        <f>$A$8</f>
        <v>Motor coaches, buses and trolley buses</v>
      </c>
      <c r="B60" s="37">
        <f>TrRoad_emi!B$27</f>
        <v>1547.4156402874655</v>
      </c>
      <c r="C60" s="37">
        <f>TrRoad_emi!C$27</f>
        <v>1525.2415928073965</v>
      </c>
      <c r="D60" s="37">
        <f>TrRoad_emi!D$27</f>
        <v>1530.4264876613895</v>
      </c>
      <c r="E60" s="37">
        <f>TrRoad_emi!E$27</f>
        <v>1520.1008918470513</v>
      </c>
      <c r="F60" s="37">
        <f>TrRoad_emi!F$27</f>
        <v>1494.1541022417846</v>
      </c>
      <c r="G60" s="37">
        <f>TrRoad_emi!G$27</f>
        <v>1494.6309641184237</v>
      </c>
      <c r="H60" s="37">
        <f>TrRoad_emi!H$27</f>
        <v>1489.8597157263016</v>
      </c>
      <c r="I60" s="37">
        <f>TrRoad_emi!I$27</f>
        <v>1447.1499442148822</v>
      </c>
      <c r="J60" s="37">
        <f>TrRoad_emi!J$27</f>
        <v>1399.2886420487973</v>
      </c>
      <c r="K60" s="37">
        <f>TrRoad_emi!K$27</f>
        <v>1352.8352429576441</v>
      </c>
      <c r="L60" s="37">
        <f>TrRoad_emi!L$27</f>
        <v>1313.4864386668055</v>
      </c>
      <c r="M60" s="37">
        <f>TrRoad_emi!M$27</f>
        <v>1315.4273986078108</v>
      </c>
      <c r="N60" s="37">
        <f>TrRoad_emi!N$27</f>
        <v>1272.1671906660627</v>
      </c>
      <c r="O60" s="37">
        <f>TrRoad_emi!O$27</f>
        <v>1265.7553359324081</v>
      </c>
      <c r="P60" s="37">
        <f>TrRoad_emi!P$27</f>
        <v>1260.652369082992</v>
      </c>
      <c r="Q60" s="37">
        <f>TrRoad_emi!Q$27</f>
        <v>1255.2619385823016</v>
      </c>
    </row>
    <row r="61" spans="1:17" ht="11.45" customHeight="1" x14ac:dyDescent="0.25">
      <c r="A61" s="19" t="str">
        <f>$A$9</f>
        <v>Rail, metro and tram</v>
      </c>
      <c r="B61" s="38">
        <f t="shared" ref="B61:Q61" si="20">B62+B63+B64</f>
        <v>100.34777101415472</v>
      </c>
      <c r="C61" s="38">
        <f t="shared" si="20"/>
        <v>102.92636014085213</v>
      </c>
      <c r="D61" s="38">
        <f t="shared" si="20"/>
        <v>106.34021008450701</v>
      </c>
      <c r="E61" s="38">
        <f t="shared" si="20"/>
        <v>99.052364914954339</v>
      </c>
      <c r="F61" s="38">
        <f t="shared" si="20"/>
        <v>96.835591941813178</v>
      </c>
      <c r="G61" s="38">
        <f t="shared" si="20"/>
        <v>72.156922378966101</v>
      </c>
      <c r="H61" s="38">
        <f t="shared" si="20"/>
        <v>66.760928924792495</v>
      </c>
      <c r="I61" s="38">
        <f t="shared" si="20"/>
        <v>50.035672776842858</v>
      </c>
      <c r="J61" s="38">
        <f t="shared" si="20"/>
        <v>37.267980581851077</v>
      </c>
      <c r="K61" s="38">
        <f t="shared" si="20"/>
        <v>53.772286272493602</v>
      </c>
      <c r="L61" s="38">
        <f t="shared" si="20"/>
        <v>47.572788790062958</v>
      </c>
      <c r="M61" s="38">
        <f t="shared" si="20"/>
        <v>36.536015162216856</v>
      </c>
      <c r="N61" s="38">
        <f t="shared" si="20"/>
        <v>63.138981695915334</v>
      </c>
      <c r="O61" s="38">
        <f t="shared" si="20"/>
        <v>44.477673591883914</v>
      </c>
      <c r="P61" s="38">
        <f t="shared" si="20"/>
        <v>108.90943121771089</v>
      </c>
      <c r="Q61" s="38">
        <f t="shared" si="20"/>
        <v>111.18630503292016</v>
      </c>
    </row>
    <row r="62" spans="1:17" ht="11.45" customHeight="1" x14ac:dyDescent="0.25">
      <c r="A62" s="17" t="str">
        <f>$A$10</f>
        <v>Metro and tram, urban light rail</v>
      </c>
      <c r="B62" s="37">
        <f>TrRail_emi!B$10</f>
        <v>0</v>
      </c>
      <c r="C62" s="37">
        <f>TrRail_emi!C$10</f>
        <v>0</v>
      </c>
      <c r="D62" s="37">
        <f>TrRail_emi!D$10</f>
        <v>0</v>
      </c>
      <c r="E62" s="37">
        <f>TrRail_emi!E$10</f>
        <v>0</v>
      </c>
      <c r="F62" s="37">
        <f>TrRail_emi!F$10</f>
        <v>0</v>
      </c>
      <c r="G62" s="37">
        <f>TrRail_emi!G$10</f>
        <v>0</v>
      </c>
      <c r="H62" s="37">
        <f>TrRail_emi!H$10</f>
        <v>0</v>
      </c>
      <c r="I62" s="37">
        <f>TrRail_emi!I$10</f>
        <v>0</v>
      </c>
      <c r="J62" s="37">
        <f>TrRail_emi!J$10</f>
        <v>0</v>
      </c>
      <c r="K62" s="37">
        <f>TrRail_emi!K$10</f>
        <v>0</v>
      </c>
      <c r="L62" s="37">
        <f>TrRail_emi!L$10</f>
        <v>0</v>
      </c>
      <c r="M62" s="37">
        <f>TrRail_emi!M$10</f>
        <v>0</v>
      </c>
      <c r="N62" s="37">
        <f>TrRail_emi!N$10</f>
        <v>0</v>
      </c>
      <c r="O62" s="37">
        <f>TrRail_emi!O$10</f>
        <v>0</v>
      </c>
      <c r="P62" s="37">
        <f>TrRail_emi!P$10</f>
        <v>0</v>
      </c>
      <c r="Q62" s="37">
        <f>TrRail_emi!Q$10</f>
        <v>0</v>
      </c>
    </row>
    <row r="63" spans="1:17" ht="11.45" customHeight="1" x14ac:dyDescent="0.25">
      <c r="A63" s="17" t="str">
        <f>$A$11</f>
        <v>Conventional passenger trains</v>
      </c>
      <c r="B63" s="37">
        <f>TrRail_emi!B$11</f>
        <v>100.34777101415472</v>
      </c>
      <c r="C63" s="37">
        <f>TrRail_emi!C$11</f>
        <v>102.92636014085213</v>
      </c>
      <c r="D63" s="37">
        <f>TrRail_emi!D$11</f>
        <v>106.34021008450701</v>
      </c>
      <c r="E63" s="37">
        <f>TrRail_emi!E$11</f>
        <v>99.052364914954339</v>
      </c>
      <c r="F63" s="37">
        <f>TrRail_emi!F$11</f>
        <v>96.835591941813178</v>
      </c>
      <c r="G63" s="37">
        <f>TrRail_emi!G$11</f>
        <v>72.156922378966101</v>
      </c>
      <c r="H63" s="37">
        <f>TrRail_emi!H$11</f>
        <v>66.760928924792495</v>
      </c>
      <c r="I63" s="37">
        <f>TrRail_emi!I$11</f>
        <v>50.035672776842858</v>
      </c>
      <c r="J63" s="37">
        <f>TrRail_emi!J$11</f>
        <v>37.267980581851077</v>
      </c>
      <c r="K63" s="37">
        <f>TrRail_emi!K$11</f>
        <v>53.772286272493602</v>
      </c>
      <c r="L63" s="37">
        <f>TrRail_emi!L$11</f>
        <v>47.572788790062958</v>
      </c>
      <c r="M63" s="37">
        <f>TrRail_emi!M$11</f>
        <v>36.536015162216856</v>
      </c>
      <c r="N63" s="37">
        <f>TrRail_emi!N$11</f>
        <v>63.138981695915334</v>
      </c>
      <c r="O63" s="37">
        <f>TrRail_emi!O$11</f>
        <v>44.477673591883914</v>
      </c>
      <c r="P63" s="37">
        <f>TrRail_emi!P$11</f>
        <v>108.90943121771089</v>
      </c>
      <c r="Q63" s="37">
        <f>TrRail_emi!Q$11</f>
        <v>111.18630503292016</v>
      </c>
    </row>
    <row r="64" spans="1:17" ht="11.45" customHeight="1" x14ac:dyDescent="0.25">
      <c r="A64" s="17" t="str">
        <f>$A$12</f>
        <v>High speed passenger trains</v>
      </c>
      <c r="B64" s="37">
        <f>TrRail_emi!B$14</f>
        <v>0</v>
      </c>
      <c r="C64" s="37">
        <f>TrRail_emi!C$14</f>
        <v>0</v>
      </c>
      <c r="D64" s="37">
        <f>TrRail_emi!D$14</f>
        <v>0</v>
      </c>
      <c r="E64" s="37">
        <f>TrRail_emi!E$14</f>
        <v>0</v>
      </c>
      <c r="F64" s="37">
        <f>TrRail_emi!F$14</f>
        <v>0</v>
      </c>
      <c r="G64" s="37">
        <f>TrRail_emi!G$14</f>
        <v>0</v>
      </c>
      <c r="H64" s="37">
        <f>TrRail_emi!H$14</f>
        <v>0</v>
      </c>
      <c r="I64" s="37">
        <f>TrRail_emi!I$14</f>
        <v>0</v>
      </c>
      <c r="J64" s="37">
        <f>TrRail_emi!J$14</f>
        <v>0</v>
      </c>
      <c r="K64" s="37">
        <f>TrRail_emi!K$14</f>
        <v>0</v>
      </c>
      <c r="L64" s="37">
        <f>TrRail_emi!L$14</f>
        <v>0</v>
      </c>
      <c r="M64" s="37">
        <f>TrRail_emi!M$14</f>
        <v>0</v>
      </c>
      <c r="N64" s="37">
        <f>TrRail_emi!N$14</f>
        <v>0</v>
      </c>
      <c r="O64" s="37">
        <f>TrRail_emi!O$14</f>
        <v>0</v>
      </c>
      <c r="P64" s="37">
        <f>TrRail_emi!P$14</f>
        <v>0</v>
      </c>
      <c r="Q64" s="37">
        <f>TrRail_emi!Q$14</f>
        <v>0</v>
      </c>
    </row>
    <row r="65" spans="1:17" ht="11.45" customHeight="1" x14ac:dyDescent="0.25">
      <c r="A65" s="19" t="str">
        <f>$A$13</f>
        <v>Aviation</v>
      </c>
      <c r="B65" s="38">
        <f t="shared" ref="B65:Q65" si="21">B66+B67+B68</f>
        <v>3903.6840254570971</v>
      </c>
      <c r="C65" s="38">
        <f t="shared" si="21"/>
        <v>3505.5337060712891</v>
      </c>
      <c r="D65" s="38">
        <f t="shared" si="21"/>
        <v>3395.2184144712073</v>
      </c>
      <c r="E65" s="38">
        <f t="shared" si="21"/>
        <v>3419.1997179475447</v>
      </c>
      <c r="F65" s="38">
        <f t="shared" si="21"/>
        <v>3571.9804453917395</v>
      </c>
      <c r="G65" s="38">
        <f t="shared" si="21"/>
        <v>3497.3048105455082</v>
      </c>
      <c r="H65" s="38">
        <f t="shared" si="21"/>
        <v>3832.7175621595889</v>
      </c>
      <c r="I65" s="38">
        <f t="shared" si="21"/>
        <v>3887.0084287413151</v>
      </c>
      <c r="J65" s="38">
        <f t="shared" si="21"/>
        <v>3956.3531488568378</v>
      </c>
      <c r="K65" s="38">
        <f t="shared" si="21"/>
        <v>3392.9792538032862</v>
      </c>
      <c r="L65" s="38">
        <f t="shared" si="21"/>
        <v>2741.9160100958579</v>
      </c>
      <c r="M65" s="38">
        <f t="shared" si="21"/>
        <v>2870.8176552433497</v>
      </c>
      <c r="N65" s="38">
        <f t="shared" si="21"/>
        <v>2522.3098843333587</v>
      </c>
      <c r="O65" s="38">
        <f t="shared" si="21"/>
        <v>2539.2615352192533</v>
      </c>
      <c r="P65" s="38">
        <f t="shared" si="21"/>
        <v>2866.6681404476008</v>
      </c>
      <c r="Q65" s="38">
        <f t="shared" si="21"/>
        <v>2969.692683855626</v>
      </c>
    </row>
    <row r="66" spans="1:17" ht="11.45" customHeight="1" x14ac:dyDescent="0.25">
      <c r="A66" s="17" t="str">
        <f>$A$14</f>
        <v>Domestic</v>
      </c>
      <c r="B66" s="37">
        <f>TrAvia_emi!B$9</f>
        <v>381.82029226594858</v>
      </c>
      <c r="C66" s="37">
        <f>TrAvia_emi!C$9</f>
        <v>401.60631367094419</v>
      </c>
      <c r="D66" s="37">
        <f>TrAvia_emi!D$9</f>
        <v>404.59398534576002</v>
      </c>
      <c r="E66" s="37">
        <f>TrAvia_emi!E$9</f>
        <v>408.70808462012394</v>
      </c>
      <c r="F66" s="37">
        <f>TrAvia_emi!F$9</f>
        <v>465.40208067030005</v>
      </c>
      <c r="G66" s="37">
        <f>TrAvia_emi!G$9</f>
        <v>461.86008673186359</v>
      </c>
      <c r="H66" s="37">
        <f>TrAvia_emi!H$9</f>
        <v>488.06407966809599</v>
      </c>
      <c r="I66" s="37">
        <f>TrAvia_emi!I$9</f>
        <v>531.6360175031042</v>
      </c>
      <c r="J66" s="37">
        <f>TrAvia_emi!J$9</f>
        <v>513.77802044212797</v>
      </c>
      <c r="K66" s="37">
        <f>TrAvia_emi!K$9</f>
        <v>566.76114840897719</v>
      </c>
      <c r="L66" s="37">
        <f>TrAvia_emi!L$9</f>
        <v>509.43486309386782</v>
      </c>
      <c r="M66" s="37">
        <f>TrAvia_emi!M$9</f>
        <v>429.36332163379166</v>
      </c>
      <c r="N66" s="37">
        <f>TrAvia_emi!N$9</f>
        <v>397.54131814368424</v>
      </c>
      <c r="O66" s="37">
        <f>TrAvia_emi!O$9</f>
        <v>360.90605547841795</v>
      </c>
      <c r="P66" s="37">
        <f>TrAvia_emi!P$9</f>
        <v>417.44285076196047</v>
      </c>
      <c r="Q66" s="37">
        <f>TrAvia_emi!Q$9</f>
        <v>485.34101484107526</v>
      </c>
    </row>
    <row r="67" spans="1:17" ht="11.45" customHeight="1" x14ac:dyDescent="0.25">
      <c r="A67" s="17" t="str">
        <f>$A$15</f>
        <v>International - Intra-EU</v>
      </c>
      <c r="B67" s="37">
        <f>TrAvia_emi!B$10</f>
        <v>2975.8528561282237</v>
      </c>
      <c r="C67" s="37">
        <f>TrAvia_emi!C$10</f>
        <v>2671.8376487767632</v>
      </c>
      <c r="D67" s="37">
        <f>TrAvia_emi!D$10</f>
        <v>2562.9210353196531</v>
      </c>
      <c r="E67" s="37">
        <f>TrAvia_emi!E$10</f>
        <v>2567.7970004955473</v>
      </c>
      <c r="F67" s="37">
        <f>TrAvia_emi!F$10</f>
        <v>2620.0488664125851</v>
      </c>
      <c r="G67" s="37">
        <f>TrAvia_emi!G$10</f>
        <v>2530.9376055754419</v>
      </c>
      <c r="H67" s="37">
        <f>TrAvia_emi!H$10</f>
        <v>2667.604145403966</v>
      </c>
      <c r="I67" s="37">
        <f>TrAvia_emi!I$10</f>
        <v>2601.0961804545304</v>
      </c>
      <c r="J67" s="37">
        <f>TrAvia_emi!J$10</f>
        <v>2605.5228855762339</v>
      </c>
      <c r="K67" s="37">
        <f>TrAvia_emi!K$10</f>
        <v>2134.5909192428444</v>
      </c>
      <c r="L67" s="37">
        <f>TrAvia_emi!L$10</f>
        <v>1623.2980325216142</v>
      </c>
      <c r="M67" s="37">
        <f>TrAvia_emi!M$10</f>
        <v>1754.5748064006043</v>
      </c>
      <c r="N67" s="37">
        <f>TrAvia_emi!N$10</f>
        <v>1790.4268027842131</v>
      </c>
      <c r="O67" s="37">
        <f>TrAvia_emi!O$10</f>
        <v>1835.5697193484241</v>
      </c>
      <c r="P67" s="37">
        <f>TrAvia_emi!P$10</f>
        <v>1789.929765454377</v>
      </c>
      <c r="Q67" s="37">
        <f>TrAvia_emi!Q$10</f>
        <v>1717.835362703381</v>
      </c>
    </row>
    <row r="68" spans="1:17" ht="11.45" customHeight="1" x14ac:dyDescent="0.25">
      <c r="A68" s="17" t="str">
        <f>$A$16</f>
        <v>International - Extra-EU</v>
      </c>
      <c r="B68" s="37">
        <f>TrAvia_emi!B$11</f>
        <v>546.01087706292492</v>
      </c>
      <c r="C68" s="37">
        <f>TrAvia_emi!C$11</f>
        <v>432.08974362358174</v>
      </c>
      <c r="D68" s="37">
        <f>TrAvia_emi!D$11</f>
        <v>427.70339380579418</v>
      </c>
      <c r="E68" s="37">
        <f>TrAvia_emi!E$11</f>
        <v>442.69463283187372</v>
      </c>
      <c r="F68" s="37">
        <f>TrAvia_emi!F$11</f>
        <v>486.52949830885416</v>
      </c>
      <c r="G68" s="37">
        <f>TrAvia_emi!G$11</f>
        <v>504.50711823820274</v>
      </c>
      <c r="H68" s="37">
        <f>TrAvia_emi!H$11</f>
        <v>677.04933708752696</v>
      </c>
      <c r="I68" s="37">
        <f>TrAvia_emi!I$11</f>
        <v>754.27623078368049</v>
      </c>
      <c r="J68" s="37">
        <f>TrAvia_emi!J$11</f>
        <v>837.05224283847588</v>
      </c>
      <c r="K68" s="37">
        <f>TrAvia_emi!K$11</f>
        <v>691.6271861514648</v>
      </c>
      <c r="L68" s="37">
        <f>TrAvia_emi!L$11</f>
        <v>609.18311448037605</v>
      </c>
      <c r="M68" s="37">
        <f>TrAvia_emi!M$11</f>
        <v>686.87952720895385</v>
      </c>
      <c r="N68" s="37">
        <f>TrAvia_emi!N$11</f>
        <v>334.34176340546117</v>
      </c>
      <c r="O68" s="37">
        <f>TrAvia_emi!O$11</f>
        <v>342.78576039241119</v>
      </c>
      <c r="P68" s="37">
        <f>TrAvia_emi!P$11</f>
        <v>659.29552423126313</v>
      </c>
      <c r="Q68" s="37">
        <f>TrAvia_emi!Q$11</f>
        <v>766.51630631116996</v>
      </c>
    </row>
    <row r="69" spans="1:17" ht="11.45" customHeight="1" x14ac:dyDescent="0.25">
      <c r="A69" s="25" t="s">
        <v>18</v>
      </c>
      <c r="B69" s="40">
        <f t="shared" ref="B69:Q69" si="22">B70+B73+B74+B77+B80</f>
        <v>7752.3945596646572</v>
      </c>
      <c r="C69" s="40">
        <f t="shared" si="22"/>
        <v>8265.2780306427412</v>
      </c>
      <c r="D69" s="40">
        <f t="shared" si="22"/>
        <v>8143.1546016026296</v>
      </c>
      <c r="E69" s="40">
        <f t="shared" si="22"/>
        <v>8645.3207724488529</v>
      </c>
      <c r="F69" s="40">
        <f t="shared" si="22"/>
        <v>8682.1655311195973</v>
      </c>
      <c r="G69" s="40">
        <f t="shared" si="22"/>
        <v>8538.7689646307481</v>
      </c>
      <c r="H69" s="40">
        <f t="shared" si="22"/>
        <v>8900.9016430141946</v>
      </c>
      <c r="I69" s="40">
        <f t="shared" si="22"/>
        <v>9024.8332218372161</v>
      </c>
      <c r="J69" s="40">
        <f t="shared" si="22"/>
        <v>8600.3669103633074</v>
      </c>
      <c r="K69" s="40">
        <f t="shared" si="22"/>
        <v>10967.880336458738</v>
      </c>
      <c r="L69" s="40">
        <f t="shared" si="22"/>
        <v>9268.6980555824721</v>
      </c>
      <c r="M69" s="40">
        <f t="shared" si="22"/>
        <v>7474.7250483414527</v>
      </c>
      <c r="N69" s="40">
        <f t="shared" si="22"/>
        <v>5889.8592176138227</v>
      </c>
      <c r="O69" s="40">
        <f t="shared" si="22"/>
        <v>6318.2037629195238</v>
      </c>
      <c r="P69" s="40">
        <f t="shared" si="22"/>
        <v>6430.023821944962</v>
      </c>
      <c r="Q69" s="40">
        <f t="shared" si="22"/>
        <v>7011.451841209001</v>
      </c>
    </row>
    <row r="70" spans="1:17" ht="11.45" customHeight="1" x14ac:dyDescent="0.25">
      <c r="A70" s="23" t="str">
        <f>$A$18</f>
        <v>Road transport</v>
      </c>
      <c r="B70" s="39">
        <f t="shared" ref="B70:Q70" si="23">B71+B72</f>
        <v>6074.2605359271511</v>
      </c>
      <c r="C70" s="39">
        <f t="shared" si="23"/>
        <v>6026.2968354368732</v>
      </c>
      <c r="D70" s="39">
        <f t="shared" si="23"/>
        <v>6117.3878294865681</v>
      </c>
      <c r="E70" s="39">
        <f t="shared" si="23"/>
        <v>6635.6224959665415</v>
      </c>
      <c r="F70" s="39">
        <f t="shared" si="23"/>
        <v>6447.6333978164921</v>
      </c>
      <c r="G70" s="39">
        <f t="shared" si="23"/>
        <v>6373.6567046141827</v>
      </c>
      <c r="H70" s="39">
        <f t="shared" si="23"/>
        <v>6521.8538117109802</v>
      </c>
      <c r="I70" s="39">
        <f t="shared" si="23"/>
        <v>6795.2788607613802</v>
      </c>
      <c r="J70" s="39">
        <f t="shared" si="23"/>
        <v>6574.2268661261296</v>
      </c>
      <c r="K70" s="39">
        <f t="shared" si="23"/>
        <v>8063.60155389186</v>
      </c>
      <c r="L70" s="39">
        <f t="shared" si="23"/>
        <v>6942.4030142305173</v>
      </c>
      <c r="M70" s="39">
        <f t="shared" si="23"/>
        <v>5806.2953120604134</v>
      </c>
      <c r="N70" s="39">
        <f t="shared" si="23"/>
        <v>4177.4756683327696</v>
      </c>
      <c r="O70" s="39">
        <f t="shared" si="23"/>
        <v>4915.3209646318637</v>
      </c>
      <c r="P70" s="39">
        <f t="shared" si="23"/>
        <v>4971.6522076739748</v>
      </c>
      <c r="Q70" s="39">
        <f t="shared" si="23"/>
        <v>5281.9671532484226</v>
      </c>
    </row>
    <row r="71" spans="1:17" ht="11.45" customHeight="1" x14ac:dyDescent="0.25">
      <c r="A71" s="17" t="str">
        <f>$A$19</f>
        <v>Light duty vehicles</v>
      </c>
      <c r="B71" s="37">
        <f>TrRoad_emi!B$34</f>
        <v>2515.5462207440291</v>
      </c>
      <c r="C71" s="37">
        <f>TrRoad_emi!C$34</f>
        <v>2446.767935265812</v>
      </c>
      <c r="D71" s="37">
        <f>TrRoad_emi!D$34</f>
        <v>2482.2464686167405</v>
      </c>
      <c r="E71" s="37">
        <f>TrRoad_emi!E$34</f>
        <v>2540.7960241739916</v>
      </c>
      <c r="F71" s="37">
        <f>TrRoad_emi!F$34</f>
        <v>2459.7820257880562</v>
      </c>
      <c r="G71" s="37">
        <f>TrRoad_emi!G$34</f>
        <v>2448.4410812090496</v>
      </c>
      <c r="H71" s="37">
        <f>TrRoad_emi!H$34</f>
        <v>2421.3022104667034</v>
      </c>
      <c r="I71" s="37">
        <f>TrRoad_emi!I$34</f>
        <v>2554.245445777789</v>
      </c>
      <c r="J71" s="37">
        <f>TrRoad_emi!J$34</f>
        <v>2437.8217151877975</v>
      </c>
      <c r="K71" s="37">
        <f>TrRoad_emi!K$34</f>
        <v>2313.6405895632179</v>
      </c>
      <c r="L71" s="37">
        <f>TrRoad_emi!L$34</f>
        <v>2243.2606099143441</v>
      </c>
      <c r="M71" s="37">
        <f>TrRoad_emi!M$34</f>
        <v>1929.9144776503151</v>
      </c>
      <c r="N71" s="37">
        <f>TrRoad_emi!N$34</f>
        <v>1580.3116671494672</v>
      </c>
      <c r="O71" s="37">
        <f>TrRoad_emi!O$34</f>
        <v>1806.6075056327541</v>
      </c>
      <c r="P71" s="37">
        <f>TrRoad_emi!P$34</f>
        <v>1805.0724363939726</v>
      </c>
      <c r="Q71" s="37">
        <f>TrRoad_emi!Q$34</f>
        <v>2188.4581486680977</v>
      </c>
    </row>
    <row r="72" spans="1:17" ht="11.45" customHeight="1" x14ac:dyDescent="0.25">
      <c r="A72" s="17" t="str">
        <f>$A$20</f>
        <v>Heavy duty vehicles</v>
      </c>
      <c r="B72" s="37">
        <f>TrRoad_emi!B$40</f>
        <v>3558.7143151831224</v>
      </c>
      <c r="C72" s="37">
        <f>TrRoad_emi!C$40</f>
        <v>3579.5289001710617</v>
      </c>
      <c r="D72" s="37">
        <f>TrRoad_emi!D$40</f>
        <v>3635.1413608698281</v>
      </c>
      <c r="E72" s="37">
        <f>TrRoad_emi!E$40</f>
        <v>4094.8264717925504</v>
      </c>
      <c r="F72" s="37">
        <f>TrRoad_emi!F$40</f>
        <v>3987.8513720284359</v>
      </c>
      <c r="G72" s="37">
        <f>TrRoad_emi!G$40</f>
        <v>3925.2156234051331</v>
      </c>
      <c r="H72" s="37">
        <f>TrRoad_emi!H$40</f>
        <v>4100.5516012442768</v>
      </c>
      <c r="I72" s="37">
        <f>TrRoad_emi!I$40</f>
        <v>4241.0334149835908</v>
      </c>
      <c r="J72" s="37">
        <f>TrRoad_emi!J$40</f>
        <v>4136.4051509383316</v>
      </c>
      <c r="K72" s="37">
        <f>TrRoad_emi!K$40</f>
        <v>5749.9609643286421</v>
      </c>
      <c r="L72" s="37">
        <f>TrRoad_emi!L$40</f>
        <v>4699.1424043161733</v>
      </c>
      <c r="M72" s="37">
        <f>TrRoad_emi!M$40</f>
        <v>3876.380834410098</v>
      </c>
      <c r="N72" s="37">
        <f>TrRoad_emi!N$40</f>
        <v>2597.1640011833024</v>
      </c>
      <c r="O72" s="37">
        <f>TrRoad_emi!O$40</f>
        <v>3108.7134589991097</v>
      </c>
      <c r="P72" s="37">
        <f>TrRoad_emi!P$40</f>
        <v>3166.5797712800027</v>
      </c>
      <c r="Q72" s="37">
        <f>TrRoad_emi!Q$40</f>
        <v>3093.5090045803254</v>
      </c>
    </row>
    <row r="73" spans="1:17" ht="11.45" customHeight="1" x14ac:dyDescent="0.25">
      <c r="A73" s="19" t="str">
        <f>$A$21</f>
        <v>Rail transport</v>
      </c>
      <c r="B73" s="38">
        <f>TrRail_emi!B$15</f>
        <v>26.80703461461157</v>
      </c>
      <c r="C73" s="38">
        <f>TrRail_emi!C$15</f>
        <v>24.27429982017189</v>
      </c>
      <c r="D73" s="38">
        <f>TrRail_emi!D$15</f>
        <v>20.611915106448997</v>
      </c>
      <c r="E73" s="38">
        <f>TrRail_emi!E$15</f>
        <v>28.14435497419365</v>
      </c>
      <c r="F73" s="38">
        <f>TrRail_emi!F$15</f>
        <v>30.365657478782822</v>
      </c>
      <c r="G73" s="38">
        <f>TrRail_emi!G$15</f>
        <v>54.998817606977774</v>
      </c>
      <c r="H73" s="38">
        <f>TrRail_emi!H$15</f>
        <v>63.545128158279518</v>
      </c>
      <c r="I73" s="38">
        <f>TrRail_emi!I$15</f>
        <v>67.550001863409165</v>
      </c>
      <c r="J73" s="38">
        <f>TrRail_emi!J$15</f>
        <v>77.21133518652492</v>
      </c>
      <c r="K73" s="38">
        <f>TrRail_emi!K$15</f>
        <v>41.095740559630414</v>
      </c>
      <c r="L73" s="38">
        <f>TrRail_emi!L$15</f>
        <v>15.560147793824411</v>
      </c>
      <c r="M73" s="38">
        <f>TrRail_emi!M$15</f>
        <v>10.813848633422079</v>
      </c>
      <c r="N73" s="38">
        <f>TrRail_emi!N$15</f>
        <v>15.776498340663197</v>
      </c>
      <c r="O73" s="38">
        <f>TrRail_emi!O$15</f>
        <v>9.1711941040566991</v>
      </c>
      <c r="P73" s="38">
        <f>TrRail_emi!P$15</f>
        <v>17.407674857181785</v>
      </c>
      <c r="Q73" s="38">
        <f>TrRail_emi!Q$15</f>
        <v>15.130069378822402</v>
      </c>
    </row>
    <row r="74" spans="1:17" ht="11.45" customHeight="1" x14ac:dyDescent="0.25">
      <c r="A74" s="19" t="str">
        <f>$A$22</f>
        <v>Aviation</v>
      </c>
      <c r="B74" s="38">
        <f t="shared" ref="B74:Q74" si="24">B75+B76</f>
        <v>84.60897821855157</v>
      </c>
      <c r="C74" s="38">
        <f t="shared" si="24"/>
        <v>80.734641824591847</v>
      </c>
      <c r="D74" s="38">
        <f t="shared" si="24"/>
        <v>79.9069998225891</v>
      </c>
      <c r="E74" s="38">
        <f t="shared" si="24"/>
        <v>77.282575790386701</v>
      </c>
      <c r="F74" s="38">
        <f t="shared" si="24"/>
        <v>63.895901625345765</v>
      </c>
      <c r="G74" s="38">
        <f t="shared" si="24"/>
        <v>58.154135657146611</v>
      </c>
      <c r="H74" s="38">
        <f t="shared" si="24"/>
        <v>65.974190800599288</v>
      </c>
      <c r="I74" s="38">
        <f t="shared" si="24"/>
        <v>61.059830562598407</v>
      </c>
      <c r="J74" s="38">
        <f t="shared" si="24"/>
        <v>62.696334991369831</v>
      </c>
      <c r="K74" s="38">
        <f t="shared" si="24"/>
        <v>47.662890414303405</v>
      </c>
      <c r="L74" s="38">
        <f t="shared" si="24"/>
        <v>24.903758877419548</v>
      </c>
      <c r="M74" s="38">
        <f t="shared" si="24"/>
        <v>22.836529118396346</v>
      </c>
      <c r="N74" s="38">
        <f t="shared" si="24"/>
        <v>22.1368528470441</v>
      </c>
      <c r="O74" s="38">
        <f t="shared" si="24"/>
        <v>20.637796223777453</v>
      </c>
      <c r="P74" s="38">
        <f t="shared" si="24"/>
        <v>14.770113977984597</v>
      </c>
      <c r="Q74" s="38">
        <f t="shared" si="24"/>
        <v>13.783345577116915</v>
      </c>
    </row>
    <row r="75" spans="1:17" ht="11.45" customHeight="1" x14ac:dyDescent="0.25">
      <c r="A75" s="17" t="str">
        <f>$A$23</f>
        <v>Domestic and International - Intra-EU</v>
      </c>
      <c r="B75" s="37">
        <f>TrAvia_emi!B$13</f>
        <v>72.124436745728218</v>
      </c>
      <c r="C75" s="37">
        <f>TrAvia_emi!C$13</f>
        <v>70.266850180410657</v>
      </c>
      <c r="D75" s="37">
        <f>TrAvia_emi!D$13</f>
        <v>69.746520234101411</v>
      </c>
      <c r="E75" s="37">
        <f>TrAvia_emi!E$13</f>
        <v>66.467019415274208</v>
      </c>
      <c r="F75" s="37">
        <f>TrAvia_emi!F$13</f>
        <v>54.40541688184738</v>
      </c>
      <c r="G75" s="37">
        <f>TrAvia_emi!G$13</f>
        <v>49.000207223805887</v>
      </c>
      <c r="H75" s="37">
        <f>TrAvia_emi!H$13</f>
        <v>54.862816557427202</v>
      </c>
      <c r="I75" s="37">
        <f>TrAvia_emi!I$13</f>
        <v>49.585549847337155</v>
      </c>
      <c r="J75" s="37">
        <f>TrAvia_emi!J$13</f>
        <v>48.892982015586966</v>
      </c>
      <c r="K75" s="37">
        <f>TrAvia_emi!K$13</f>
        <v>37.062725470337</v>
      </c>
      <c r="L75" s="37">
        <f>TrAvia_emi!L$13</f>
        <v>17.62837944549949</v>
      </c>
      <c r="M75" s="37">
        <f>TrAvia_emi!M$13</f>
        <v>16.089786031238507</v>
      </c>
      <c r="N75" s="37">
        <f>TrAvia_emi!N$13</f>
        <v>16.313567718438932</v>
      </c>
      <c r="O75" s="37">
        <f>TrAvia_emi!O$13</f>
        <v>15.348179570348936</v>
      </c>
      <c r="P75" s="37">
        <f>TrAvia_emi!P$13</f>
        <v>11.049751876710028</v>
      </c>
      <c r="Q75" s="37">
        <f>TrAvia_emi!Q$13</f>
        <v>9.5827332910441463</v>
      </c>
    </row>
    <row r="76" spans="1:17" ht="11.45" customHeight="1" x14ac:dyDescent="0.25">
      <c r="A76" s="17" t="str">
        <f>$A$24</f>
        <v>International - Extra-EU</v>
      </c>
      <c r="B76" s="37">
        <f>TrAvia_emi!B$14</f>
        <v>12.484541472823349</v>
      </c>
      <c r="C76" s="37">
        <f>TrAvia_emi!C$14</f>
        <v>10.46779164418119</v>
      </c>
      <c r="D76" s="37">
        <f>TrAvia_emi!D$14</f>
        <v>10.160479588487688</v>
      </c>
      <c r="E76" s="37">
        <f>TrAvia_emi!E$14</f>
        <v>10.815556375112493</v>
      </c>
      <c r="F76" s="37">
        <f>TrAvia_emi!F$14</f>
        <v>9.4904847434983832</v>
      </c>
      <c r="G76" s="37">
        <f>TrAvia_emi!G$14</f>
        <v>9.1539284333407203</v>
      </c>
      <c r="H76" s="37">
        <f>TrAvia_emi!H$14</f>
        <v>11.111374243172087</v>
      </c>
      <c r="I76" s="37">
        <f>TrAvia_emi!I$14</f>
        <v>11.474280715261255</v>
      </c>
      <c r="J76" s="37">
        <f>TrAvia_emi!J$14</f>
        <v>13.803352975782865</v>
      </c>
      <c r="K76" s="37">
        <f>TrAvia_emi!K$14</f>
        <v>10.600164943966405</v>
      </c>
      <c r="L76" s="37">
        <f>TrAvia_emi!L$14</f>
        <v>7.275379431920058</v>
      </c>
      <c r="M76" s="37">
        <f>TrAvia_emi!M$14</f>
        <v>6.7467430871578378</v>
      </c>
      <c r="N76" s="37">
        <f>TrAvia_emi!N$14</f>
        <v>5.8232851286051668</v>
      </c>
      <c r="O76" s="37">
        <f>TrAvia_emi!O$14</f>
        <v>5.2896166534285172</v>
      </c>
      <c r="P76" s="37">
        <f>TrAvia_emi!P$14</f>
        <v>3.7203621012745698</v>
      </c>
      <c r="Q76" s="37">
        <f>TrAvia_emi!Q$14</f>
        <v>4.2006122860727677</v>
      </c>
    </row>
    <row r="77" spans="1:17" ht="11.45" customHeight="1" x14ac:dyDescent="0.25">
      <c r="A77" s="19" t="s">
        <v>32</v>
      </c>
      <c r="B77" s="38">
        <f t="shared" ref="B77:Q77" si="25">B78+B79</f>
        <v>1566.7180109043425</v>
      </c>
      <c r="C77" s="38">
        <f t="shared" si="25"/>
        <v>2133.9722535611045</v>
      </c>
      <c r="D77" s="38">
        <f t="shared" si="25"/>
        <v>1925.2478571870242</v>
      </c>
      <c r="E77" s="38">
        <f t="shared" si="25"/>
        <v>1904.2713457177322</v>
      </c>
      <c r="F77" s="38">
        <f t="shared" si="25"/>
        <v>2140.2705741989762</v>
      </c>
      <c r="G77" s="38">
        <f t="shared" si="25"/>
        <v>2051.9593067524411</v>
      </c>
      <c r="H77" s="38">
        <f t="shared" si="25"/>
        <v>2249.5285123443364</v>
      </c>
      <c r="I77" s="38">
        <f t="shared" si="25"/>
        <v>2100.9445286498285</v>
      </c>
      <c r="J77" s="38">
        <f t="shared" si="25"/>
        <v>1886.2323740592842</v>
      </c>
      <c r="K77" s="38">
        <f t="shared" si="25"/>
        <v>2815.5201515929448</v>
      </c>
      <c r="L77" s="38">
        <f t="shared" si="25"/>
        <v>2285.8311346807104</v>
      </c>
      <c r="M77" s="38">
        <f t="shared" si="25"/>
        <v>1634.7793585292209</v>
      </c>
      <c r="N77" s="38">
        <f t="shared" si="25"/>
        <v>1674.470198093346</v>
      </c>
      <c r="O77" s="38">
        <f t="shared" si="25"/>
        <v>1373.0738079598261</v>
      </c>
      <c r="P77" s="38">
        <f t="shared" si="25"/>
        <v>1426.1938254358211</v>
      </c>
      <c r="Q77" s="38">
        <f t="shared" si="25"/>
        <v>1700.5712730046389</v>
      </c>
    </row>
    <row r="78" spans="1:17" ht="11.45" customHeight="1" x14ac:dyDescent="0.25">
      <c r="A78" s="17" t="str">
        <f>$A$26</f>
        <v>Domestic coastal shipping</v>
      </c>
      <c r="B78" s="37">
        <f>TrNavi_emi!B$8</f>
        <v>1566.7180109043425</v>
      </c>
      <c r="C78" s="37">
        <f>TrNavi_emi!C$8</f>
        <v>2133.9722535611045</v>
      </c>
      <c r="D78" s="37">
        <f>TrNavi_emi!D$8</f>
        <v>1925.2478571870242</v>
      </c>
      <c r="E78" s="37">
        <f>TrNavi_emi!E$8</f>
        <v>1904.2713457177322</v>
      </c>
      <c r="F78" s="37">
        <f>TrNavi_emi!F$8</f>
        <v>2140.2705741989762</v>
      </c>
      <c r="G78" s="37">
        <f>TrNavi_emi!G$8</f>
        <v>2051.9593067524411</v>
      </c>
      <c r="H78" s="37">
        <f>TrNavi_emi!H$8</f>
        <v>2249.5285123443364</v>
      </c>
      <c r="I78" s="37">
        <f>TrNavi_emi!I$8</f>
        <v>2100.9445286498285</v>
      </c>
      <c r="J78" s="37">
        <f>TrNavi_emi!J$8</f>
        <v>1886.2323740592842</v>
      </c>
      <c r="K78" s="37">
        <f>TrNavi_emi!K$8</f>
        <v>2815.5201515929448</v>
      </c>
      <c r="L78" s="37">
        <f>TrNavi_emi!L$8</f>
        <v>2285.8311346807104</v>
      </c>
      <c r="M78" s="37">
        <f>TrNavi_emi!M$8</f>
        <v>1634.7793585292209</v>
      </c>
      <c r="N78" s="37">
        <f>TrNavi_emi!N$8</f>
        <v>1674.470198093346</v>
      </c>
      <c r="O78" s="37">
        <f>TrNavi_emi!O$8</f>
        <v>1373.0738079598261</v>
      </c>
      <c r="P78" s="37">
        <f>TrNavi_emi!P$8</f>
        <v>1426.1938254358211</v>
      </c>
      <c r="Q78" s="37">
        <f>TrNavi_emi!Q$8</f>
        <v>1700.5712730046389</v>
      </c>
    </row>
    <row r="79" spans="1:17" ht="11.45" customHeight="1" x14ac:dyDescent="0.25">
      <c r="A79" s="15" t="str">
        <f>$A$27</f>
        <v>Inland waterways</v>
      </c>
      <c r="B79" s="36">
        <f>TrNavi_emi!B$9</f>
        <v>0</v>
      </c>
      <c r="C79" s="36">
        <f>TrNavi_emi!C$9</f>
        <v>0</v>
      </c>
      <c r="D79" s="36">
        <f>TrNavi_emi!D$9</f>
        <v>0</v>
      </c>
      <c r="E79" s="36">
        <f>TrNavi_emi!E$9</f>
        <v>0</v>
      </c>
      <c r="F79" s="36">
        <f>TrNavi_emi!F$9</f>
        <v>0</v>
      </c>
      <c r="G79" s="36">
        <f>TrNavi_emi!G$9</f>
        <v>0</v>
      </c>
      <c r="H79" s="36">
        <f>TrNavi_emi!H$9</f>
        <v>0</v>
      </c>
      <c r="I79" s="36">
        <f>TrNavi_emi!I$9</f>
        <v>0</v>
      </c>
      <c r="J79" s="36">
        <f>TrNavi_emi!J$9</f>
        <v>0</v>
      </c>
      <c r="K79" s="36">
        <f>TrNavi_emi!K$9</f>
        <v>0</v>
      </c>
      <c r="L79" s="36">
        <f>TrNavi_emi!L$9</f>
        <v>0</v>
      </c>
      <c r="M79" s="36">
        <f>TrNavi_emi!M$9</f>
        <v>0</v>
      </c>
      <c r="N79" s="36">
        <f>TrNavi_emi!N$9</f>
        <v>0</v>
      </c>
      <c r="O79" s="36">
        <f>TrNavi_emi!O$9</f>
        <v>0</v>
      </c>
      <c r="P79" s="36">
        <f>TrNavi_emi!P$9</f>
        <v>0</v>
      </c>
      <c r="Q79" s="36">
        <f>TrNavi_emi!Q$9</f>
        <v>0</v>
      </c>
    </row>
    <row r="81" spans="1:17" ht="11.45" customHeight="1" x14ac:dyDescent="0.25">
      <c r="A81" s="35" t="s">
        <v>45</v>
      </c>
      <c r="B81" s="34"/>
      <c r="C81" s="34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</row>
    <row r="83" spans="1:17" ht="11.45" customHeight="1" x14ac:dyDescent="0.25">
      <c r="A83" s="27" t="s">
        <v>44</v>
      </c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</row>
    <row r="84" spans="1:17" ht="11.45" customHeight="1" x14ac:dyDescent="0.25">
      <c r="A84" s="25" t="s">
        <v>43</v>
      </c>
      <c r="B84" s="32">
        <f t="shared" ref="B84:Q84" si="26">IF(B4=0,0,B4/B$4)</f>
        <v>1</v>
      </c>
      <c r="C84" s="32">
        <f t="shared" si="26"/>
        <v>1</v>
      </c>
      <c r="D84" s="32">
        <f t="shared" si="26"/>
        <v>1</v>
      </c>
      <c r="E84" s="32">
        <f t="shared" si="26"/>
        <v>1</v>
      </c>
      <c r="F84" s="32">
        <f t="shared" si="26"/>
        <v>1</v>
      </c>
      <c r="G84" s="32">
        <f t="shared" si="26"/>
        <v>1</v>
      </c>
      <c r="H84" s="32">
        <f t="shared" si="26"/>
        <v>1</v>
      </c>
      <c r="I84" s="32">
        <f t="shared" si="26"/>
        <v>1</v>
      </c>
      <c r="J84" s="32">
        <f t="shared" si="26"/>
        <v>1</v>
      </c>
      <c r="K84" s="32">
        <f t="shared" si="26"/>
        <v>1</v>
      </c>
      <c r="L84" s="32">
        <f t="shared" si="26"/>
        <v>1</v>
      </c>
      <c r="M84" s="32">
        <f t="shared" si="26"/>
        <v>1</v>
      </c>
      <c r="N84" s="32">
        <f t="shared" si="26"/>
        <v>1</v>
      </c>
      <c r="O84" s="32">
        <f t="shared" si="26"/>
        <v>1</v>
      </c>
      <c r="P84" s="32">
        <f t="shared" si="26"/>
        <v>1</v>
      </c>
      <c r="Q84" s="32">
        <f t="shared" si="26"/>
        <v>1</v>
      </c>
    </row>
    <row r="85" spans="1:17" ht="11.45" customHeight="1" x14ac:dyDescent="0.25">
      <c r="A85" s="23" t="str">
        <f>$A$5</f>
        <v>Road transport</v>
      </c>
      <c r="B85" s="31">
        <f t="shared" ref="B85:Q85" si="27">IF(B5=0,0,B5/B$4)</f>
        <v>0.70112285435568256</v>
      </c>
      <c r="C85" s="31">
        <f t="shared" si="27"/>
        <v>0.69890604808713364</v>
      </c>
      <c r="D85" s="31">
        <f t="shared" si="27"/>
        <v>0.71396168286184081</v>
      </c>
      <c r="E85" s="31">
        <f t="shared" si="27"/>
        <v>0.73006238957324876</v>
      </c>
      <c r="F85" s="31">
        <f t="shared" si="27"/>
        <v>0.73267029652171034</v>
      </c>
      <c r="G85" s="31">
        <f t="shared" si="27"/>
        <v>0.73389509706635114</v>
      </c>
      <c r="H85" s="31">
        <f t="shared" si="27"/>
        <v>0.75453052594888015</v>
      </c>
      <c r="I85" s="31">
        <f t="shared" si="27"/>
        <v>0.7608154640003878</v>
      </c>
      <c r="J85" s="31">
        <f t="shared" si="27"/>
        <v>0.76444988064913777</v>
      </c>
      <c r="K85" s="31">
        <f t="shared" si="27"/>
        <v>0.7804690139863969</v>
      </c>
      <c r="L85" s="31">
        <f t="shared" si="27"/>
        <v>0.7865436526527676</v>
      </c>
      <c r="M85" s="31">
        <f t="shared" si="27"/>
        <v>0.78022427817246942</v>
      </c>
      <c r="N85" s="31">
        <f t="shared" si="27"/>
        <v>0.80154251455789827</v>
      </c>
      <c r="O85" s="31">
        <f t="shared" si="27"/>
        <v>0.79586400028646831</v>
      </c>
      <c r="P85" s="31">
        <f t="shared" si="27"/>
        <v>0.75123339279297352</v>
      </c>
      <c r="Q85" s="31">
        <f t="shared" si="27"/>
        <v>0.74312882453907336</v>
      </c>
    </row>
    <row r="86" spans="1:17" ht="11.45" customHeight="1" x14ac:dyDescent="0.25">
      <c r="A86" s="17" t="str">
        <f>$A$6</f>
        <v>Powered 2-wheelers</v>
      </c>
      <c r="B86" s="29">
        <f t="shared" ref="B86:Q86" si="28">IF(B6=0,0,B6/B$4)</f>
        <v>3.4481445903679096E-2</v>
      </c>
      <c r="C86" s="29">
        <f t="shared" si="28"/>
        <v>3.429353586877712E-2</v>
      </c>
      <c r="D86" s="29">
        <f t="shared" si="28"/>
        <v>3.6983738184479233E-2</v>
      </c>
      <c r="E86" s="29">
        <f t="shared" si="28"/>
        <v>3.8463419937581893E-2</v>
      </c>
      <c r="F86" s="29">
        <f t="shared" si="28"/>
        <v>3.8634373905765795E-2</v>
      </c>
      <c r="G86" s="29">
        <f t="shared" si="28"/>
        <v>3.7734692206169831E-2</v>
      </c>
      <c r="H86" s="29">
        <f t="shared" si="28"/>
        <v>3.5285085206079272E-2</v>
      </c>
      <c r="I86" s="29">
        <f t="shared" si="28"/>
        <v>3.4874333813296632E-2</v>
      </c>
      <c r="J86" s="29">
        <f t="shared" si="28"/>
        <v>3.5853060956756416E-2</v>
      </c>
      <c r="K86" s="29">
        <f t="shared" si="28"/>
        <v>3.7377100997348658E-2</v>
      </c>
      <c r="L86" s="29">
        <f t="shared" si="28"/>
        <v>4.5012663321418248E-2</v>
      </c>
      <c r="M86" s="29">
        <f t="shared" si="28"/>
        <v>4.6554209923820915E-2</v>
      </c>
      <c r="N86" s="29">
        <f t="shared" si="28"/>
        <v>5.0449668422491462E-2</v>
      </c>
      <c r="O86" s="29">
        <f t="shared" si="28"/>
        <v>5.1472135550115074E-2</v>
      </c>
      <c r="P86" s="29">
        <f t="shared" si="28"/>
        <v>5.0257585490156617E-2</v>
      </c>
      <c r="Q86" s="29">
        <f t="shared" si="28"/>
        <v>4.9494847702968435E-2</v>
      </c>
    </row>
    <row r="87" spans="1:17" ht="11.45" customHeight="1" x14ac:dyDescent="0.25">
      <c r="A87" s="17" t="str">
        <f>$A$7</f>
        <v>Passenger cars</v>
      </c>
      <c r="B87" s="29">
        <f t="shared" ref="B87:Q87" si="29">IF(B7=0,0,B7/B$4)</f>
        <v>0.4958489814932257</v>
      </c>
      <c r="C87" s="29">
        <f t="shared" si="29"/>
        <v>0.5032700537956375</v>
      </c>
      <c r="D87" s="29">
        <f t="shared" si="29"/>
        <v>0.51853629805074508</v>
      </c>
      <c r="E87" s="29">
        <f t="shared" si="29"/>
        <v>0.53661584167749554</v>
      </c>
      <c r="F87" s="29">
        <f t="shared" si="29"/>
        <v>0.54648497843775168</v>
      </c>
      <c r="G87" s="29">
        <f t="shared" si="29"/>
        <v>0.55457951652404325</v>
      </c>
      <c r="H87" s="29">
        <f t="shared" si="29"/>
        <v>0.57899901312032276</v>
      </c>
      <c r="I87" s="29">
        <f t="shared" si="29"/>
        <v>0.58943937921174072</v>
      </c>
      <c r="J87" s="29">
        <f t="shared" si="29"/>
        <v>0.59672139204945229</v>
      </c>
      <c r="K87" s="29">
        <f t="shared" si="29"/>
        <v>0.61590410899376991</v>
      </c>
      <c r="L87" s="29">
        <f t="shared" si="29"/>
        <v>0.6119012969130273</v>
      </c>
      <c r="M87" s="29">
        <f t="shared" si="29"/>
        <v>0.60373009043711423</v>
      </c>
      <c r="N87" s="29">
        <f t="shared" si="29"/>
        <v>0.61684687474146904</v>
      </c>
      <c r="O87" s="29">
        <f t="shared" si="29"/>
        <v>0.61042033303039755</v>
      </c>
      <c r="P87" s="29">
        <f t="shared" si="29"/>
        <v>0.57605841699820481</v>
      </c>
      <c r="Q87" s="29">
        <f t="shared" si="29"/>
        <v>0.57080143856146759</v>
      </c>
    </row>
    <row r="88" spans="1:17" ht="11.45" customHeight="1" x14ac:dyDescent="0.25">
      <c r="A88" s="17" t="str">
        <f>$A$8</f>
        <v>Motor coaches, buses and trolley buses</v>
      </c>
      <c r="B88" s="29">
        <f t="shared" ref="B88:Q88" si="30">IF(B8=0,0,B8/B$4)</f>
        <v>0.17079242695877775</v>
      </c>
      <c r="C88" s="29">
        <f t="shared" si="30"/>
        <v>0.16134245842271902</v>
      </c>
      <c r="D88" s="29">
        <f t="shared" si="30"/>
        <v>0.15844164662661653</v>
      </c>
      <c r="E88" s="29">
        <f t="shared" si="30"/>
        <v>0.1549831279581714</v>
      </c>
      <c r="F88" s="29">
        <f t="shared" si="30"/>
        <v>0.14755094417819295</v>
      </c>
      <c r="G88" s="29">
        <f t="shared" si="30"/>
        <v>0.14158088833613811</v>
      </c>
      <c r="H88" s="29">
        <f t="shared" si="30"/>
        <v>0.14024642762247816</v>
      </c>
      <c r="I88" s="29">
        <f t="shared" si="30"/>
        <v>0.13650175097535047</v>
      </c>
      <c r="J88" s="29">
        <f t="shared" si="30"/>
        <v>0.13187542764292898</v>
      </c>
      <c r="K88" s="29">
        <f t="shared" si="30"/>
        <v>0.12718780399527826</v>
      </c>
      <c r="L88" s="29">
        <f t="shared" si="30"/>
        <v>0.12962969241832206</v>
      </c>
      <c r="M88" s="29">
        <f t="shared" si="30"/>
        <v>0.12993997781153432</v>
      </c>
      <c r="N88" s="29">
        <f t="shared" si="30"/>
        <v>0.13424597139393782</v>
      </c>
      <c r="O88" s="29">
        <f t="shared" si="30"/>
        <v>0.1339715317059556</v>
      </c>
      <c r="P88" s="29">
        <f t="shared" si="30"/>
        <v>0.12491739030461202</v>
      </c>
      <c r="Q88" s="29">
        <f t="shared" si="30"/>
        <v>0.12283253827463728</v>
      </c>
    </row>
    <row r="89" spans="1:17" ht="11.45" customHeight="1" x14ac:dyDescent="0.25">
      <c r="A89" s="19" t="str">
        <f>$A$9</f>
        <v>Rail, metro and tram</v>
      </c>
      <c r="B89" s="30">
        <f t="shared" ref="B89:Q89" si="31">IF(B9=0,0,B9/B$4)</f>
        <v>2.421002328687559E-2</v>
      </c>
      <c r="C89" s="30">
        <f t="shared" si="31"/>
        <v>2.2772969934252589E-2</v>
      </c>
      <c r="D89" s="30">
        <f t="shared" si="31"/>
        <v>2.2945231188745467E-2</v>
      </c>
      <c r="E89" s="30">
        <f t="shared" si="31"/>
        <v>2.099862517301147E-2</v>
      </c>
      <c r="F89" s="30">
        <f t="shared" si="31"/>
        <v>2.1640805146134964E-2</v>
      </c>
      <c r="G89" s="30">
        <f t="shared" si="31"/>
        <v>2.1883055275548718E-2</v>
      </c>
      <c r="H89" s="30">
        <f t="shared" si="31"/>
        <v>2.1622396478860051E-2</v>
      </c>
      <c r="I89" s="30">
        <f t="shared" si="31"/>
        <v>2.1902326406499417E-2</v>
      </c>
      <c r="J89" s="30">
        <f t="shared" si="31"/>
        <v>1.9793248574280334E-2</v>
      </c>
      <c r="K89" s="30">
        <f t="shared" si="31"/>
        <v>1.9079043376332181E-2</v>
      </c>
      <c r="L89" s="30">
        <f t="shared" si="31"/>
        <v>1.8896117181462183E-2</v>
      </c>
      <c r="M89" s="30">
        <f t="shared" si="31"/>
        <v>1.6164925214848171E-2</v>
      </c>
      <c r="N89" s="30">
        <f t="shared" si="31"/>
        <v>1.5917701751312463E-2</v>
      </c>
      <c r="O89" s="30">
        <f t="shared" si="31"/>
        <v>1.7329358231770078E-2</v>
      </c>
      <c r="P89" s="30">
        <f t="shared" si="31"/>
        <v>1.6259915194161333E-2</v>
      </c>
      <c r="Q89" s="30">
        <f t="shared" si="31"/>
        <v>1.7058012080293974E-2</v>
      </c>
    </row>
    <row r="90" spans="1:17" ht="11.45" customHeight="1" x14ac:dyDescent="0.25">
      <c r="A90" s="17" t="str">
        <f>$A$10</f>
        <v>Metro and tram, urban light rail</v>
      </c>
      <c r="B90" s="29">
        <f t="shared" ref="B90:Q90" si="32">IF(B10=0,0,B10/B$4)</f>
        <v>9.3660363170942635E-3</v>
      </c>
      <c r="C90" s="29">
        <f t="shared" si="32"/>
        <v>9.8433701698264365E-3</v>
      </c>
      <c r="D90" s="29">
        <f t="shared" si="32"/>
        <v>9.7225555884514689E-3</v>
      </c>
      <c r="E90" s="29">
        <f t="shared" si="32"/>
        <v>9.8850286624801807E-3</v>
      </c>
      <c r="F90" s="29">
        <f t="shared" si="32"/>
        <v>1.0246593345707843E-2</v>
      </c>
      <c r="G90" s="29">
        <f t="shared" si="32"/>
        <v>9.7866973504242925E-3</v>
      </c>
      <c r="H90" s="29">
        <f t="shared" si="32"/>
        <v>9.9716496704055583E-3</v>
      </c>
      <c r="I90" s="29">
        <f t="shared" si="32"/>
        <v>9.9274000709345805E-3</v>
      </c>
      <c r="J90" s="29">
        <f t="shared" si="32"/>
        <v>9.9055751080209097E-3</v>
      </c>
      <c r="K90" s="29">
        <f t="shared" si="32"/>
        <v>1.0159681797913026E-2</v>
      </c>
      <c r="L90" s="29">
        <f t="shared" si="32"/>
        <v>1.0399535920109603E-2</v>
      </c>
      <c r="M90" s="29">
        <f t="shared" si="32"/>
        <v>1.0282488360539464E-2</v>
      </c>
      <c r="N90" s="29">
        <f t="shared" si="32"/>
        <v>1.0623232830696603E-2</v>
      </c>
      <c r="O90" s="29">
        <f t="shared" si="32"/>
        <v>1.0601515704490531E-2</v>
      </c>
      <c r="P90" s="29">
        <f t="shared" si="32"/>
        <v>9.8850379495918402E-3</v>
      </c>
      <c r="Q90" s="29">
        <f t="shared" si="32"/>
        <v>9.7223065404531336E-3</v>
      </c>
    </row>
    <row r="91" spans="1:17" ht="11.45" customHeight="1" x14ac:dyDescent="0.25">
      <c r="A91" s="17" t="str">
        <f>$A$11</f>
        <v>Conventional passenger trains</v>
      </c>
      <c r="B91" s="29">
        <f t="shared" ref="B91:Q91" si="33">IF(B11=0,0,B11/B$4)</f>
        <v>1.4843986969781328E-2</v>
      </c>
      <c r="C91" s="29">
        <f t="shared" si="33"/>
        <v>1.2929599764426154E-2</v>
      </c>
      <c r="D91" s="29">
        <f t="shared" si="33"/>
        <v>1.3222675600293998E-2</v>
      </c>
      <c r="E91" s="29">
        <f t="shared" si="33"/>
        <v>1.1113596510531289E-2</v>
      </c>
      <c r="F91" s="29">
        <f t="shared" si="33"/>
        <v>1.1394211800427122E-2</v>
      </c>
      <c r="G91" s="29">
        <f t="shared" si="33"/>
        <v>1.2096357925124425E-2</v>
      </c>
      <c r="H91" s="29">
        <f t="shared" si="33"/>
        <v>1.1650746808454494E-2</v>
      </c>
      <c r="I91" s="29">
        <f t="shared" si="33"/>
        <v>1.1974926335564837E-2</v>
      </c>
      <c r="J91" s="29">
        <f t="shared" si="33"/>
        <v>9.8876734662594248E-3</v>
      </c>
      <c r="K91" s="29">
        <f t="shared" si="33"/>
        <v>8.9193615784191552E-3</v>
      </c>
      <c r="L91" s="29">
        <f t="shared" si="33"/>
        <v>8.496581261352578E-3</v>
      </c>
      <c r="M91" s="29">
        <f t="shared" si="33"/>
        <v>5.8824368543087067E-3</v>
      </c>
      <c r="N91" s="29">
        <f t="shared" si="33"/>
        <v>5.2944689206158605E-3</v>
      </c>
      <c r="O91" s="29">
        <f t="shared" si="33"/>
        <v>6.7278425272795494E-3</v>
      </c>
      <c r="P91" s="29">
        <f t="shared" si="33"/>
        <v>6.3748772445694959E-3</v>
      </c>
      <c r="Q91" s="29">
        <f t="shared" si="33"/>
        <v>7.3357055398408427E-3</v>
      </c>
    </row>
    <row r="92" spans="1:17" ht="11.45" customHeight="1" x14ac:dyDescent="0.25">
      <c r="A92" s="17" t="str">
        <f>$A$12</f>
        <v>High speed passenger trains</v>
      </c>
      <c r="B92" s="29">
        <f t="shared" ref="B92:Q92" si="34">IF(B12=0,0,B12/B$4)</f>
        <v>0</v>
      </c>
      <c r="C92" s="29">
        <f t="shared" si="34"/>
        <v>0</v>
      </c>
      <c r="D92" s="29">
        <f t="shared" si="34"/>
        <v>0</v>
      </c>
      <c r="E92" s="29">
        <f t="shared" si="34"/>
        <v>0</v>
      </c>
      <c r="F92" s="29">
        <f t="shared" si="34"/>
        <v>0</v>
      </c>
      <c r="G92" s="29">
        <f t="shared" si="34"/>
        <v>0</v>
      </c>
      <c r="H92" s="29">
        <f t="shared" si="34"/>
        <v>0</v>
      </c>
      <c r="I92" s="29">
        <f t="shared" si="34"/>
        <v>0</v>
      </c>
      <c r="J92" s="29">
        <f t="shared" si="34"/>
        <v>0</v>
      </c>
      <c r="K92" s="29">
        <f t="shared" si="34"/>
        <v>0</v>
      </c>
      <c r="L92" s="29">
        <f t="shared" si="34"/>
        <v>0</v>
      </c>
      <c r="M92" s="29">
        <f t="shared" si="34"/>
        <v>0</v>
      </c>
      <c r="N92" s="29">
        <f t="shared" si="34"/>
        <v>0</v>
      </c>
      <c r="O92" s="29">
        <f t="shared" si="34"/>
        <v>0</v>
      </c>
      <c r="P92" s="29">
        <f t="shared" si="34"/>
        <v>0</v>
      </c>
      <c r="Q92" s="29">
        <f t="shared" si="34"/>
        <v>0</v>
      </c>
    </row>
    <row r="93" spans="1:17" ht="11.45" customHeight="1" x14ac:dyDescent="0.25">
      <c r="A93" s="19" t="str">
        <f>$A$13</f>
        <v>Aviation</v>
      </c>
      <c r="B93" s="30">
        <f t="shared" ref="B93:Q93" si="35">IF(B13=0,0,B13/B$4)</f>
        <v>0.27466712235744178</v>
      </c>
      <c r="C93" s="30">
        <f t="shared" si="35"/>
        <v>0.27832098197861371</v>
      </c>
      <c r="D93" s="30">
        <f t="shared" si="35"/>
        <v>0.26309308594941377</v>
      </c>
      <c r="E93" s="30">
        <f t="shared" si="35"/>
        <v>0.24893898525373964</v>
      </c>
      <c r="F93" s="30">
        <f t="shared" si="35"/>
        <v>0.24568889833215482</v>
      </c>
      <c r="G93" s="30">
        <f t="shared" si="35"/>
        <v>0.24422184765810015</v>
      </c>
      <c r="H93" s="30">
        <f t="shared" si="35"/>
        <v>0.2238470775722598</v>
      </c>
      <c r="I93" s="30">
        <f t="shared" si="35"/>
        <v>0.21728220959311279</v>
      </c>
      <c r="J93" s="30">
        <f t="shared" si="35"/>
        <v>0.2157568707765819</v>
      </c>
      <c r="K93" s="30">
        <f t="shared" si="35"/>
        <v>0.20045194263727092</v>
      </c>
      <c r="L93" s="30">
        <f t="shared" si="35"/>
        <v>0.1945602301657702</v>
      </c>
      <c r="M93" s="30">
        <f t="shared" si="35"/>
        <v>0.20361079661268239</v>
      </c>
      <c r="N93" s="30">
        <f t="shared" si="35"/>
        <v>0.1825397836907893</v>
      </c>
      <c r="O93" s="30">
        <f t="shared" si="35"/>
        <v>0.18680664148176176</v>
      </c>
      <c r="P93" s="30">
        <f t="shared" si="35"/>
        <v>0.23250669201286525</v>
      </c>
      <c r="Q93" s="30">
        <f t="shared" si="35"/>
        <v>0.23981316338063274</v>
      </c>
    </row>
    <row r="94" spans="1:17" ht="11.45" customHeight="1" x14ac:dyDescent="0.25">
      <c r="A94" s="17" t="str">
        <f>$A$14</f>
        <v>Domestic</v>
      </c>
      <c r="B94" s="29">
        <f t="shared" ref="B94:Q94" si="36">IF(B14=0,0,B14/B$4)</f>
        <v>1.0170124629513775E-2</v>
      </c>
      <c r="C94" s="29">
        <f t="shared" si="36"/>
        <v>1.0151380504063858E-2</v>
      </c>
      <c r="D94" s="29">
        <f t="shared" si="36"/>
        <v>1.0054578548477284E-2</v>
      </c>
      <c r="E94" s="29">
        <f t="shared" si="36"/>
        <v>1.0150062156884678E-2</v>
      </c>
      <c r="F94" s="29">
        <f t="shared" si="36"/>
        <v>1.091694452509852E-2</v>
      </c>
      <c r="G94" s="29">
        <f t="shared" si="36"/>
        <v>1.1013574813392117E-2</v>
      </c>
      <c r="H94" s="29">
        <f t="shared" si="36"/>
        <v>1.1575463331772281E-2</v>
      </c>
      <c r="I94" s="29">
        <f t="shared" si="36"/>
        <v>1.2638941160951392E-2</v>
      </c>
      <c r="J94" s="29">
        <f t="shared" si="36"/>
        <v>1.2040769618548868E-2</v>
      </c>
      <c r="K94" s="29">
        <f t="shared" si="36"/>
        <v>1.2764075151827443E-2</v>
      </c>
      <c r="L94" s="29">
        <f t="shared" si="36"/>
        <v>1.1826413186009101E-2</v>
      </c>
      <c r="M94" s="29">
        <f t="shared" si="36"/>
        <v>1.0499986579278867E-2</v>
      </c>
      <c r="N94" s="29">
        <f t="shared" si="36"/>
        <v>1.0106770785634447E-2</v>
      </c>
      <c r="O94" s="29">
        <f t="shared" si="36"/>
        <v>9.7491762830996791E-3</v>
      </c>
      <c r="P94" s="29">
        <f t="shared" si="36"/>
        <v>1.0936625569427729E-2</v>
      </c>
      <c r="Q94" s="29">
        <f t="shared" si="36"/>
        <v>1.2763660325787483E-2</v>
      </c>
    </row>
    <row r="95" spans="1:17" ht="11.45" customHeight="1" x14ac:dyDescent="0.25">
      <c r="A95" s="17" t="str">
        <f>$A$15</f>
        <v>International - Intra-EU</v>
      </c>
      <c r="B95" s="29">
        <f t="shared" ref="B95:Q95" si="37">IF(B15=0,0,B15/B$4)</f>
        <v>0.22630782477150496</v>
      </c>
      <c r="C95" s="29">
        <f t="shared" si="37"/>
        <v>0.22833644344589657</v>
      </c>
      <c r="D95" s="29">
        <f t="shared" si="37"/>
        <v>0.21478158834649833</v>
      </c>
      <c r="E95" s="29">
        <f t="shared" si="37"/>
        <v>0.20210004867216974</v>
      </c>
      <c r="F95" s="29">
        <f t="shared" si="37"/>
        <v>0.19640995361650418</v>
      </c>
      <c r="G95" s="29">
        <f t="shared" si="37"/>
        <v>0.19215741411597481</v>
      </c>
      <c r="H95" s="29">
        <f t="shared" si="37"/>
        <v>0.16562867687332583</v>
      </c>
      <c r="I95" s="29">
        <f t="shared" si="37"/>
        <v>0.15389154036153588</v>
      </c>
      <c r="J95" s="29">
        <f t="shared" si="37"/>
        <v>0.15113822151445769</v>
      </c>
      <c r="K95" s="29">
        <f t="shared" si="37"/>
        <v>0.1376055362135615</v>
      </c>
      <c r="L95" s="29">
        <f t="shared" si="37"/>
        <v>0.13911552742764777</v>
      </c>
      <c r="M95" s="29">
        <f t="shared" si="37"/>
        <v>0.14355913154112898</v>
      </c>
      <c r="N95" s="29">
        <f t="shared" si="37"/>
        <v>0.13697776042701143</v>
      </c>
      <c r="O95" s="29">
        <f t="shared" si="37"/>
        <v>0.14242247957069676</v>
      </c>
      <c r="P95" s="29">
        <f t="shared" si="37"/>
        <v>0.15542258972629588</v>
      </c>
      <c r="Q95" s="29">
        <f t="shared" si="37"/>
        <v>0.16669226488962363</v>
      </c>
    </row>
    <row r="96" spans="1:17" ht="11.45" customHeight="1" x14ac:dyDescent="0.25">
      <c r="A96" s="17" t="str">
        <f>$A$16</f>
        <v>International - Extra-EU</v>
      </c>
      <c r="B96" s="29">
        <f t="shared" ref="B96:Q96" si="38">IF(B16=0,0,B16/B$4)</f>
        <v>3.818917295642308E-2</v>
      </c>
      <c r="C96" s="29">
        <f t="shared" si="38"/>
        <v>3.9833158028653295E-2</v>
      </c>
      <c r="D96" s="29">
        <f t="shared" si="38"/>
        <v>3.8256919054438149E-2</v>
      </c>
      <c r="E96" s="29">
        <f t="shared" si="38"/>
        <v>3.6688874424685221E-2</v>
      </c>
      <c r="F96" s="29">
        <f t="shared" si="38"/>
        <v>3.8362000190552088E-2</v>
      </c>
      <c r="G96" s="29">
        <f t="shared" si="38"/>
        <v>4.1050858728733222E-2</v>
      </c>
      <c r="H96" s="29">
        <f t="shared" si="38"/>
        <v>4.6642937367161678E-2</v>
      </c>
      <c r="I96" s="29">
        <f t="shared" si="38"/>
        <v>5.0751728070625508E-2</v>
      </c>
      <c r="J96" s="29">
        <f t="shared" si="38"/>
        <v>5.257787964357534E-2</v>
      </c>
      <c r="K96" s="29">
        <f t="shared" si="38"/>
        <v>5.0082331271881969E-2</v>
      </c>
      <c r="L96" s="29">
        <f t="shared" si="38"/>
        <v>4.361828955211336E-2</v>
      </c>
      <c r="M96" s="29">
        <f t="shared" si="38"/>
        <v>4.9551678492274522E-2</v>
      </c>
      <c r="N96" s="29">
        <f t="shared" si="38"/>
        <v>3.5455252478143413E-2</v>
      </c>
      <c r="O96" s="29">
        <f t="shared" si="38"/>
        <v>3.4634985627965333E-2</v>
      </c>
      <c r="P96" s="29">
        <f t="shared" si="38"/>
        <v>6.6147476717141648E-2</v>
      </c>
      <c r="Q96" s="29">
        <f t="shared" si="38"/>
        <v>6.0357238165221649E-2</v>
      </c>
    </row>
    <row r="97" spans="1:17" ht="11.45" customHeight="1" x14ac:dyDescent="0.25">
      <c r="A97" s="25" t="s">
        <v>42</v>
      </c>
      <c r="B97" s="32">
        <f t="shared" ref="B97:Q97" si="39">IF(B17=0,0,B17/B$17)</f>
        <v>1</v>
      </c>
      <c r="C97" s="32">
        <f t="shared" si="39"/>
        <v>1</v>
      </c>
      <c r="D97" s="32">
        <f t="shared" si="39"/>
        <v>1</v>
      </c>
      <c r="E97" s="32">
        <f t="shared" si="39"/>
        <v>1</v>
      </c>
      <c r="F97" s="32">
        <f t="shared" si="39"/>
        <v>1</v>
      </c>
      <c r="G97" s="32">
        <f t="shared" si="39"/>
        <v>1</v>
      </c>
      <c r="H97" s="32">
        <f t="shared" si="39"/>
        <v>1</v>
      </c>
      <c r="I97" s="32">
        <f t="shared" si="39"/>
        <v>1</v>
      </c>
      <c r="J97" s="32">
        <f t="shared" si="39"/>
        <v>1</v>
      </c>
      <c r="K97" s="32">
        <f t="shared" si="39"/>
        <v>1</v>
      </c>
      <c r="L97" s="32">
        <f t="shared" si="39"/>
        <v>1</v>
      </c>
      <c r="M97" s="32">
        <f t="shared" si="39"/>
        <v>1</v>
      </c>
      <c r="N97" s="32">
        <f t="shared" si="39"/>
        <v>1</v>
      </c>
      <c r="O97" s="32">
        <f t="shared" si="39"/>
        <v>1</v>
      </c>
      <c r="P97" s="32">
        <f t="shared" si="39"/>
        <v>1</v>
      </c>
      <c r="Q97" s="32">
        <f t="shared" si="39"/>
        <v>1</v>
      </c>
    </row>
    <row r="98" spans="1:17" ht="11.45" customHeight="1" x14ac:dyDescent="0.25">
      <c r="A98" s="23" t="str">
        <f>$A$18</f>
        <v>Road transport</v>
      </c>
      <c r="B98" s="31">
        <f t="shared" ref="B98:Q98" si="40">IF(B18=0,0,B18/B$17)</f>
        <v>0.5329410061750911</v>
      </c>
      <c r="C98" s="31">
        <f t="shared" si="40"/>
        <v>0.58119550791294772</v>
      </c>
      <c r="D98" s="31">
        <f t="shared" si="40"/>
        <v>0.56501933834236562</v>
      </c>
      <c r="E98" s="31">
        <f t="shared" si="40"/>
        <v>0.47481815636641578</v>
      </c>
      <c r="F98" s="31">
        <f t="shared" si="40"/>
        <v>0.62442556381627157</v>
      </c>
      <c r="G98" s="31">
        <f t="shared" si="40"/>
        <v>0.53304569013826586</v>
      </c>
      <c r="H98" s="31">
        <f t="shared" si="40"/>
        <v>0.59914306675206264</v>
      </c>
      <c r="I98" s="31">
        <f t="shared" si="40"/>
        <v>0.58269951125705022</v>
      </c>
      <c r="J98" s="31">
        <f t="shared" si="40"/>
        <v>0.61414230421872817</v>
      </c>
      <c r="K98" s="31">
        <f t="shared" si="40"/>
        <v>0.55325035618141993</v>
      </c>
      <c r="L98" s="31">
        <f t="shared" si="40"/>
        <v>0.57351827229814523</v>
      </c>
      <c r="M98" s="31">
        <f t="shared" si="40"/>
        <v>0.56236715767193934</v>
      </c>
      <c r="N98" s="31">
        <f t="shared" si="40"/>
        <v>0.53116377890715349</v>
      </c>
      <c r="O98" s="31">
        <f t="shared" si="40"/>
        <v>0.5602747340446218</v>
      </c>
      <c r="P98" s="31">
        <f t="shared" si="40"/>
        <v>0.55464838701007746</v>
      </c>
      <c r="Q98" s="31">
        <f t="shared" si="40"/>
        <v>0.52012761186899614</v>
      </c>
    </row>
    <row r="99" spans="1:17" ht="11.45" customHeight="1" x14ac:dyDescent="0.25">
      <c r="A99" s="17" t="str">
        <f>$A$19</f>
        <v>Light duty vehicles</v>
      </c>
      <c r="B99" s="29">
        <f t="shared" ref="B99:Q99" si="41">IF(B19=0,0,B19/B$17)</f>
        <v>3.4944834196684281E-2</v>
      </c>
      <c r="C99" s="29">
        <f t="shared" si="41"/>
        <v>3.8043766747366328E-2</v>
      </c>
      <c r="D99" s="29">
        <f t="shared" si="41"/>
        <v>3.7540168292983928E-2</v>
      </c>
      <c r="E99" s="29">
        <f t="shared" si="41"/>
        <v>4.8344476790886451E-2</v>
      </c>
      <c r="F99" s="29">
        <f t="shared" si="41"/>
        <v>3.4081440694678854E-2</v>
      </c>
      <c r="G99" s="29">
        <f t="shared" si="41"/>
        <v>4.4418088045466313E-2</v>
      </c>
      <c r="H99" s="29">
        <f t="shared" si="41"/>
        <v>4.0240019346445235E-2</v>
      </c>
      <c r="I99" s="29">
        <f t="shared" si="41"/>
        <v>4.9995240313531496E-2</v>
      </c>
      <c r="J99" s="29">
        <f t="shared" si="41"/>
        <v>4.8329424354916613E-2</v>
      </c>
      <c r="K99" s="29">
        <f t="shared" si="41"/>
        <v>4.4404714866920963E-2</v>
      </c>
      <c r="L99" s="29">
        <f t="shared" si="41"/>
        <v>4.5455011086444036E-2</v>
      </c>
      <c r="M99" s="29">
        <f t="shared" si="41"/>
        <v>5.6972534286711687E-2</v>
      </c>
      <c r="N99" s="29">
        <f t="shared" si="41"/>
        <v>4.650949582103351E-2</v>
      </c>
      <c r="O99" s="29">
        <f t="shared" si="41"/>
        <v>6.0644106803934963E-2</v>
      </c>
      <c r="P99" s="29">
        <f t="shared" si="41"/>
        <v>5.905099970918426E-2</v>
      </c>
      <c r="Q99" s="29">
        <f t="shared" si="41"/>
        <v>6.6460306396345273E-2</v>
      </c>
    </row>
    <row r="100" spans="1:17" ht="11.45" customHeight="1" x14ac:dyDescent="0.25">
      <c r="A100" s="17" t="str">
        <f>$A$20</f>
        <v>Heavy duty vehicles</v>
      </c>
      <c r="B100" s="29">
        <f t="shared" ref="B100:Q100" si="42">IF(B20=0,0,B20/B$17)</f>
        <v>0.49799617197840684</v>
      </c>
      <c r="C100" s="29">
        <f t="shared" si="42"/>
        <v>0.5431517411655814</v>
      </c>
      <c r="D100" s="29">
        <f t="shared" si="42"/>
        <v>0.52747917004938172</v>
      </c>
      <c r="E100" s="29">
        <f t="shared" si="42"/>
        <v>0.42647367957552934</v>
      </c>
      <c r="F100" s="29">
        <f t="shared" si="42"/>
        <v>0.59034412312159268</v>
      </c>
      <c r="G100" s="29">
        <f t="shared" si="42"/>
        <v>0.48862760209279954</v>
      </c>
      <c r="H100" s="29">
        <f t="shared" si="42"/>
        <v>0.55890304740561747</v>
      </c>
      <c r="I100" s="29">
        <f t="shared" si="42"/>
        <v>0.5327042709435188</v>
      </c>
      <c r="J100" s="29">
        <f t="shared" si="42"/>
        <v>0.56581287986381157</v>
      </c>
      <c r="K100" s="29">
        <f t="shared" si="42"/>
        <v>0.50884564131449894</v>
      </c>
      <c r="L100" s="29">
        <f t="shared" si="42"/>
        <v>0.52806326121170122</v>
      </c>
      <c r="M100" s="29">
        <f t="shared" si="42"/>
        <v>0.50539462338522767</v>
      </c>
      <c r="N100" s="29">
        <f t="shared" si="42"/>
        <v>0.48465428308612002</v>
      </c>
      <c r="O100" s="29">
        <f t="shared" si="42"/>
        <v>0.4996306272406868</v>
      </c>
      <c r="P100" s="29">
        <f t="shared" si="42"/>
        <v>0.4955973873008932</v>
      </c>
      <c r="Q100" s="29">
        <f t="shared" si="42"/>
        <v>0.45366730547265088</v>
      </c>
    </row>
    <row r="101" spans="1:17" ht="11.45" customHeight="1" x14ac:dyDescent="0.25">
      <c r="A101" s="19" t="str">
        <f>$A$21</f>
        <v>Rail transport</v>
      </c>
      <c r="B101" s="30">
        <f t="shared" ref="B101:Q101" si="43">IF(B21=0,0,B21/B$17)</f>
        <v>8.6084286205725443E-3</v>
      </c>
      <c r="C101" s="30">
        <f t="shared" si="43"/>
        <v>8.1546535190740767E-3</v>
      </c>
      <c r="D101" s="30">
        <f t="shared" si="43"/>
        <v>6.6566420828213348E-3</v>
      </c>
      <c r="E101" s="30">
        <f t="shared" si="43"/>
        <v>1.1295783571857966E-2</v>
      </c>
      <c r="F101" s="30">
        <f t="shared" si="43"/>
        <v>1.028415289052767E-2</v>
      </c>
      <c r="G101" s="30">
        <f t="shared" si="43"/>
        <v>1.366675194724821E-2</v>
      </c>
      <c r="H101" s="30">
        <f t="shared" si="43"/>
        <v>1.2771205073595273E-2</v>
      </c>
      <c r="I101" s="30">
        <f t="shared" si="43"/>
        <v>1.8423748602186922E-2</v>
      </c>
      <c r="J101" s="30">
        <f t="shared" si="43"/>
        <v>1.6817024913695248E-2</v>
      </c>
      <c r="K101" s="30">
        <f t="shared" si="43"/>
        <v>1.0771843493454293E-2</v>
      </c>
      <c r="L101" s="30">
        <f t="shared" si="43"/>
        <v>1.1728140875859588E-2</v>
      </c>
      <c r="M101" s="30">
        <f t="shared" si="43"/>
        <v>9.4956158431823822E-3</v>
      </c>
      <c r="N101" s="30">
        <f t="shared" si="43"/>
        <v>7.3622666974546445E-3</v>
      </c>
      <c r="O101" s="30">
        <f t="shared" si="43"/>
        <v>6.9172313619147666E-3</v>
      </c>
      <c r="P101" s="30">
        <f t="shared" si="43"/>
        <v>8.792260615045051E-3</v>
      </c>
      <c r="Q101" s="30">
        <f t="shared" si="43"/>
        <v>7.5555525669767348E-3</v>
      </c>
    </row>
    <row r="102" spans="1:17" ht="11.45" customHeight="1" x14ac:dyDescent="0.25">
      <c r="A102" s="19" t="str">
        <f>$A$22</f>
        <v>Aviation</v>
      </c>
      <c r="B102" s="30">
        <f t="shared" ref="B102:Q102" si="44">IF(B22=0,0,B22/B$17)</f>
        <v>3.0014690726141409E-3</v>
      </c>
      <c r="C102" s="30">
        <f t="shared" si="44"/>
        <v>3.7199374417471792E-3</v>
      </c>
      <c r="D102" s="30">
        <f t="shared" si="44"/>
        <v>3.7212783341619348E-3</v>
      </c>
      <c r="E102" s="30">
        <f t="shared" si="44"/>
        <v>4.4155241520359226E-3</v>
      </c>
      <c r="F102" s="30">
        <f t="shared" si="44"/>
        <v>2.7083555267785986E-3</v>
      </c>
      <c r="G102" s="30">
        <f t="shared" si="44"/>
        <v>3.1050554193166884E-3</v>
      </c>
      <c r="H102" s="30">
        <f t="shared" si="44"/>
        <v>2.4561627135836045E-3</v>
      </c>
      <c r="I102" s="30">
        <f t="shared" si="44"/>
        <v>2.5246472584715641E-3</v>
      </c>
      <c r="J102" s="30">
        <f t="shared" si="44"/>
        <v>2.4708122283394205E-3</v>
      </c>
      <c r="K102" s="30">
        <f t="shared" si="44"/>
        <v>2.0602177260295165E-3</v>
      </c>
      <c r="L102" s="30">
        <f t="shared" si="44"/>
        <v>1.5373613787982626E-3</v>
      </c>
      <c r="M102" s="30">
        <f t="shared" si="44"/>
        <v>1.8580978388452135E-3</v>
      </c>
      <c r="N102" s="30">
        <f t="shared" si="44"/>
        <v>1.4700383082016347E-3</v>
      </c>
      <c r="O102" s="30">
        <f t="shared" si="44"/>
        <v>1.3998513284171771E-3</v>
      </c>
      <c r="P102" s="30">
        <f t="shared" si="44"/>
        <v>1.1702823264911452E-3</v>
      </c>
      <c r="Q102" s="30">
        <f t="shared" si="44"/>
        <v>1.0961522212589495E-3</v>
      </c>
    </row>
    <row r="103" spans="1:17" ht="11.45" customHeight="1" x14ac:dyDescent="0.25">
      <c r="A103" s="17" t="str">
        <f>$A$23</f>
        <v>Domestic and International - Intra-EU</v>
      </c>
      <c r="B103" s="29">
        <f t="shared" ref="B103:Q103" si="45">IF(B23=0,0,B23/B$17)</f>
        <v>2.0664645915115963E-3</v>
      </c>
      <c r="C103" s="29">
        <f t="shared" si="45"/>
        <v>2.7234019936551814E-3</v>
      </c>
      <c r="D103" s="29">
        <f t="shared" si="45"/>
        <v>2.7752552899532571E-3</v>
      </c>
      <c r="E103" s="29">
        <f t="shared" si="45"/>
        <v>3.2497059327844862E-3</v>
      </c>
      <c r="F103" s="29">
        <f t="shared" si="45"/>
        <v>1.973006001417291E-3</v>
      </c>
      <c r="G103" s="29">
        <f t="shared" si="45"/>
        <v>2.1884284620929261E-3</v>
      </c>
      <c r="H103" s="29">
        <f t="shared" si="45"/>
        <v>1.6525873373177857E-3</v>
      </c>
      <c r="I103" s="29">
        <f t="shared" si="45"/>
        <v>1.5982858759338928E-3</v>
      </c>
      <c r="J103" s="29">
        <f t="shared" si="45"/>
        <v>1.4502975286539628E-3</v>
      </c>
      <c r="K103" s="29">
        <f t="shared" si="45"/>
        <v>1.2098686393393467E-3</v>
      </c>
      <c r="L103" s="29">
        <f t="shared" si="45"/>
        <v>7.7005450319493466E-4</v>
      </c>
      <c r="M103" s="29">
        <f t="shared" si="45"/>
        <v>9.5027038616765668E-4</v>
      </c>
      <c r="N103" s="29">
        <f t="shared" si="45"/>
        <v>8.3969735127197292E-4</v>
      </c>
      <c r="O103" s="29">
        <f t="shared" si="45"/>
        <v>8.6169935886973748E-4</v>
      </c>
      <c r="P103" s="29">
        <f t="shared" si="45"/>
        <v>7.4571704651035505E-4</v>
      </c>
      <c r="Q103" s="29">
        <f t="shared" si="45"/>
        <v>6.3982223252957693E-4</v>
      </c>
    </row>
    <row r="104" spans="1:17" ht="11.45" customHeight="1" x14ac:dyDescent="0.25">
      <c r="A104" s="17" t="str">
        <f>$A$24</f>
        <v>International - Extra-EU</v>
      </c>
      <c r="B104" s="29">
        <f t="shared" ref="B104:Q104" si="46">IF(B24=0,0,B24/B$17)</f>
        <v>9.3500448110254498E-4</v>
      </c>
      <c r="C104" s="29">
        <f t="shared" si="46"/>
        <v>9.9653544809199753E-4</v>
      </c>
      <c r="D104" s="29">
        <f t="shared" si="46"/>
        <v>9.4602304420867789E-4</v>
      </c>
      <c r="E104" s="29">
        <f t="shared" si="46"/>
        <v>1.1658182192514366E-3</v>
      </c>
      <c r="F104" s="29">
        <f t="shared" si="46"/>
        <v>7.3534952536130746E-4</v>
      </c>
      <c r="G104" s="29">
        <f t="shared" si="46"/>
        <v>9.1662695722376176E-4</v>
      </c>
      <c r="H104" s="29">
        <f t="shared" si="46"/>
        <v>8.0357537626581891E-4</v>
      </c>
      <c r="I104" s="29">
        <f t="shared" si="46"/>
        <v>9.2636138253767114E-4</v>
      </c>
      <c r="J104" s="29">
        <f t="shared" si="46"/>
        <v>1.0205146996854579E-3</v>
      </c>
      <c r="K104" s="29">
        <f t="shared" si="46"/>
        <v>8.5034908669016939E-4</v>
      </c>
      <c r="L104" s="29">
        <f t="shared" si="46"/>
        <v>7.6730687560332784E-4</v>
      </c>
      <c r="M104" s="29">
        <f t="shared" si="46"/>
        <v>9.0782745267755695E-4</v>
      </c>
      <c r="N104" s="29">
        <f t="shared" si="46"/>
        <v>6.3034095692966188E-4</v>
      </c>
      <c r="O104" s="29">
        <f t="shared" si="46"/>
        <v>5.3815196954743968E-4</v>
      </c>
      <c r="P104" s="29">
        <f t="shared" si="46"/>
        <v>4.2456527998079019E-4</v>
      </c>
      <c r="Q104" s="29">
        <f t="shared" si="46"/>
        <v>4.5632998872937274E-4</v>
      </c>
    </row>
    <row r="105" spans="1:17" ht="11.45" customHeight="1" x14ac:dyDescent="0.25">
      <c r="A105" s="19" t="s">
        <v>32</v>
      </c>
      <c r="B105" s="30">
        <f t="shared" ref="B105:Q105" si="47">IF(B25=0,0,B25/B$17)</f>
        <v>0.45544909613172219</v>
      </c>
      <c r="C105" s="30">
        <f t="shared" si="47"/>
        <v>0.40692990112623117</v>
      </c>
      <c r="D105" s="30">
        <f t="shared" si="47"/>
        <v>0.42460274124065095</v>
      </c>
      <c r="E105" s="30">
        <f t="shared" si="47"/>
        <v>0.50947053590969038</v>
      </c>
      <c r="F105" s="30">
        <f t="shared" si="47"/>
        <v>0.36258192776642206</v>
      </c>
      <c r="G105" s="30">
        <f t="shared" si="47"/>
        <v>0.45018250249516922</v>
      </c>
      <c r="H105" s="30">
        <f t="shared" si="47"/>
        <v>0.38562956546075844</v>
      </c>
      <c r="I105" s="30">
        <f t="shared" si="47"/>
        <v>0.39635209288229128</v>
      </c>
      <c r="J105" s="30">
        <f t="shared" si="47"/>
        <v>0.36656985863923719</v>
      </c>
      <c r="K105" s="30">
        <f t="shared" si="47"/>
        <v>0.4339175825990963</v>
      </c>
      <c r="L105" s="30">
        <f t="shared" si="47"/>
        <v>0.41321622544719688</v>
      </c>
      <c r="M105" s="30">
        <f t="shared" si="47"/>
        <v>0.4262791286460329</v>
      </c>
      <c r="N105" s="30">
        <f t="shared" si="47"/>
        <v>0.46000391608719021</v>
      </c>
      <c r="O105" s="30">
        <f t="shared" si="47"/>
        <v>0.43140818326504637</v>
      </c>
      <c r="P105" s="30">
        <f t="shared" si="47"/>
        <v>0.43538907004838628</v>
      </c>
      <c r="Q105" s="30">
        <f t="shared" si="47"/>
        <v>0.47122068334276812</v>
      </c>
    </row>
    <row r="106" spans="1:17" ht="11.45" customHeight="1" x14ac:dyDescent="0.25">
      <c r="A106" s="17" t="str">
        <f>$A$26</f>
        <v>Domestic coastal shipping</v>
      </c>
      <c r="B106" s="29">
        <f t="shared" ref="B106:Q106" si="48">IF(B26=0,0,B26/B$17)</f>
        <v>0.45544909613172219</v>
      </c>
      <c r="C106" s="29">
        <f t="shared" si="48"/>
        <v>0.40692990112623117</v>
      </c>
      <c r="D106" s="29">
        <f t="shared" si="48"/>
        <v>0.42460274124065095</v>
      </c>
      <c r="E106" s="29">
        <f t="shared" si="48"/>
        <v>0.50947053590969038</v>
      </c>
      <c r="F106" s="29">
        <f t="shared" si="48"/>
        <v>0.36258192776642206</v>
      </c>
      <c r="G106" s="29">
        <f t="shared" si="48"/>
        <v>0.45018250249516922</v>
      </c>
      <c r="H106" s="29">
        <f t="shared" si="48"/>
        <v>0.38562956546075844</v>
      </c>
      <c r="I106" s="29">
        <f t="shared" si="48"/>
        <v>0.39635209288229128</v>
      </c>
      <c r="J106" s="29">
        <f t="shared" si="48"/>
        <v>0.36656985863923719</v>
      </c>
      <c r="K106" s="29">
        <f t="shared" si="48"/>
        <v>0.4339175825990963</v>
      </c>
      <c r="L106" s="29">
        <f t="shared" si="48"/>
        <v>0.41321622544719688</v>
      </c>
      <c r="M106" s="29">
        <f t="shared" si="48"/>
        <v>0.4262791286460329</v>
      </c>
      <c r="N106" s="29">
        <f t="shared" si="48"/>
        <v>0.46000391608719021</v>
      </c>
      <c r="O106" s="29">
        <f t="shared" si="48"/>
        <v>0.43140818326504637</v>
      </c>
      <c r="P106" s="29">
        <f t="shared" si="48"/>
        <v>0.43538907004838628</v>
      </c>
      <c r="Q106" s="29">
        <f t="shared" si="48"/>
        <v>0.47122068334276812</v>
      </c>
    </row>
    <row r="107" spans="1:17" ht="11.45" customHeight="1" x14ac:dyDescent="0.25">
      <c r="A107" s="15" t="str">
        <f>$A$27</f>
        <v>Inland waterways</v>
      </c>
      <c r="B107" s="28">
        <f t="shared" ref="B107:Q107" si="49">IF(B27=0,0,B27/B$17)</f>
        <v>0</v>
      </c>
      <c r="C107" s="28">
        <f t="shared" si="49"/>
        <v>0</v>
      </c>
      <c r="D107" s="28">
        <f t="shared" si="49"/>
        <v>0</v>
      </c>
      <c r="E107" s="28">
        <f t="shared" si="49"/>
        <v>0</v>
      </c>
      <c r="F107" s="28">
        <f t="shared" si="49"/>
        <v>0</v>
      </c>
      <c r="G107" s="28">
        <f t="shared" si="49"/>
        <v>0</v>
      </c>
      <c r="H107" s="28">
        <f t="shared" si="49"/>
        <v>0</v>
      </c>
      <c r="I107" s="28">
        <f t="shared" si="49"/>
        <v>0</v>
      </c>
      <c r="J107" s="28">
        <f t="shared" si="49"/>
        <v>0</v>
      </c>
      <c r="K107" s="28">
        <f t="shared" si="49"/>
        <v>0</v>
      </c>
      <c r="L107" s="28">
        <f t="shared" si="49"/>
        <v>0</v>
      </c>
      <c r="M107" s="28">
        <f t="shared" si="49"/>
        <v>0</v>
      </c>
      <c r="N107" s="28">
        <f t="shared" si="49"/>
        <v>0</v>
      </c>
      <c r="O107" s="28">
        <f t="shared" si="49"/>
        <v>0</v>
      </c>
      <c r="P107" s="28">
        <f t="shared" si="49"/>
        <v>0</v>
      </c>
      <c r="Q107" s="28">
        <f t="shared" si="49"/>
        <v>0</v>
      </c>
    </row>
    <row r="109" spans="1:17" ht="11.45" customHeight="1" x14ac:dyDescent="0.25">
      <c r="A109" s="27" t="s">
        <v>41</v>
      </c>
      <c r="B109" s="33">
        <f t="shared" ref="B109:Q109" si="50">IF(B29=0,0,B29/B$29)</f>
        <v>1</v>
      </c>
      <c r="C109" s="33">
        <f t="shared" si="50"/>
        <v>1</v>
      </c>
      <c r="D109" s="33">
        <f t="shared" si="50"/>
        <v>1</v>
      </c>
      <c r="E109" s="33">
        <f t="shared" si="50"/>
        <v>1</v>
      </c>
      <c r="F109" s="33">
        <f t="shared" si="50"/>
        <v>1</v>
      </c>
      <c r="G109" s="33">
        <f t="shared" si="50"/>
        <v>1</v>
      </c>
      <c r="H109" s="33">
        <f t="shared" si="50"/>
        <v>1</v>
      </c>
      <c r="I109" s="33">
        <f t="shared" si="50"/>
        <v>1</v>
      </c>
      <c r="J109" s="33">
        <f t="shared" si="50"/>
        <v>1</v>
      </c>
      <c r="K109" s="33">
        <f t="shared" si="50"/>
        <v>1</v>
      </c>
      <c r="L109" s="33">
        <f t="shared" si="50"/>
        <v>1</v>
      </c>
      <c r="M109" s="33">
        <f t="shared" si="50"/>
        <v>1</v>
      </c>
      <c r="N109" s="33">
        <f t="shared" si="50"/>
        <v>1</v>
      </c>
      <c r="O109" s="33">
        <f t="shared" si="50"/>
        <v>1</v>
      </c>
      <c r="P109" s="33">
        <f t="shared" si="50"/>
        <v>1</v>
      </c>
      <c r="Q109" s="33">
        <f t="shared" si="50"/>
        <v>1</v>
      </c>
    </row>
    <row r="110" spans="1:17" ht="11.45" customHeight="1" x14ac:dyDescent="0.25">
      <c r="A110" s="25" t="s">
        <v>39</v>
      </c>
      <c r="B110" s="32">
        <f t="shared" ref="B110:Q110" si="51">IF(B30=0,0,B30/B$29)</f>
        <v>0.65235586328907846</v>
      </c>
      <c r="C110" s="32">
        <f t="shared" si="51"/>
        <v>0.63905909726366361</v>
      </c>
      <c r="D110" s="32">
        <f t="shared" si="51"/>
        <v>0.64878012989360823</v>
      </c>
      <c r="E110" s="32">
        <f t="shared" si="51"/>
        <v>0.64386894438320641</v>
      </c>
      <c r="F110" s="32">
        <f t="shared" si="51"/>
        <v>0.65017962405789853</v>
      </c>
      <c r="G110" s="32">
        <f t="shared" si="51"/>
        <v>0.66050723989914784</v>
      </c>
      <c r="H110" s="32">
        <f t="shared" si="51"/>
        <v>0.65812533722300715</v>
      </c>
      <c r="I110" s="32">
        <f t="shared" si="51"/>
        <v>0.66061425043254962</v>
      </c>
      <c r="J110" s="32">
        <f t="shared" si="51"/>
        <v>0.66968655770374663</v>
      </c>
      <c r="K110" s="32">
        <f t="shared" si="51"/>
        <v>0.60913665603381195</v>
      </c>
      <c r="L110" s="32">
        <f t="shared" si="51"/>
        <v>0.6212235815877607</v>
      </c>
      <c r="M110" s="32">
        <f t="shared" si="51"/>
        <v>0.66468090726839058</v>
      </c>
      <c r="N110" s="32">
        <f t="shared" si="51"/>
        <v>0.68571553860571177</v>
      </c>
      <c r="O110" s="32">
        <f t="shared" si="51"/>
        <v>0.66072626632815157</v>
      </c>
      <c r="P110" s="32">
        <f t="shared" si="51"/>
        <v>0.6611089951109852</v>
      </c>
      <c r="Q110" s="32">
        <f t="shared" si="51"/>
        <v>0.64015170295868418</v>
      </c>
    </row>
    <row r="111" spans="1:17" ht="11.45" customHeight="1" x14ac:dyDescent="0.25">
      <c r="A111" s="23" t="str">
        <f>$A$5</f>
        <v>Road transport</v>
      </c>
      <c r="B111" s="31">
        <f t="shared" ref="B111:Q111" si="52">IF(B31=0,0,B31/B$29)</f>
        <v>0.46756809890985568</v>
      </c>
      <c r="C111" s="31">
        <f t="shared" si="52"/>
        <v>0.47622225929003814</v>
      </c>
      <c r="D111" s="31">
        <f t="shared" si="52"/>
        <v>0.49270586942970263</v>
      </c>
      <c r="E111" s="31">
        <f t="shared" si="52"/>
        <v>0.49375077647707977</v>
      </c>
      <c r="F111" s="31">
        <f t="shared" si="52"/>
        <v>0.49690684614777803</v>
      </c>
      <c r="G111" s="31">
        <f t="shared" si="52"/>
        <v>0.51368772482293024</v>
      </c>
      <c r="H111" s="31">
        <f t="shared" si="52"/>
        <v>0.50457258846393049</v>
      </c>
      <c r="I111" s="31">
        <f t="shared" si="52"/>
        <v>0.50997221424271377</v>
      </c>
      <c r="J111" s="31">
        <f t="shared" si="52"/>
        <v>0.51333694013583175</v>
      </c>
      <c r="K111" s="31">
        <f t="shared" si="52"/>
        <v>0.48269011372610199</v>
      </c>
      <c r="L111" s="31">
        <f t="shared" si="52"/>
        <v>0.50586439833791219</v>
      </c>
      <c r="M111" s="31">
        <f t="shared" si="52"/>
        <v>0.53298061987151912</v>
      </c>
      <c r="N111" s="31">
        <f t="shared" si="52"/>
        <v>0.54640616408336529</v>
      </c>
      <c r="O111" s="31">
        <f t="shared" si="52"/>
        <v>0.52075291913876987</v>
      </c>
      <c r="P111" s="31">
        <f t="shared" si="52"/>
        <v>0.50256728510411675</v>
      </c>
      <c r="Q111" s="31">
        <f t="shared" si="52"/>
        <v>0.47966919344486886</v>
      </c>
    </row>
    <row r="112" spans="1:17" ht="11.45" customHeight="1" x14ac:dyDescent="0.25">
      <c r="A112" s="17" t="str">
        <f>$A$6</f>
        <v>Powered 2-wheelers</v>
      </c>
      <c r="B112" s="29">
        <f t="shared" ref="B112:Q112" si="53">IF(B32=0,0,B32/B$29)</f>
        <v>2.317653522599054E-2</v>
      </c>
      <c r="C112" s="29">
        <f t="shared" si="53"/>
        <v>2.4544370993692395E-2</v>
      </c>
      <c r="D112" s="29">
        <f t="shared" si="53"/>
        <v>2.6718605450752178E-2</v>
      </c>
      <c r="E112" s="29">
        <f t="shared" si="53"/>
        <v>2.6806104206338877E-2</v>
      </c>
      <c r="F112" s="29">
        <f t="shared" si="53"/>
        <v>2.6353316315969089E-2</v>
      </c>
      <c r="G112" s="29">
        <f t="shared" si="53"/>
        <v>2.6773075839419572E-2</v>
      </c>
      <c r="H112" s="29">
        <f t="shared" si="53"/>
        <v>2.3393939235896777E-2</v>
      </c>
      <c r="I112" s="29">
        <f t="shared" si="53"/>
        <v>2.2708286095439321E-2</v>
      </c>
      <c r="J112" s="29">
        <f t="shared" si="53"/>
        <v>2.4923778112496135E-2</v>
      </c>
      <c r="K112" s="29">
        <f t="shared" si="53"/>
        <v>2.3914221460225794E-2</v>
      </c>
      <c r="L112" s="29">
        <f t="shared" si="53"/>
        <v>3.2114479837583178E-2</v>
      </c>
      <c r="M112" s="29">
        <f t="shared" si="53"/>
        <v>3.5983252331894977E-2</v>
      </c>
      <c r="N112" s="29">
        <f t="shared" si="53"/>
        <v>4.3645842675855036E-2</v>
      </c>
      <c r="O112" s="29">
        <f t="shared" si="53"/>
        <v>4.3630403560582433E-2</v>
      </c>
      <c r="P112" s="29">
        <f t="shared" si="53"/>
        <v>4.373004401795625E-2</v>
      </c>
      <c r="Q112" s="29">
        <f t="shared" si="53"/>
        <v>4.3871763084187262E-2</v>
      </c>
    </row>
    <row r="113" spans="1:17" ht="11.45" customHeight="1" x14ac:dyDescent="0.25">
      <c r="A113" s="17" t="str">
        <f>$A$7</f>
        <v>Passenger cars</v>
      </c>
      <c r="B113" s="29">
        <f t="shared" ref="B113:Q113" si="54">IF(B33=0,0,B33/B$29)</f>
        <v>0.37604064710261076</v>
      </c>
      <c r="C113" s="29">
        <f t="shared" si="54"/>
        <v>0.38567093861499208</v>
      </c>
      <c r="D113" s="29">
        <f t="shared" si="54"/>
        <v>0.40053612715282666</v>
      </c>
      <c r="E113" s="29">
        <f t="shared" si="54"/>
        <v>0.4047499583771299</v>
      </c>
      <c r="F113" s="29">
        <f t="shared" si="54"/>
        <v>0.41063794318681246</v>
      </c>
      <c r="G113" s="29">
        <f t="shared" si="54"/>
        <v>0.42776091941253347</v>
      </c>
      <c r="H113" s="29">
        <f t="shared" si="54"/>
        <v>0.42359616177749676</v>
      </c>
      <c r="I113" s="29">
        <f t="shared" si="54"/>
        <v>0.43214522763861085</v>
      </c>
      <c r="J113" s="29">
        <f t="shared" si="54"/>
        <v>0.43414663737488912</v>
      </c>
      <c r="K113" s="29">
        <f t="shared" si="54"/>
        <v>0.4098220976207923</v>
      </c>
      <c r="L113" s="29">
        <f t="shared" si="54"/>
        <v>0.41892735373977213</v>
      </c>
      <c r="M113" s="29">
        <f t="shared" si="54"/>
        <v>0.4369545749195089</v>
      </c>
      <c r="N113" s="29">
        <f t="shared" si="54"/>
        <v>0.4328913888633838</v>
      </c>
      <c r="O113" s="29">
        <f t="shared" si="54"/>
        <v>0.40759424987685872</v>
      </c>
      <c r="P113" s="29">
        <f t="shared" si="54"/>
        <v>0.39081505627847446</v>
      </c>
      <c r="Q113" s="29">
        <f t="shared" si="54"/>
        <v>0.36961582550787581</v>
      </c>
    </row>
    <row r="114" spans="1:17" ht="11.45" customHeight="1" x14ac:dyDescent="0.25">
      <c r="A114" s="17" t="str">
        <f>$A$8</f>
        <v>Motor coaches, buses and trolley buses</v>
      </c>
      <c r="B114" s="29">
        <f t="shared" ref="B114:Q114" si="55">IF(B34=0,0,B34/B$29)</f>
        <v>6.835091658125439E-2</v>
      </c>
      <c r="C114" s="29">
        <f t="shared" si="55"/>
        <v>6.6006949681353635E-2</v>
      </c>
      <c r="D114" s="29">
        <f t="shared" si="55"/>
        <v>6.5451136826123843E-2</v>
      </c>
      <c r="E114" s="29">
        <f t="shared" si="55"/>
        <v>6.2194713893610989E-2</v>
      </c>
      <c r="F114" s="29">
        <f t="shared" si="55"/>
        <v>5.9915586644996445E-2</v>
      </c>
      <c r="G114" s="29">
        <f t="shared" si="55"/>
        <v>5.9153729570977191E-2</v>
      </c>
      <c r="H114" s="29">
        <f t="shared" si="55"/>
        <v>5.7582487450536866E-2</v>
      </c>
      <c r="I114" s="29">
        <f t="shared" si="55"/>
        <v>5.5118700508663701E-2</v>
      </c>
      <c r="J114" s="29">
        <f t="shared" si="55"/>
        <v>5.4266524648446453E-2</v>
      </c>
      <c r="K114" s="29">
        <f t="shared" si="55"/>
        <v>4.895379464508387E-2</v>
      </c>
      <c r="L114" s="29">
        <f t="shared" si="55"/>
        <v>5.4822564760556781E-2</v>
      </c>
      <c r="M114" s="29">
        <f t="shared" si="55"/>
        <v>6.0042792620115228E-2</v>
      </c>
      <c r="N114" s="29">
        <f t="shared" si="55"/>
        <v>6.9868932544126447E-2</v>
      </c>
      <c r="O114" s="29">
        <f t="shared" si="55"/>
        <v>6.9528265701328681E-2</v>
      </c>
      <c r="P114" s="29">
        <f t="shared" si="55"/>
        <v>6.8022184807686056E-2</v>
      </c>
      <c r="Q114" s="29">
        <f t="shared" si="55"/>
        <v>6.6181604852805817E-2</v>
      </c>
    </row>
    <row r="115" spans="1:17" ht="11.45" customHeight="1" x14ac:dyDescent="0.25">
      <c r="A115" s="19" t="str">
        <f>$A$9</f>
        <v>Rail, metro and tram</v>
      </c>
      <c r="B115" s="30">
        <f t="shared" ref="B115:Q115" si="56">IF(B35=0,0,B35/B$29)</f>
        <v>7.0820735812823117E-3</v>
      </c>
      <c r="C115" s="30">
        <f t="shared" si="56"/>
        <v>6.8904000846744936E-3</v>
      </c>
      <c r="D115" s="30">
        <f t="shared" si="56"/>
        <v>7.0369464873770715E-3</v>
      </c>
      <c r="E115" s="30">
        <f t="shared" si="56"/>
        <v>6.5904290954667344E-3</v>
      </c>
      <c r="F115" s="30">
        <f t="shared" si="56"/>
        <v>6.3237252805977669E-3</v>
      </c>
      <c r="G115" s="30">
        <f t="shared" si="56"/>
        <v>4.8955306118087048E-3</v>
      </c>
      <c r="H115" s="30">
        <f t="shared" si="56"/>
        <v>4.6710880221196788E-3</v>
      </c>
      <c r="I115" s="30">
        <f t="shared" si="56"/>
        <v>4.2218573287922789E-3</v>
      </c>
      <c r="J115" s="30">
        <f t="shared" si="56"/>
        <v>3.7484171685804491E-3</v>
      </c>
      <c r="K115" s="30">
        <f t="shared" si="56"/>
        <v>3.996625293501678E-3</v>
      </c>
      <c r="L115" s="30">
        <f t="shared" si="56"/>
        <v>3.6969974238681555E-3</v>
      </c>
      <c r="M115" s="30">
        <f t="shared" si="56"/>
        <v>3.5886204291610568E-3</v>
      </c>
      <c r="N115" s="30">
        <f t="shared" si="56"/>
        <v>5.7362608002470509E-3</v>
      </c>
      <c r="O115" s="30">
        <f t="shared" si="56"/>
        <v>5.6592356044925171E-3</v>
      </c>
      <c r="P115" s="30">
        <f t="shared" si="56"/>
        <v>9.992400157847206E-3</v>
      </c>
      <c r="Q115" s="30">
        <f t="shared" si="56"/>
        <v>1.0438627414976538E-2</v>
      </c>
    </row>
    <row r="116" spans="1:17" ht="11.45" customHeight="1" x14ac:dyDescent="0.25">
      <c r="A116" s="17" t="str">
        <f>$A$10</f>
        <v>Metro and tram, urban light rail</v>
      </c>
      <c r="B116" s="29">
        <f t="shared" ref="B116:Q116" si="57">IF(B36=0,0,B36/B$29)</f>
        <v>1.6101849398182653E-3</v>
      </c>
      <c r="C116" s="29">
        <f t="shared" si="57"/>
        <v>1.7147253227716363E-3</v>
      </c>
      <c r="D116" s="29">
        <f t="shared" si="57"/>
        <v>1.6968738160262114E-3</v>
      </c>
      <c r="E116" s="29">
        <f t="shared" si="57"/>
        <v>1.6640099115705529E-3</v>
      </c>
      <c r="F116" s="29">
        <f t="shared" si="57"/>
        <v>1.7377892507998674E-3</v>
      </c>
      <c r="G116" s="29">
        <f t="shared" si="57"/>
        <v>1.6295822481823773E-3</v>
      </c>
      <c r="H116" s="29">
        <f t="shared" si="57"/>
        <v>1.6215262450474353E-3</v>
      </c>
      <c r="I116" s="29">
        <f t="shared" si="57"/>
        <v>1.5215767610632317E-3</v>
      </c>
      <c r="J116" s="29">
        <f t="shared" si="57"/>
        <v>1.516819822756092E-3</v>
      </c>
      <c r="K116" s="29">
        <f t="shared" si="57"/>
        <v>1.3018403729341268E-3</v>
      </c>
      <c r="L116" s="29">
        <f t="shared" si="57"/>
        <v>1.2881182500861187E-3</v>
      </c>
      <c r="M116" s="29">
        <f t="shared" si="57"/>
        <v>1.4139647938064856E-3</v>
      </c>
      <c r="N116" s="29">
        <f t="shared" si="57"/>
        <v>1.7592612971342972E-3</v>
      </c>
      <c r="O116" s="29">
        <f t="shared" si="57"/>
        <v>1.7019794308195566E-3</v>
      </c>
      <c r="P116" s="29">
        <f t="shared" si="57"/>
        <v>1.5543158360933E-3</v>
      </c>
      <c r="Q116" s="29">
        <f t="shared" si="57"/>
        <v>1.4203958413739088E-3</v>
      </c>
    </row>
    <row r="117" spans="1:17" ht="11.45" customHeight="1" x14ac:dyDescent="0.25">
      <c r="A117" s="17" t="str">
        <f>$A$11</f>
        <v>Conventional passenger trains</v>
      </c>
      <c r="B117" s="29">
        <f t="shared" ref="B117:Q117" si="58">IF(B37=0,0,B37/B$29)</f>
        <v>5.4718886414640453E-3</v>
      </c>
      <c r="C117" s="29">
        <f t="shared" si="58"/>
        <v>5.1756747619028575E-3</v>
      </c>
      <c r="D117" s="29">
        <f t="shared" si="58"/>
        <v>5.340072671350859E-3</v>
      </c>
      <c r="E117" s="29">
        <f t="shared" si="58"/>
        <v>4.9264191838961826E-3</v>
      </c>
      <c r="F117" s="29">
        <f t="shared" si="58"/>
        <v>4.585936029797899E-3</v>
      </c>
      <c r="G117" s="29">
        <f t="shared" si="58"/>
        <v>3.2659483636263273E-3</v>
      </c>
      <c r="H117" s="29">
        <f t="shared" si="58"/>
        <v>3.049561777072243E-3</v>
      </c>
      <c r="I117" s="29">
        <f t="shared" si="58"/>
        <v>2.7002805677290471E-3</v>
      </c>
      <c r="J117" s="29">
        <f t="shared" si="58"/>
        <v>2.2315973458243571E-3</v>
      </c>
      <c r="K117" s="29">
        <f t="shared" si="58"/>
        <v>2.6947849205675514E-3</v>
      </c>
      <c r="L117" s="29">
        <f t="shared" si="58"/>
        <v>2.4088791737820366E-3</v>
      </c>
      <c r="M117" s="29">
        <f t="shared" si="58"/>
        <v>2.1746556353545708E-3</v>
      </c>
      <c r="N117" s="29">
        <f t="shared" si="58"/>
        <v>3.976999503112753E-3</v>
      </c>
      <c r="O117" s="29">
        <f t="shared" si="58"/>
        <v>3.9572561736729598E-3</v>
      </c>
      <c r="P117" s="29">
        <f t="shared" si="58"/>
        <v>8.438084321753905E-3</v>
      </c>
      <c r="Q117" s="29">
        <f t="shared" si="58"/>
        <v>9.0182315736026288E-3</v>
      </c>
    </row>
    <row r="118" spans="1:17" ht="11.45" customHeight="1" x14ac:dyDescent="0.25">
      <c r="A118" s="17" t="str">
        <f>$A$12</f>
        <v>High speed passenger trains</v>
      </c>
      <c r="B118" s="29">
        <f t="shared" ref="B118:Q118" si="59">IF(B38=0,0,B38/B$29)</f>
        <v>0</v>
      </c>
      <c r="C118" s="29">
        <f t="shared" si="59"/>
        <v>0</v>
      </c>
      <c r="D118" s="29">
        <f t="shared" si="59"/>
        <v>0</v>
      </c>
      <c r="E118" s="29">
        <f t="shared" si="59"/>
        <v>0</v>
      </c>
      <c r="F118" s="29">
        <f t="shared" si="59"/>
        <v>0</v>
      </c>
      <c r="G118" s="29">
        <f t="shared" si="59"/>
        <v>0</v>
      </c>
      <c r="H118" s="29">
        <f t="shared" si="59"/>
        <v>0</v>
      </c>
      <c r="I118" s="29">
        <f t="shared" si="59"/>
        <v>0</v>
      </c>
      <c r="J118" s="29">
        <f t="shared" si="59"/>
        <v>0</v>
      </c>
      <c r="K118" s="29">
        <f t="shared" si="59"/>
        <v>0</v>
      </c>
      <c r="L118" s="29">
        <f t="shared" si="59"/>
        <v>0</v>
      </c>
      <c r="M118" s="29">
        <f t="shared" si="59"/>
        <v>0</v>
      </c>
      <c r="N118" s="29">
        <f t="shared" si="59"/>
        <v>0</v>
      </c>
      <c r="O118" s="29">
        <f t="shared" si="59"/>
        <v>0</v>
      </c>
      <c r="P118" s="29">
        <f t="shared" si="59"/>
        <v>0</v>
      </c>
      <c r="Q118" s="29">
        <f t="shared" si="59"/>
        <v>0</v>
      </c>
    </row>
    <row r="119" spans="1:17" ht="11.45" customHeight="1" x14ac:dyDescent="0.25">
      <c r="A119" s="19" t="str">
        <f>$A$13</f>
        <v>Aviation</v>
      </c>
      <c r="B119" s="30">
        <f t="shared" ref="B119:Q119" si="60">IF(B39=0,0,B39/B$29)</f>
        <v>0.17770569079794049</v>
      </c>
      <c r="C119" s="30">
        <f t="shared" si="60"/>
        <v>0.15594643788895102</v>
      </c>
      <c r="D119" s="30">
        <f t="shared" si="60"/>
        <v>0.14903731397652856</v>
      </c>
      <c r="E119" s="30">
        <f t="shared" si="60"/>
        <v>0.14352773881065992</v>
      </c>
      <c r="F119" s="30">
        <f t="shared" si="60"/>
        <v>0.14694905262952271</v>
      </c>
      <c r="G119" s="30">
        <f t="shared" si="60"/>
        <v>0.14192398446440885</v>
      </c>
      <c r="H119" s="30">
        <f t="shared" si="60"/>
        <v>0.14888166073695694</v>
      </c>
      <c r="I119" s="30">
        <f t="shared" si="60"/>
        <v>0.14642017886104353</v>
      </c>
      <c r="J119" s="30">
        <f t="shared" si="60"/>
        <v>0.15260120039933456</v>
      </c>
      <c r="K119" s="30">
        <f t="shared" si="60"/>
        <v>0.12244991701420835</v>
      </c>
      <c r="L119" s="30">
        <f t="shared" si="60"/>
        <v>0.11166218582598034</v>
      </c>
      <c r="M119" s="30">
        <f t="shared" si="60"/>
        <v>0.1281116669677104</v>
      </c>
      <c r="N119" s="30">
        <f t="shared" si="60"/>
        <v>0.13357311372209948</v>
      </c>
      <c r="O119" s="30">
        <f t="shared" si="60"/>
        <v>0.13431411158488923</v>
      </c>
      <c r="P119" s="30">
        <f t="shared" si="60"/>
        <v>0.14854930984902118</v>
      </c>
      <c r="Q119" s="30">
        <f t="shared" si="60"/>
        <v>0.15004388209883879</v>
      </c>
    </row>
    <row r="120" spans="1:17" ht="11.45" customHeight="1" x14ac:dyDescent="0.25">
      <c r="A120" s="17" t="str">
        <f>$A$14</f>
        <v>Domestic</v>
      </c>
      <c r="B120" s="29">
        <f t="shared" ref="B120:Q120" si="61">IF(B40=0,0,B40/B$29)</f>
        <v>1.7381437215540755E-2</v>
      </c>
      <c r="C120" s="29">
        <f t="shared" si="61"/>
        <v>1.7865774316255523E-2</v>
      </c>
      <c r="D120" s="29">
        <f t="shared" si="61"/>
        <v>1.776015368259673E-2</v>
      </c>
      <c r="E120" s="29">
        <f t="shared" si="61"/>
        <v>1.7156338341761109E-2</v>
      </c>
      <c r="F120" s="29">
        <f t="shared" si="61"/>
        <v>1.914635197248649E-2</v>
      </c>
      <c r="G120" s="29">
        <f t="shared" si="61"/>
        <v>1.8742725419989691E-2</v>
      </c>
      <c r="H120" s="29">
        <f t="shared" si="61"/>
        <v>1.8958816961742762E-2</v>
      </c>
      <c r="I120" s="29">
        <f t="shared" si="61"/>
        <v>2.0026259834220149E-2</v>
      </c>
      <c r="J120" s="29">
        <f t="shared" si="61"/>
        <v>1.9817023331427493E-2</v>
      </c>
      <c r="K120" s="29">
        <f t="shared" si="61"/>
        <v>2.0453958128911171E-2</v>
      </c>
      <c r="L120" s="29">
        <f t="shared" si="61"/>
        <v>2.0746299354016909E-2</v>
      </c>
      <c r="M120" s="29">
        <f t="shared" si="61"/>
        <v>1.9160551966382385E-2</v>
      </c>
      <c r="N120" s="29">
        <f t="shared" si="61"/>
        <v>2.1052461486774896E-2</v>
      </c>
      <c r="O120" s="29">
        <f t="shared" si="61"/>
        <v>1.909010770842275E-2</v>
      </c>
      <c r="P120" s="29">
        <f t="shared" si="61"/>
        <v>2.1631679826188327E-2</v>
      </c>
      <c r="Q120" s="29">
        <f t="shared" si="61"/>
        <v>2.4521880800809952E-2</v>
      </c>
    </row>
    <row r="121" spans="1:17" ht="11.45" customHeight="1" x14ac:dyDescent="0.25">
      <c r="A121" s="17" t="str">
        <f>$A$15</f>
        <v>International - Intra-EU</v>
      </c>
      <c r="B121" s="29">
        <f t="shared" ref="B121:Q121" si="62">IF(B41=0,0,B41/B$29)</f>
        <v>0.13546844059679447</v>
      </c>
      <c r="C121" s="29">
        <f t="shared" si="62"/>
        <v>0.11885880977915009</v>
      </c>
      <c r="D121" s="29">
        <f t="shared" si="62"/>
        <v>0.11250259052847278</v>
      </c>
      <c r="E121" s="29">
        <f t="shared" si="62"/>
        <v>0.10778840886988367</v>
      </c>
      <c r="F121" s="29">
        <f t="shared" si="62"/>
        <v>0.10778717987079009</v>
      </c>
      <c r="G121" s="29">
        <f t="shared" si="62"/>
        <v>0.10270787617109334</v>
      </c>
      <c r="H121" s="29">
        <f t="shared" si="62"/>
        <v>0.10362290696232526</v>
      </c>
      <c r="I121" s="29">
        <f t="shared" si="62"/>
        <v>9.7980998744645539E-2</v>
      </c>
      <c r="J121" s="29">
        <f t="shared" si="62"/>
        <v>0.10049808625444798</v>
      </c>
      <c r="K121" s="29">
        <f t="shared" si="62"/>
        <v>7.7035684974371785E-2</v>
      </c>
      <c r="L121" s="29">
        <f t="shared" si="62"/>
        <v>6.6107424841229848E-2</v>
      </c>
      <c r="M121" s="29">
        <f t="shared" si="62"/>
        <v>7.8298774168739455E-2</v>
      </c>
      <c r="N121" s="29">
        <f t="shared" si="62"/>
        <v>9.4815028250423844E-2</v>
      </c>
      <c r="O121" s="29">
        <f t="shared" si="62"/>
        <v>9.7092368268052481E-2</v>
      </c>
      <c r="P121" s="29">
        <f t="shared" si="62"/>
        <v>9.2753265571560578E-2</v>
      </c>
      <c r="Q121" s="29">
        <f t="shared" si="62"/>
        <v>8.679372381792648E-2</v>
      </c>
    </row>
    <row r="122" spans="1:17" ht="11.45" customHeight="1" x14ac:dyDescent="0.25">
      <c r="A122" s="17" t="str">
        <f>$A$16</f>
        <v>International - Extra-EU</v>
      </c>
      <c r="B122" s="29">
        <f t="shared" ref="B122:Q122" si="63">IF(B42=0,0,B42/B$29)</f>
        <v>2.4855812985605286E-2</v>
      </c>
      <c r="C122" s="29">
        <f t="shared" si="63"/>
        <v>1.9221853793545393E-2</v>
      </c>
      <c r="D122" s="29">
        <f t="shared" si="63"/>
        <v>1.8774569765459066E-2</v>
      </c>
      <c r="E122" s="29">
        <f t="shared" si="63"/>
        <v>1.8582991599015136E-2</v>
      </c>
      <c r="F122" s="29">
        <f t="shared" si="63"/>
        <v>2.0015520786246136E-2</v>
      </c>
      <c r="G122" s="29">
        <f t="shared" si="63"/>
        <v>2.0473382873325806E-2</v>
      </c>
      <c r="H122" s="29">
        <f t="shared" si="63"/>
        <v>2.6299936812888901E-2</v>
      </c>
      <c r="I122" s="29">
        <f t="shared" si="63"/>
        <v>2.8412920282177814E-2</v>
      </c>
      <c r="J122" s="29">
        <f t="shared" si="63"/>
        <v>3.2286090813459095E-2</v>
      </c>
      <c r="K122" s="29">
        <f t="shared" si="63"/>
        <v>2.4960273910925399E-2</v>
      </c>
      <c r="L122" s="29">
        <f t="shared" si="63"/>
        <v>2.480846163073358E-2</v>
      </c>
      <c r="M122" s="29">
        <f t="shared" si="63"/>
        <v>3.0652340832588554E-2</v>
      </c>
      <c r="N122" s="29">
        <f t="shared" si="63"/>
        <v>1.7705623984900748E-2</v>
      </c>
      <c r="O122" s="29">
        <f t="shared" si="63"/>
        <v>1.8131635608414003E-2</v>
      </c>
      <c r="P122" s="29">
        <f t="shared" si="63"/>
        <v>3.4164364451272258E-2</v>
      </c>
      <c r="Q122" s="29">
        <f t="shared" si="63"/>
        <v>3.8728277480102359E-2</v>
      </c>
    </row>
    <row r="123" spans="1:17" ht="11.45" customHeight="1" x14ac:dyDescent="0.25">
      <c r="A123" s="25" t="s">
        <v>18</v>
      </c>
      <c r="B123" s="32">
        <f t="shared" ref="B123:Q123" si="64">IF(B43=0,0,B43/B$29)</f>
        <v>0.34764413671092143</v>
      </c>
      <c r="C123" s="32">
        <f t="shared" si="64"/>
        <v>0.36094090273633639</v>
      </c>
      <c r="D123" s="32">
        <f t="shared" si="64"/>
        <v>0.35121987010639172</v>
      </c>
      <c r="E123" s="32">
        <f t="shared" si="64"/>
        <v>0.35613105561679359</v>
      </c>
      <c r="F123" s="32">
        <f t="shared" si="64"/>
        <v>0.34982037594210141</v>
      </c>
      <c r="G123" s="32">
        <f t="shared" si="64"/>
        <v>0.33949276010085205</v>
      </c>
      <c r="H123" s="32">
        <f t="shared" si="64"/>
        <v>0.34187466277699285</v>
      </c>
      <c r="I123" s="32">
        <f t="shared" si="64"/>
        <v>0.33938574956745043</v>
      </c>
      <c r="J123" s="32">
        <f t="shared" si="64"/>
        <v>0.33031344229625337</v>
      </c>
      <c r="K123" s="32">
        <f t="shared" si="64"/>
        <v>0.39086334396618799</v>
      </c>
      <c r="L123" s="32">
        <f t="shared" si="64"/>
        <v>0.37877641841223936</v>
      </c>
      <c r="M123" s="32">
        <f t="shared" si="64"/>
        <v>0.33531909273160937</v>
      </c>
      <c r="N123" s="32">
        <f t="shared" si="64"/>
        <v>0.31428446139428817</v>
      </c>
      <c r="O123" s="32">
        <f t="shared" si="64"/>
        <v>0.33927373367184854</v>
      </c>
      <c r="P123" s="32">
        <f t="shared" si="64"/>
        <v>0.33889100488901486</v>
      </c>
      <c r="Q123" s="32">
        <f t="shared" si="64"/>
        <v>0.35984829704131582</v>
      </c>
    </row>
    <row r="124" spans="1:17" ht="11.45" customHeight="1" x14ac:dyDescent="0.25">
      <c r="A124" s="23" t="str">
        <f>$A$18</f>
        <v>Road transport</v>
      </c>
      <c r="B124" s="31">
        <f t="shared" ref="B124:Q124" si="65">IF(B44=0,0,B44/B$29)</f>
        <v>0.27475641786579152</v>
      </c>
      <c r="C124" s="31">
        <f t="shared" si="65"/>
        <v>0.26608105075098454</v>
      </c>
      <c r="D124" s="31">
        <f t="shared" si="65"/>
        <v>0.26640729862613283</v>
      </c>
      <c r="E124" s="31">
        <f t="shared" si="65"/>
        <v>0.27580157574468711</v>
      </c>
      <c r="F124" s="31">
        <f t="shared" si="65"/>
        <v>0.26244001742000356</v>
      </c>
      <c r="G124" s="31">
        <f t="shared" si="65"/>
        <v>0.25582853907979614</v>
      </c>
      <c r="H124" s="31">
        <f t="shared" si="65"/>
        <v>0.25388265626295131</v>
      </c>
      <c r="I124" s="31">
        <f t="shared" si="65"/>
        <v>0.25945798765553801</v>
      </c>
      <c r="J124" s="31">
        <f t="shared" si="65"/>
        <v>0.25581556444935788</v>
      </c>
      <c r="K124" s="31">
        <f t="shared" si="65"/>
        <v>0.29198687727101313</v>
      </c>
      <c r="L124" s="31">
        <f t="shared" si="65"/>
        <v>0.28912814505295631</v>
      </c>
      <c r="M124" s="31">
        <f t="shared" si="65"/>
        <v>0.26445187111803214</v>
      </c>
      <c r="N124" s="31">
        <f t="shared" si="65"/>
        <v>0.22848146234163838</v>
      </c>
      <c r="O124" s="31">
        <f t="shared" si="65"/>
        <v>0.26889351736105033</v>
      </c>
      <c r="P124" s="31">
        <f t="shared" si="65"/>
        <v>0.26702430107396208</v>
      </c>
      <c r="Q124" s="31">
        <f t="shared" si="65"/>
        <v>0.27699198357734417</v>
      </c>
    </row>
    <row r="125" spans="1:17" ht="11.45" customHeight="1" x14ac:dyDescent="0.25">
      <c r="A125" s="17" t="str">
        <f>$A$19</f>
        <v>Light duty vehicles</v>
      </c>
      <c r="B125" s="29">
        <f t="shared" ref="B125:Q125" si="66">IF(B45=0,0,B45/B$29)</f>
        <v>0.11756440108585893</v>
      </c>
      <c r="C125" s="29">
        <f t="shared" si="66"/>
        <v>0.11157059718669129</v>
      </c>
      <c r="D125" s="29">
        <f t="shared" si="66"/>
        <v>0.11157581201669617</v>
      </c>
      <c r="E125" s="29">
        <f t="shared" si="66"/>
        <v>0.10901635715246584</v>
      </c>
      <c r="F125" s="29">
        <f t="shared" si="66"/>
        <v>0.10325310328298105</v>
      </c>
      <c r="G125" s="29">
        <f t="shared" si="66"/>
        <v>0.10126875183815409</v>
      </c>
      <c r="H125" s="29">
        <f t="shared" si="66"/>
        <v>9.618049512676953E-2</v>
      </c>
      <c r="I125" s="29">
        <f t="shared" si="66"/>
        <v>9.8803692447866354E-2</v>
      </c>
      <c r="J125" s="29">
        <f t="shared" si="66"/>
        <v>9.6320986242691684E-2</v>
      </c>
      <c r="K125" s="29">
        <f t="shared" si="66"/>
        <v>8.5174487144496658E-2</v>
      </c>
      <c r="L125" s="29">
        <f t="shared" si="66"/>
        <v>9.4002777305379481E-2</v>
      </c>
      <c r="M125" s="29">
        <f t="shared" si="66"/>
        <v>8.8486674003603036E-2</v>
      </c>
      <c r="N125" s="29">
        <f t="shared" si="66"/>
        <v>8.6584958406385373E-2</v>
      </c>
      <c r="O125" s="29">
        <f t="shared" si="66"/>
        <v>9.8930011153815611E-2</v>
      </c>
      <c r="P125" s="29">
        <f t="shared" si="66"/>
        <v>9.6978280162423131E-2</v>
      </c>
      <c r="Q125" s="29">
        <f t="shared" si="66"/>
        <v>0.11475358058129044</v>
      </c>
    </row>
    <row r="126" spans="1:17" ht="11.45" customHeight="1" x14ac:dyDescent="0.25">
      <c r="A126" s="17" t="str">
        <f>$A$20</f>
        <v>Heavy duty vehicles</v>
      </c>
      <c r="B126" s="29">
        <f t="shared" ref="B126:Q126" si="67">IF(B46=0,0,B46/B$29)</f>
        <v>0.15719201677993258</v>
      </c>
      <c r="C126" s="29">
        <f t="shared" si="67"/>
        <v>0.15451045356429322</v>
      </c>
      <c r="D126" s="29">
        <f t="shared" si="67"/>
        <v>0.15483148660943666</v>
      </c>
      <c r="E126" s="29">
        <f t="shared" si="67"/>
        <v>0.16678521859222128</v>
      </c>
      <c r="F126" s="29">
        <f t="shared" si="67"/>
        <v>0.15918691413702246</v>
      </c>
      <c r="G126" s="29">
        <f t="shared" si="67"/>
        <v>0.15455978724164207</v>
      </c>
      <c r="H126" s="29">
        <f t="shared" si="67"/>
        <v>0.15770216113618177</v>
      </c>
      <c r="I126" s="29">
        <f t="shared" si="67"/>
        <v>0.16065429520767163</v>
      </c>
      <c r="J126" s="29">
        <f t="shared" si="67"/>
        <v>0.15949457820666615</v>
      </c>
      <c r="K126" s="29">
        <f t="shared" si="67"/>
        <v>0.20681239012651648</v>
      </c>
      <c r="L126" s="29">
        <f t="shared" si="67"/>
        <v>0.1951253677475768</v>
      </c>
      <c r="M126" s="29">
        <f t="shared" si="67"/>
        <v>0.17596519711442912</v>
      </c>
      <c r="N126" s="29">
        <f t="shared" si="67"/>
        <v>0.14189650393525297</v>
      </c>
      <c r="O126" s="29">
        <f t="shared" si="67"/>
        <v>0.16996350620723472</v>
      </c>
      <c r="P126" s="29">
        <f t="shared" si="67"/>
        <v>0.17004602091153898</v>
      </c>
      <c r="Q126" s="29">
        <f t="shared" si="67"/>
        <v>0.16223840299605374</v>
      </c>
    </row>
    <row r="127" spans="1:17" ht="11.45" customHeight="1" x14ac:dyDescent="0.25">
      <c r="A127" s="19" t="str">
        <f>$A$21</f>
        <v>Rail transport</v>
      </c>
      <c r="B127" s="30">
        <f t="shared" ref="B127:Q127" si="68">IF(B47=0,0,B47/B$29)</f>
        <v>1.2085893261208095E-3</v>
      </c>
      <c r="C127" s="30">
        <f t="shared" si="68"/>
        <v>1.0642736613839039E-3</v>
      </c>
      <c r="D127" s="30">
        <f t="shared" si="68"/>
        <v>8.9418176919013213E-4</v>
      </c>
      <c r="E127" s="30">
        <f t="shared" si="68"/>
        <v>1.1681922281858354E-3</v>
      </c>
      <c r="F127" s="30">
        <f t="shared" si="68"/>
        <v>1.2926360774468029E-3</v>
      </c>
      <c r="G127" s="30">
        <f t="shared" si="68"/>
        <v>2.2004962606871482E-3</v>
      </c>
      <c r="H127" s="30">
        <f t="shared" si="68"/>
        <v>2.4270425940653654E-3</v>
      </c>
      <c r="I127" s="30">
        <f t="shared" si="68"/>
        <v>2.5253076924376919E-3</v>
      </c>
      <c r="J127" s="30">
        <f t="shared" si="68"/>
        <v>2.9279531099163985E-3</v>
      </c>
      <c r="K127" s="30">
        <f t="shared" si="68"/>
        <v>1.4867603925426062E-3</v>
      </c>
      <c r="L127" s="30">
        <f t="shared" si="68"/>
        <v>7.2690243343231605E-4</v>
      </c>
      <c r="M127" s="30">
        <f t="shared" si="68"/>
        <v>5.8550484298075186E-4</v>
      </c>
      <c r="N127" s="30">
        <f t="shared" si="68"/>
        <v>9.0749056838166536E-4</v>
      </c>
      <c r="O127" s="30">
        <f t="shared" si="68"/>
        <v>5.8894798111266825E-4</v>
      </c>
      <c r="P127" s="30">
        <f t="shared" si="68"/>
        <v>1.0490975601016063E-3</v>
      </c>
      <c r="Q127" s="30">
        <f t="shared" si="68"/>
        <v>9.0135463402248701E-4</v>
      </c>
    </row>
    <row r="128" spans="1:17" ht="11.45" customHeight="1" x14ac:dyDescent="0.25">
      <c r="A128" s="19" t="str">
        <f>$A$22</f>
        <v>Aviation</v>
      </c>
      <c r="B128" s="30">
        <f t="shared" ref="B128:Q128" si="69">IF(B48=0,0,B48/B$29)</f>
        <v>3.8516172989372637E-3</v>
      </c>
      <c r="C128" s="30">
        <f t="shared" si="69"/>
        <v>3.5915443588461619E-3</v>
      </c>
      <c r="D128" s="30">
        <f t="shared" si="69"/>
        <v>3.5076166442553967E-3</v>
      </c>
      <c r="E128" s="30">
        <f t="shared" si="69"/>
        <v>3.2440905087919225E-3</v>
      </c>
      <c r="F128" s="30">
        <f t="shared" si="69"/>
        <v>2.6286376295444696E-3</v>
      </c>
      <c r="G128" s="30">
        <f t="shared" si="69"/>
        <v>2.359950617017745E-3</v>
      </c>
      <c r="H128" s="30">
        <f t="shared" si="69"/>
        <v>2.5627630872533101E-3</v>
      </c>
      <c r="I128" s="30">
        <f t="shared" si="69"/>
        <v>2.3000699576809854E-3</v>
      </c>
      <c r="J128" s="30">
        <f t="shared" si="69"/>
        <v>2.4182714788962448E-3</v>
      </c>
      <c r="K128" s="30">
        <f t="shared" si="69"/>
        <v>1.7201157270109052E-3</v>
      </c>
      <c r="L128" s="30">
        <f t="shared" si="69"/>
        <v>1.0141842935001541E-3</v>
      </c>
      <c r="M128" s="30">
        <f t="shared" si="69"/>
        <v>1.0190914800077811E-3</v>
      </c>
      <c r="N128" s="30">
        <f t="shared" si="69"/>
        <v>1.1722938490442872E-3</v>
      </c>
      <c r="O128" s="30">
        <f t="shared" si="69"/>
        <v>1.0916351964616775E-3</v>
      </c>
      <c r="P128" s="30">
        <f t="shared" si="69"/>
        <v>7.653799220297638E-4</v>
      </c>
      <c r="Q128" s="30">
        <f t="shared" si="69"/>
        <v>6.9640427440303574E-4</v>
      </c>
    </row>
    <row r="129" spans="1:17" ht="11.45" customHeight="1" x14ac:dyDescent="0.25">
      <c r="A129" s="17" t="str">
        <f>$A$23</f>
        <v>Domestic and International - Intra-EU</v>
      </c>
      <c r="B129" s="29">
        <f t="shared" ref="B129:Q129" si="70">IF(B49=0,0,B49/B$29)</f>
        <v>3.2832890089794639E-3</v>
      </c>
      <c r="C129" s="29">
        <f t="shared" si="70"/>
        <v>3.1258763732134533E-3</v>
      </c>
      <c r="D129" s="29">
        <f t="shared" si="70"/>
        <v>3.0616098188543293E-3</v>
      </c>
      <c r="E129" s="29">
        <f t="shared" si="70"/>
        <v>2.7900859233473095E-3</v>
      </c>
      <c r="F129" s="29">
        <f t="shared" si="70"/>
        <v>2.2382049932596765E-3</v>
      </c>
      <c r="G129" s="29">
        <f t="shared" si="70"/>
        <v>1.9884754190755E-3</v>
      </c>
      <c r="H129" s="29">
        <f t="shared" si="70"/>
        <v>2.1311424881447273E-3</v>
      </c>
      <c r="I129" s="29">
        <f t="shared" si="70"/>
        <v>1.8678439243625005E-3</v>
      </c>
      <c r="J129" s="29">
        <f t="shared" si="70"/>
        <v>1.8858598982341834E-3</v>
      </c>
      <c r="K129" s="29">
        <f t="shared" si="70"/>
        <v>1.3375642226742211E-3</v>
      </c>
      <c r="L129" s="29">
        <f t="shared" si="70"/>
        <v>7.179006848519185E-4</v>
      </c>
      <c r="M129" s="29">
        <f t="shared" si="70"/>
        <v>7.1801471119245204E-4</v>
      </c>
      <c r="N129" s="29">
        <f t="shared" si="70"/>
        <v>8.6391210279229203E-4</v>
      </c>
      <c r="O129" s="29">
        <f t="shared" si="70"/>
        <v>8.1184118880403772E-4</v>
      </c>
      <c r="P129" s="29">
        <f t="shared" si="70"/>
        <v>5.725926179344597E-4</v>
      </c>
      <c r="Q129" s="29">
        <f t="shared" si="70"/>
        <v>4.8416811339524669E-4</v>
      </c>
    </row>
    <row r="130" spans="1:17" ht="11.45" customHeight="1" x14ac:dyDescent="0.25">
      <c r="A130" s="17" t="str">
        <f>$A$24</f>
        <v>International - Extra-EU</v>
      </c>
      <c r="B130" s="29">
        <f t="shared" ref="B130:Q130" si="71">IF(B50=0,0,B50/B$29)</f>
        <v>5.6832828995779941E-4</v>
      </c>
      <c r="C130" s="29">
        <f t="shared" si="71"/>
        <v>4.6566798563270909E-4</v>
      </c>
      <c r="D130" s="29">
        <f t="shared" si="71"/>
        <v>4.4600682540106763E-4</v>
      </c>
      <c r="E130" s="29">
        <f t="shared" si="71"/>
        <v>4.5400458544461318E-4</v>
      </c>
      <c r="F130" s="29">
        <f t="shared" si="71"/>
        <v>3.9043263628479316E-4</v>
      </c>
      <c r="G130" s="29">
        <f t="shared" si="71"/>
        <v>3.7147519794224513E-4</v>
      </c>
      <c r="H130" s="29">
        <f t="shared" si="71"/>
        <v>4.3162059910858269E-4</v>
      </c>
      <c r="I130" s="29">
        <f t="shared" si="71"/>
        <v>4.3222603331848482E-4</v>
      </c>
      <c r="J130" s="29">
        <f t="shared" si="71"/>
        <v>5.3241158066206118E-4</v>
      </c>
      <c r="K130" s="29">
        <f t="shared" si="71"/>
        <v>3.8255150433668403E-4</v>
      </c>
      <c r="L130" s="29">
        <f t="shared" si="71"/>
        <v>2.9628360864823559E-4</v>
      </c>
      <c r="M130" s="29">
        <f t="shared" si="71"/>
        <v>3.0107676881532911E-4</v>
      </c>
      <c r="N130" s="29">
        <f t="shared" si="71"/>
        <v>3.0838174625199503E-4</v>
      </c>
      <c r="O130" s="29">
        <f t="shared" si="71"/>
        <v>2.7979400765763991E-4</v>
      </c>
      <c r="P130" s="29">
        <f t="shared" si="71"/>
        <v>1.9278730409530412E-4</v>
      </c>
      <c r="Q130" s="29">
        <f t="shared" si="71"/>
        <v>2.1223616100778911E-4</v>
      </c>
    </row>
    <row r="131" spans="1:17" ht="11.45" customHeight="1" x14ac:dyDescent="0.25">
      <c r="A131" s="19" t="s">
        <v>32</v>
      </c>
      <c r="B131" s="30">
        <f t="shared" ref="B131:Q131" si="72">IF(B51=0,0,B51/B$29)</f>
        <v>6.7827512220071828E-2</v>
      </c>
      <c r="C131" s="30">
        <f t="shared" si="72"/>
        <v>9.0204033965121805E-2</v>
      </c>
      <c r="D131" s="30">
        <f t="shared" si="72"/>
        <v>8.0410773066813393E-2</v>
      </c>
      <c r="E131" s="30">
        <f t="shared" si="72"/>
        <v>7.5917197135128747E-2</v>
      </c>
      <c r="F131" s="30">
        <f t="shared" si="72"/>
        <v>8.3459084815106638E-2</v>
      </c>
      <c r="G131" s="30">
        <f t="shared" si="72"/>
        <v>7.9103774143351027E-2</v>
      </c>
      <c r="H131" s="30">
        <f t="shared" si="72"/>
        <v>8.3002200832722889E-2</v>
      </c>
      <c r="I131" s="30">
        <f t="shared" si="72"/>
        <v>7.5102384261793734E-2</v>
      </c>
      <c r="J131" s="30">
        <f t="shared" si="72"/>
        <v>6.915165325808284E-2</v>
      </c>
      <c r="K131" s="30">
        <f t="shared" si="72"/>
        <v>9.5669590575621286E-2</v>
      </c>
      <c r="L131" s="30">
        <f t="shared" si="72"/>
        <v>8.7907186632350601E-2</v>
      </c>
      <c r="M131" s="30">
        <f t="shared" si="72"/>
        <v>6.9262625290588686E-2</v>
      </c>
      <c r="N131" s="30">
        <f t="shared" si="72"/>
        <v>8.3723214635223808E-2</v>
      </c>
      <c r="O131" s="30">
        <f t="shared" si="72"/>
        <v>6.86996331332239E-2</v>
      </c>
      <c r="P131" s="30">
        <f t="shared" si="72"/>
        <v>7.0052226332921408E-2</v>
      </c>
      <c r="Q131" s="30">
        <f t="shared" si="72"/>
        <v>8.1258554555546106E-2</v>
      </c>
    </row>
    <row r="132" spans="1:17" ht="11.45" customHeight="1" x14ac:dyDescent="0.25">
      <c r="A132" s="17" t="str">
        <f>$A$26</f>
        <v>Domestic coastal shipping</v>
      </c>
      <c r="B132" s="29">
        <f t="shared" ref="B132:Q132" si="73">IF(B52=0,0,B52/B$29)</f>
        <v>6.7827512220071828E-2</v>
      </c>
      <c r="C132" s="29">
        <f t="shared" si="73"/>
        <v>9.0204033965121805E-2</v>
      </c>
      <c r="D132" s="29">
        <f t="shared" si="73"/>
        <v>8.0410773066813393E-2</v>
      </c>
      <c r="E132" s="29">
        <f t="shared" si="73"/>
        <v>7.5917197135128747E-2</v>
      </c>
      <c r="F132" s="29">
        <f t="shared" si="73"/>
        <v>8.3459084815106638E-2</v>
      </c>
      <c r="G132" s="29">
        <f t="shared" si="73"/>
        <v>7.9103774143351027E-2</v>
      </c>
      <c r="H132" s="29">
        <f t="shared" si="73"/>
        <v>8.3002200832722889E-2</v>
      </c>
      <c r="I132" s="29">
        <f t="shared" si="73"/>
        <v>7.5102384261793734E-2</v>
      </c>
      <c r="J132" s="29">
        <f t="shared" si="73"/>
        <v>6.915165325808284E-2</v>
      </c>
      <c r="K132" s="29">
        <f t="shared" si="73"/>
        <v>9.5669590575621286E-2</v>
      </c>
      <c r="L132" s="29">
        <f t="shared" si="73"/>
        <v>8.7907186632350601E-2</v>
      </c>
      <c r="M132" s="29">
        <f t="shared" si="73"/>
        <v>6.9262625290588686E-2</v>
      </c>
      <c r="N132" s="29">
        <f t="shared" si="73"/>
        <v>8.3723214635223808E-2</v>
      </c>
      <c r="O132" s="29">
        <f t="shared" si="73"/>
        <v>6.86996331332239E-2</v>
      </c>
      <c r="P132" s="29">
        <f t="shared" si="73"/>
        <v>7.0052226332921408E-2</v>
      </c>
      <c r="Q132" s="29">
        <f t="shared" si="73"/>
        <v>8.1258554555546106E-2</v>
      </c>
    </row>
    <row r="133" spans="1:17" ht="11.45" customHeight="1" x14ac:dyDescent="0.25">
      <c r="A133" s="15" t="str">
        <f>$A$27</f>
        <v>Inland waterways</v>
      </c>
      <c r="B133" s="28">
        <f t="shared" ref="B133:Q133" si="74">IF(B53=0,0,B53/B$29)</f>
        <v>0</v>
      </c>
      <c r="C133" s="28">
        <f t="shared" si="74"/>
        <v>0</v>
      </c>
      <c r="D133" s="28">
        <f t="shared" si="74"/>
        <v>0</v>
      </c>
      <c r="E133" s="28">
        <f t="shared" si="74"/>
        <v>0</v>
      </c>
      <c r="F133" s="28">
        <f t="shared" si="74"/>
        <v>0</v>
      </c>
      <c r="G133" s="28">
        <f t="shared" si="74"/>
        <v>0</v>
      </c>
      <c r="H133" s="28">
        <f t="shared" si="74"/>
        <v>0</v>
      </c>
      <c r="I133" s="28">
        <f t="shared" si="74"/>
        <v>0</v>
      </c>
      <c r="J133" s="28">
        <f t="shared" si="74"/>
        <v>0</v>
      </c>
      <c r="K133" s="28">
        <f t="shared" si="74"/>
        <v>0</v>
      </c>
      <c r="L133" s="28">
        <f t="shared" si="74"/>
        <v>0</v>
      </c>
      <c r="M133" s="28">
        <f t="shared" si="74"/>
        <v>0</v>
      </c>
      <c r="N133" s="28">
        <f t="shared" si="74"/>
        <v>0</v>
      </c>
      <c r="O133" s="28">
        <f t="shared" si="74"/>
        <v>0</v>
      </c>
      <c r="P133" s="28">
        <f t="shared" si="74"/>
        <v>0</v>
      </c>
      <c r="Q133" s="28">
        <f t="shared" si="74"/>
        <v>0</v>
      </c>
    </row>
    <row r="135" spans="1:17" ht="11.45" customHeight="1" x14ac:dyDescent="0.25">
      <c r="A135" s="27" t="s">
        <v>40</v>
      </c>
      <c r="B135" s="33">
        <f t="shared" ref="B135:Q135" si="75">IF(B55=0,0,B55/B$55)</f>
        <v>1</v>
      </c>
      <c r="C135" s="33">
        <f t="shared" si="75"/>
        <v>1</v>
      </c>
      <c r="D135" s="33">
        <f t="shared" si="75"/>
        <v>1</v>
      </c>
      <c r="E135" s="33">
        <f t="shared" si="75"/>
        <v>1</v>
      </c>
      <c r="F135" s="33">
        <f t="shared" si="75"/>
        <v>1</v>
      </c>
      <c r="G135" s="33">
        <f t="shared" si="75"/>
        <v>1</v>
      </c>
      <c r="H135" s="33">
        <f t="shared" si="75"/>
        <v>1</v>
      </c>
      <c r="I135" s="33">
        <f t="shared" si="75"/>
        <v>1</v>
      </c>
      <c r="J135" s="33">
        <f t="shared" si="75"/>
        <v>1</v>
      </c>
      <c r="K135" s="33">
        <f t="shared" si="75"/>
        <v>1</v>
      </c>
      <c r="L135" s="33">
        <f t="shared" si="75"/>
        <v>1</v>
      </c>
      <c r="M135" s="33">
        <f t="shared" si="75"/>
        <v>1</v>
      </c>
      <c r="N135" s="33">
        <f t="shared" si="75"/>
        <v>1</v>
      </c>
      <c r="O135" s="33">
        <f t="shared" si="75"/>
        <v>1</v>
      </c>
      <c r="P135" s="33">
        <f t="shared" si="75"/>
        <v>1</v>
      </c>
      <c r="Q135" s="33">
        <f t="shared" si="75"/>
        <v>1</v>
      </c>
    </row>
    <row r="136" spans="1:17" ht="11.45" customHeight="1" x14ac:dyDescent="0.25">
      <c r="A136" s="25" t="s">
        <v>39</v>
      </c>
      <c r="B136" s="32">
        <f t="shared" ref="B136:Q136" si="76">IF(B56=0,0,B56/B$55)</f>
        <v>0.64412666410420016</v>
      </c>
      <c r="C136" s="32">
        <f t="shared" si="76"/>
        <v>0.62956944451942143</v>
      </c>
      <c r="D136" s="32">
        <f t="shared" si="76"/>
        <v>0.63939763087583779</v>
      </c>
      <c r="E136" s="32">
        <f t="shared" si="76"/>
        <v>0.63399589050275773</v>
      </c>
      <c r="F136" s="32">
        <f t="shared" si="76"/>
        <v>0.63987238585391648</v>
      </c>
      <c r="G136" s="32">
        <f t="shared" si="76"/>
        <v>0.65040622541971538</v>
      </c>
      <c r="H136" s="32">
        <f t="shared" si="76"/>
        <v>0.64957044235216532</v>
      </c>
      <c r="I136" s="32">
        <f t="shared" si="76"/>
        <v>0.65367858346125951</v>
      </c>
      <c r="J136" s="32">
        <f t="shared" si="76"/>
        <v>0.66244276708603289</v>
      </c>
      <c r="K136" s="32">
        <f t="shared" si="76"/>
        <v>0.59924557239048515</v>
      </c>
      <c r="L136" s="32">
        <f t="shared" si="76"/>
        <v>0.6144894783313517</v>
      </c>
      <c r="M136" s="32">
        <f t="shared" si="76"/>
        <v>0.6582083443300647</v>
      </c>
      <c r="N136" s="32">
        <f t="shared" si="76"/>
        <v>0.67989835085627037</v>
      </c>
      <c r="O136" s="32">
        <f t="shared" si="76"/>
        <v>0.65543881344545962</v>
      </c>
      <c r="P136" s="32">
        <f t="shared" si="76"/>
        <v>0.65597476196913052</v>
      </c>
      <c r="Q136" s="32">
        <f t="shared" si="76"/>
        <v>0.63419101245728959</v>
      </c>
    </row>
    <row r="137" spans="1:17" ht="11.45" customHeight="1" x14ac:dyDescent="0.25">
      <c r="A137" s="23" t="str">
        <f>$A$5</f>
        <v>Road transport</v>
      </c>
      <c r="B137" s="31">
        <f t="shared" ref="B137:Q137" si="77">IF(B57=0,0,B57/B$55)</f>
        <v>0.46032175821655213</v>
      </c>
      <c r="C137" s="31">
        <f t="shared" si="77"/>
        <v>0.46784664925460162</v>
      </c>
      <c r="D137" s="31">
        <f t="shared" si="77"/>
        <v>0.48433851712728732</v>
      </c>
      <c r="E137" s="31">
        <f t="shared" si="77"/>
        <v>0.48504887575709693</v>
      </c>
      <c r="F137" s="31">
        <f t="shared" si="77"/>
        <v>0.48769353582737918</v>
      </c>
      <c r="G137" s="31">
        <f t="shared" si="77"/>
        <v>0.50426553399196539</v>
      </c>
      <c r="H137" s="31">
        <f t="shared" si="77"/>
        <v>0.49604750978943712</v>
      </c>
      <c r="I137" s="31">
        <f t="shared" si="77"/>
        <v>0.50259737711674024</v>
      </c>
      <c r="J137" s="31">
        <f t="shared" si="77"/>
        <v>0.5056964663979</v>
      </c>
      <c r="K137" s="31">
        <f t="shared" si="77"/>
        <v>0.47330501704328193</v>
      </c>
      <c r="L137" s="31">
        <f t="shared" si="77"/>
        <v>0.49846700402066146</v>
      </c>
      <c r="M137" s="31">
        <f t="shared" si="77"/>
        <v>0.52526576541253323</v>
      </c>
      <c r="N137" s="31">
        <f t="shared" si="77"/>
        <v>0.53938456008215951</v>
      </c>
      <c r="O137" s="31">
        <f t="shared" si="77"/>
        <v>0.51453543632422483</v>
      </c>
      <c r="P137" s="31">
        <f t="shared" si="77"/>
        <v>0.49677258625124443</v>
      </c>
      <c r="Q137" s="31">
        <f t="shared" si="77"/>
        <v>0.47345208859518184</v>
      </c>
    </row>
    <row r="138" spans="1:17" ht="11.45" customHeight="1" x14ac:dyDescent="0.25">
      <c r="A138" s="17" t="str">
        <f>$A$6</f>
        <v>Powered 2-wheelers</v>
      </c>
      <c r="B138" s="29">
        <f t="shared" ref="B138:Q138" si="78">IF(B58=0,0,B58/B$55)</f>
        <v>2.2526087090382438E-2</v>
      </c>
      <c r="C138" s="29">
        <f t="shared" si="78"/>
        <v>2.3833305226434905E-2</v>
      </c>
      <c r="D138" s="29">
        <f t="shared" si="78"/>
        <v>2.5979257190927432E-2</v>
      </c>
      <c r="E138" s="29">
        <f t="shared" si="78"/>
        <v>2.6057426521245795E-2</v>
      </c>
      <c r="F138" s="29">
        <f t="shared" si="78"/>
        <v>2.5610040387422768E-2</v>
      </c>
      <c r="G138" s="29">
        <f t="shared" si="78"/>
        <v>2.6034469332678341E-2</v>
      </c>
      <c r="H138" s="29">
        <f t="shared" si="78"/>
        <v>2.2852832806480441E-2</v>
      </c>
      <c r="I138" s="29">
        <f t="shared" si="78"/>
        <v>2.2296845008671413E-2</v>
      </c>
      <c r="J138" s="29">
        <f t="shared" si="78"/>
        <v>2.444475897179401E-2</v>
      </c>
      <c r="K138" s="29">
        <f t="shared" si="78"/>
        <v>2.3339423892334919E-2</v>
      </c>
      <c r="L138" s="29">
        <f t="shared" si="78"/>
        <v>3.161616798330398E-2</v>
      </c>
      <c r="M138" s="29">
        <f t="shared" si="78"/>
        <v>3.5539592318576042E-2</v>
      </c>
      <c r="N138" s="29">
        <f t="shared" si="78"/>
        <v>4.3175577341700438E-2</v>
      </c>
      <c r="O138" s="29">
        <f t="shared" si="78"/>
        <v>4.3359119660483177E-2</v>
      </c>
      <c r="P138" s="29">
        <f t="shared" si="78"/>
        <v>4.3520508597477539E-2</v>
      </c>
      <c r="Q138" s="29">
        <f t="shared" si="78"/>
        <v>4.3665781189413583E-2</v>
      </c>
    </row>
    <row r="139" spans="1:17" ht="11.45" customHeight="1" x14ac:dyDescent="0.25">
      <c r="A139" s="17" t="str">
        <f>$A$7</f>
        <v>Passenger cars</v>
      </c>
      <c r="B139" s="29">
        <f t="shared" ref="B139:Q139" si="79">IF(B59=0,0,B59/B$55)</f>
        <v>0.36676162329898387</v>
      </c>
      <c r="C139" s="29">
        <f t="shared" si="79"/>
        <v>0.37565556001036882</v>
      </c>
      <c r="D139" s="29">
        <f t="shared" si="79"/>
        <v>0.39058756159325658</v>
      </c>
      <c r="E139" s="29">
        <f t="shared" si="79"/>
        <v>0.39463719473097753</v>
      </c>
      <c r="F139" s="29">
        <f t="shared" si="79"/>
        <v>0.40010746537254427</v>
      </c>
      <c r="G139" s="29">
        <f t="shared" si="79"/>
        <v>0.41703797201149634</v>
      </c>
      <c r="H139" s="29">
        <f t="shared" si="79"/>
        <v>0.41453872255512014</v>
      </c>
      <c r="I139" s="29">
        <f t="shared" si="79"/>
        <v>0.42476720464316192</v>
      </c>
      <c r="J139" s="29">
        <f t="shared" si="79"/>
        <v>0.42633079451845174</v>
      </c>
      <c r="K139" s="29">
        <f t="shared" si="79"/>
        <v>0.40053446363367162</v>
      </c>
      <c r="L139" s="29">
        <f t="shared" si="79"/>
        <v>0.41221933988346604</v>
      </c>
      <c r="M139" s="29">
        <f t="shared" si="79"/>
        <v>0.42957652135746677</v>
      </c>
      <c r="N139" s="29">
        <f t="shared" si="79"/>
        <v>0.42706933089599075</v>
      </c>
      <c r="O139" s="29">
        <f t="shared" si="79"/>
        <v>0.40214876123791232</v>
      </c>
      <c r="P139" s="29">
        <f t="shared" si="79"/>
        <v>0.38580345796626303</v>
      </c>
      <c r="Q139" s="29">
        <f t="shared" si="79"/>
        <v>0.36429543486566496</v>
      </c>
    </row>
    <row r="140" spans="1:17" ht="11.45" customHeight="1" x14ac:dyDescent="0.25">
      <c r="A140" s="17" t="str">
        <f>$A$8</f>
        <v>Motor coaches, buses and trolley buses</v>
      </c>
      <c r="B140" s="29">
        <f t="shared" ref="B140:Q140" si="80">IF(B60=0,0,B60/B$55)</f>
        <v>7.1034047827185934E-2</v>
      </c>
      <c r="C140" s="29">
        <f t="shared" si="80"/>
        <v>6.8357784017797893E-2</v>
      </c>
      <c r="D140" s="29">
        <f t="shared" si="80"/>
        <v>6.777169834310337E-2</v>
      </c>
      <c r="E140" s="29">
        <f t="shared" si="80"/>
        <v>6.4354254504873587E-2</v>
      </c>
      <c r="F140" s="29">
        <f t="shared" si="80"/>
        <v>6.1976030067412112E-2</v>
      </c>
      <c r="G140" s="29">
        <f t="shared" si="80"/>
        <v>6.1193092647790749E-2</v>
      </c>
      <c r="H140" s="29">
        <f t="shared" si="80"/>
        <v>5.8655954427836589E-2</v>
      </c>
      <c r="I140" s="29">
        <f t="shared" si="80"/>
        <v>5.553332746490694E-2</v>
      </c>
      <c r="J140" s="29">
        <f t="shared" si="80"/>
        <v>5.4920912907654239E-2</v>
      </c>
      <c r="K140" s="29">
        <f t="shared" si="80"/>
        <v>4.943112951727538E-2</v>
      </c>
      <c r="L140" s="29">
        <f t="shared" si="80"/>
        <v>5.4631496153891471E-2</v>
      </c>
      <c r="M140" s="29">
        <f t="shared" si="80"/>
        <v>6.0149651736490381E-2</v>
      </c>
      <c r="N140" s="29">
        <f t="shared" si="80"/>
        <v>6.9139651844468339E-2</v>
      </c>
      <c r="O140" s="29">
        <f t="shared" si="80"/>
        <v>6.902755542582939E-2</v>
      </c>
      <c r="P140" s="29">
        <f t="shared" si="80"/>
        <v>6.7448619687503875E-2</v>
      </c>
      <c r="Q140" s="29">
        <f t="shared" si="80"/>
        <v>6.549087254010337E-2</v>
      </c>
    </row>
    <row r="141" spans="1:17" ht="11.45" customHeight="1" x14ac:dyDescent="0.25">
      <c r="A141" s="19" t="str">
        <f>$A$9</f>
        <v>Rail, metro and tram</v>
      </c>
      <c r="B141" s="30">
        <f t="shared" ref="B141:Q141" si="81">IF(B61=0,0,B61/B$55)</f>
        <v>4.6064600744547017E-3</v>
      </c>
      <c r="C141" s="30">
        <f t="shared" si="81"/>
        <v>4.6129202936933782E-3</v>
      </c>
      <c r="D141" s="30">
        <f t="shared" si="81"/>
        <v>4.7090511682152626E-3</v>
      </c>
      <c r="E141" s="30">
        <f t="shared" si="81"/>
        <v>4.1934329064836594E-3</v>
      </c>
      <c r="F141" s="30">
        <f t="shared" si="81"/>
        <v>4.0166442997927806E-3</v>
      </c>
      <c r="G141" s="30">
        <f t="shared" si="81"/>
        <v>2.95424445386083E-3</v>
      </c>
      <c r="H141" s="30">
        <f t="shared" si="81"/>
        <v>2.6283857219830025E-3</v>
      </c>
      <c r="I141" s="30">
        <f t="shared" si="81"/>
        <v>1.9200825818715247E-3</v>
      </c>
      <c r="J141" s="30">
        <f t="shared" si="81"/>
        <v>1.4627371753572875E-3</v>
      </c>
      <c r="K141" s="30">
        <f t="shared" si="81"/>
        <v>1.9647809007137616E-3</v>
      </c>
      <c r="L141" s="30">
        <f t="shared" si="81"/>
        <v>1.9786824982008832E-3</v>
      </c>
      <c r="M141" s="30">
        <f t="shared" si="81"/>
        <v>1.6706574533663714E-3</v>
      </c>
      <c r="N141" s="30">
        <f t="shared" si="81"/>
        <v>3.4314728789572612E-3</v>
      </c>
      <c r="O141" s="30">
        <f t="shared" si="81"/>
        <v>2.4255754583203779E-3</v>
      </c>
      <c r="P141" s="30">
        <f t="shared" si="81"/>
        <v>5.8269757680534297E-3</v>
      </c>
      <c r="Q141" s="30">
        <f t="shared" si="81"/>
        <v>5.8009311899793591E-3</v>
      </c>
    </row>
    <row r="142" spans="1:17" ht="11.45" customHeight="1" x14ac:dyDescent="0.25">
      <c r="A142" s="17" t="str">
        <f>$A$10</f>
        <v>Metro and tram, urban light rail</v>
      </c>
      <c r="B142" s="29">
        <f t="shared" ref="B142:Q142" si="82">IF(B62=0,0,B62/B$55)</f>
        <v>0</v>
      </c>
      <c r="C142" s="29">
        <f t="shared" si="82"/>
        <v>0</v>
      </c>
      <c r="D142" s="29">
        <f t="shared" si="82"/>
        <v>0</v>
      </c>
      <c r="E142" s="29">
        <f t="shared" si="82"/>
        <v>0</v>
      </c>
      <c r="F142" s="29">
        <f t="shared" si="82"/>
        <v>0</v>
      </c>
      <c r="G142" s="29">
        <f t="shared" si="82"/>
        <v>0</v>
      </c>
      <c r="H142" s="29">
        <f t="shared" si="82"/>
        <v>0</v>
      </c>
      <c r="I142" s="29">
        <f t="shared" si="82"/>
        <v>0</v>
      </c>
      <c r="J142" s="29">
        <f t="shared" si="82"/>
        <v>0</v>
      </c>
      <c r="K142" s="29">
        <f t="shared" si="82"/>
        <v>0</v>
      </c>
      <c r="L142" s="29">
        <f t="shared" si="82"/>
        <v>0</v>
      </c>
      <c r="M142" s="29">
        <f t="shared" si="82"/>
        <v>0</v>
      </c>
      <c r="N142" s="29">
        <f t="shared" si="82"/>
        <v>0</v>
      </c>
      <c r="O142" s="29">
        <f t="shared" si="82"/>
        <v>0</v>
      </c>
      <c r="P142" s="29">
        <f t="shared" si="82"/>
        <v>0</v>
      </c>
      <c r="Q142" s="29">
        <f t="shared" si="82"/>
        <v>0</v>
      </c>
    </row>
    <row r="143" spans="1:17" ht="11.45" customHeight="1" x14ac:dyDescent="0.25">
      <c r="A143" s="17" t="str">
        <f>$A$11</f>
        <v>Conventional passenger trains</v>
      </c>
      <c r="B143" s="29">
        <f t="shared" ref="B143:Q143" si="83">IF(B63=0,0,B63/B$55)</f>
        <v>4.6064600744547017E-3</v>
      </c>
      <c r="C143" s="29">
        <f t="shared" si="83"/>
        <v>4.6129202936933782E-3</v>
      </c>
      <c r="D143" s="29">
        <f t="shared" si="83"/>
        <v>4.7090511682152626E-3</v>
      </c>
      <c r="E143" s="29">
        <f t="shared" si="83"/>
        <v>4.1934329064836594E-3</v>
      </c>
      <c r="F143" s="29">
        <f t="shared" si="83"/>
        <v>4.0166442997927806E-3</v>
      </c>
      <c r="G143" s="29">
        <f t="shared" si="83"/>
        <v>2.95424445386083E-3</v>
      </c>
      <c r="H143" s="29">
        <f t="shared" si="83"/>
        <v>2.6283857219830025E-3</v>
      </c>
      <c r="I143" s="29">
        <f t="shared" si="83"/>
        <v>1.9200825818715247E-3</v>
      </c>
      <c r="J143" s="29">
        <f t="shared" si="83"/>
        <v>1.4627371753572875E-3</v>
      </c>
      <c r="K143" s="29">
        <f t="shared" si="83"/>
        <v>1.9647809007137616E-3</v>
      </c>
      <c r="L143" s="29">
        <f t="shared" si="83"/>
        <v>1.9786824982008832E-3</v>
      </c>
      <c r="M143" s="29">
        <f t="shared" si="83"/>
        <v>1.6706574533663714E-3</v>
      </c>
      <c r="N143" s="29">
        <f t="shared" si="83"/>
        <v>3.4314728789572612E-3</v>
      </c>
      <c r="O143" s="29">
        <f t="shared" si="83"/>
        <v>2.4255754583203779E-3</v>
      </c>
      <c r="P143" s="29">
        <f t="shared" si="83"/>
        <v>5.8269757680534297E-3</v>
      </c>
      <c r="Q143" s="29">
        <f t="shared" si="83"/>
        <v>5.8009311899793591E-3</v>
      </c>
    </row>
    <row r="144" spans="1:17" ht="11.45" customHeight="1" x14ac:dyDescent="0.25">
      <c r="A144" s="17" t="str">
        <f>$A$12</f>
        <v>High speed passenger trains</v>
      </c>
      <c r="B144" s="29">
        <f t="shared" ref="B144:Q144" si="84">IF(B64=0,0,B64/B$55)</f>
        <v>0</v>
      </c>
      <c r="C144" s="29">
        <f t="shared" si="84"/>
        <v>0</v>
      </c>
      <c r="D144" s="29">
        <f t="shared" si="84"/>
        <v>0</v>
      </c>
      <c r="E144" s="29">
        <f t="shared" si="84"/>
        <v>0</v>
      </c>
      <c r="F144" s="29">
        <f t="shared" si="84"/>
        <v>0</v>
      </c>
      <c r="G144" s="29">
        <f t="shared" si="84"/>
        <v>0</v>
      </c>
      <c r="H144" s="29">
        <f t="shared" si="84"/>
        <v>0</v>
      </c>
      <c r="I144" s="29">
        <f t="shared" si="84"/>
        <v>0</v>
      </c>
      <c r="J144" s="29">
        <f t="shared" si="84"/>
        <v>0</v>
      </c>
      <c r="K144" s="29">
        <f t="shared" si="84"/>
        <v>0</v>
      </c>
      <c r="L144" s="29">
        <f t="shared" si="84"/>
        <v>0</v>
      </c>
      <c r="M144" s="29">
        <f t="shared" si="84"/>
        <v>0</v>
      </c>
      <c r="N144" s="29">
        <f t="shared" si="84"/>
        <v>0</v>
      </c>
      <c r="O144" s="29">
        <f t="shared" si="84"/>
        <v>0</v>
      </c>
      <c r="P144" s="29">
        <f t="shared" si="84"/>
        <v>0</v>
      </c>
      <c r="Q144" s="29">
        <f t="shared" si="84"/>
        <v>0</v>
      </c>
    </row>
    <row r="145" spans="1:17" ht="11.45" customHeight="1" x14ac:dyDescent="0.25">
      <c r="A145" s="19" t="str">
        <f>$A$13</f>
        <v>Aviation</v>
      </c>
      <c r="B145" s="30">
        <f t="shared" ref="B145:Q145" si="85">IF(B65=0,0,B65/B$55)</f>
        <v>0.17919844581319325</v>
      </c>
      <c r="C145" s="30">
        <f t="shared" si="85"/>
        <v>0.15710987497112641</v>
      </c>
      <c r="D145" s="30">
        <f t="shared" si="85"/>
        <v>0.15035006258033512</v>
      </c>
      <c r="E145" s="30">
        <f t="shared" si="85"/>
        <v>0.14475358183917714</v>
      </c>
      <c r="F145" s="30">
        <f t="shared" si="85"/>
        <v>0.14816220572674452</v>
      </c>
      <c r="G145" s="30">
        <f t="shared" si="85"/>
        <v>0.14318644697388919</v>
      </c>
      <c r="H145" s="30">
        <f t="shared" si="85"/>
        <v>0.15089454684074524</v>
      </c>
      <c r="I145" s="30">
        <f t="shared" si="85"/>
        <v>0.14916112376264776</v>
      </c>
      <c r="J145" s="30">
        <f t="shared" si="85"/>
        <v>0.15528356351277564</v>
      </c>
      <c r="K145" s="30">
        <f t="shared" si="85"/>
        <v>0.12397577444648943</v>
      </c>
      <c r="L145" s="30">
        <f t="shared" si="85"/>
        <v>0.11404379181248941</v>
      </c>
      <c r="M145" s="30">
        <f t="shared" si="85"/>
        <v>0.13127192146416497</v>
      </c>
      <c r="N145" s="30">
        <f t="shared" si="85"/>
        <v>0.13708231789515354</v>
      </c>
      <c r="O145" s="30">
        <f t="shared" si="85"/>
        <v>0.13847780166291443</v>
      </c>
      <c r="P145" s="30">
        <f t="shared" si="85"/>
        <v>0.15337519994983267</v>
      </c>
      <c r="Q145" s="30">
        <f t="shared" si="85"/>
        <v>0.15493799267212838</v>
      </c>
    </row>
    <row r="146" spans="1:17" ht="11.45" customHeight="1" x14ac:dyDescent="0.25">
      <c r="A146" s="17" t="str">
        <f>$A$14</f>
        <v>Domestic</v>
      </c>
      <c r="B146" s="29">
        <f t="shared" ref="B146:Q146" si="86">IF(B66=0,0,B66/B$55)</f>
        <v>1.7527443949817496E-2</v>
      </c>
      <c r="C146" s="29">
        <f t="shared" si="86"/>
        <v>1.7999061774582145E-2</v>
      </c>
      <c r="D146" s="29">
        <f t="shared" si="86"/>
        <v>1.7916588446000276E-2</v>
      </c>
      <c r="E146" s="29">
        <f t="shared" si="86"/>
        <v>1.7302867353681757E-2</v>
      </c>
      <c r="F146" s="29">
        <f t="shared" si="86"/>
        <v>1.9304416660759643E-2</v>
      </c>
      <c r="G146" s="29">
        <f t="shared" si="86"/>
        <v>1.8909448389736606E-2</v>
      </c>
      <c r="H146" s="29">
        <f t="shared" si="86"/>
        <v>1.9215140937561263E-2</v>
      </c>
      <c r="I146" s="29">
        <f t="shared" si="86"/>
        <v>2.0401145831613312E-2</v>
      </c>
      <c r="J146" s="29">
        <f t="shared" si="86"/>
        <v>2.0165359073632139E-2</v>
      </c>
      <c r="K146" s="29">
        <f t="shared" si="86"/>
        <v>2.0708836407243882E-2</v>
      </c>
      <c r="L146" s="29">
        <f t="shared" si="86"/>
        <v>2.1188790340324826E-2</v>
      </c>
      <c r="M146" s="29">
        <f t="shared" si="86"/>
        <v>1.9633203848443789E-2</v>
      </c>
      <c r="N146" s="29">
        <f t="shared" si="86"/>
        <v>2.1605547236173181E-2</v>
      </c>
      <c r="O146" s="29">
        <f t="shared" si="86"/>
        <v>1.9681894313092026E-2</v>
      </c>
      <c r="P146" s="29">
        <f t="shared" si="86"/>
        <v>2.2334423646696314E-2</v>
      </c>
      <c r="Q146" s="29">
        <f t="shared" si="86"/>
        <v>2.532173211380874E-2</v>
      </c>
    </row>
    <row r="147" spans="1:17" ht="11.45" customHeight="1" x14ac:dyDescent="0.25">
      <c r="A147" s="17" t="str">
        <f>$A$15</f>
        <v>International - Intra-EU</v>
      </c>
      <c r="B147" s="29">
        <f t="shared" ref="B147:Q147" si="87">IF(B67=0,0,B67/B$55)</f>
        <v>0.13660639624245396</v>
      </c>
      <c r="C147" s="29">
        <f t="shared" si="87"/>
        <v>0.11974555492519035</v>
      </c>
      <c r="D147" s="29">
        <f t="shared" si="87"/>
        <v>0.1134935344384263</v>
      </c>
      <c r="E147" s="29">
        <f t="shared" si="87"/>
        <v>0.10870900910133033</v>
      </c>
      <c r="F147" s="29">
        <f t="shared" si="87"/>
        <v>0.10867702807845919</v>
      </c>
      <c r="G147" s="29">
        <f t="shared" si="87"/>
        <v>0.1036214979495664</v>
      </c>
      <c r="H147" s="29">
        <f t="shared" si="87"/>
        <v>0.10502389287574232</v>
      </c>
      <c r="I147" s="29">
        <f t="shared" si="87"/>
        <v>9.9815175707495041E-2</v>
      </c>
      <c r="J147" s="29">
        <f t="shared" si="87"/>
        <v>0.10226460158221028</v>
      </c>
      <c r="K147" s="29">
        <f t="shared" si="87"/>
        <v>7.7995632317213764E-2</v>
      </c>
      <c r="L147" s="29">
        <f t="shared" si="87"/>
        <v>6.751740833376095E-2</v>
      </c>
      <c r="M147" s="29">
        <f t="shared" si="87"/>
        <v>8.0230245821481333E-2</v>
      </c>
      <c r="N147" s="29">
        <f t="shared" si="87"/>
        <v>9.7305988321152337E-2</v>
      </c>
      <c r="O147" s="29">
        <f t="shared" si="87"/>
        <v>0.10010219743372548</v>
      </c>
      <c r="P147" s="29">
        <f t="shared" si="87"/>
        <v>9.5766521349017059E-2</v>
      </c>
      <c r="Q147" s="29">
        <f t="shared" si="87"/>
        <v>8.9624749485155447E-2</v>
      </c>
    </row>
    <row r="148" spans="1:17" ht="11.45" customHeight="1" x14ac:dyDescent="0.25">
      <c r="A148" s="17" t="str">
        <f>$A$16</f>
        <v>International - Extra-EU</v>
      </c>
      <c r="B148" s="29">
        <f t="shared" ref="B148:Q148" si="88">IF(B68=0,0,B68/B$55)</f>
        <v>2.5064605620921821E-2</v>
      </c>
      <c r="C148" s="29">
        <f t="shared" si="88"/>
        <v>1.9365258271353918E-2</v>
      </c>
      <c r="D148" s="29">
        <f t="shared" si="88"/>
        <v>1.8939939695908539E-2</v>
      </c>
      <c r="E148" s="29">
        <f t="shared" si="88"/>
        <v>1.8741705384165044E-2</v>
      </c>
      <c r="F148" s="29">
        <f t="shared" si="88"/>
        <v>2.0180760987525689E-2</v>
      </c>
      <c r="G148" s="29">
        <f t="shared" si="88"/>
        <v>2.0655500634586186E-2</v>
      </c>
      <c r="H148" s="29">
        <f t="shared" si="88"/>
        <v>2.6655513027441655E-2</v>
      </c>
      <c r="I148" s="29">
        <f t="shared" si="88"/>
        <v>2.8944802223539404E-2</v>
      </c>
      <c r="J148" s="29">
        <f t="shared" si="88"/>
        <v>3.2853602856933221E-2</v>
      </c>
      <c r="K148" s="29">
        <f t="shared" si="88"/>
        <v>2.5271305722031796E-2</v>
      </c>
      <c r="L148" s="29">
        <f t="shared" si="88"/>
        <v>2.5337593138403645E-2</v>
      </c>
      <c r="M148" s="29">
        <f t="shared" si="88"/>
        <v>3.1408471794239862E-2</v>
      </c>
      <c r="N148" s="29">
        <f t="shared" si="88"/>
        <v>1.8170782337828026E-2</v>
      </c>
      <c r="O148" s="29">
        <f t="shared" si="88"/>
        <v>1.8693709916096913E-2</v>
      </c>
      <c r="P148" s="29">
        <f t="shared" si="88"/>
        <v>3.5274254954119295E-2</v>
      </c>
      <c r="Q148" s="29">
        <f t="shared" si="88"/>
        <v>3.999151107316419E-2</v>
      </c>
    </row>
    <row r="149" spans="1:17" ht="11.45" customHeight="1" x14ac:dyDescent="0.25">
      <c r="A149" s="25" t="s">
        <v>18</v>
      </c>
      <c r="B149" s="32">
        <f t="shared" ref="B149:Q149" si="89">IF(B69=0,0,B69/B$55)</f>
        <v>0.35587333589579978</v>
      </c>
      <c r="C149" s="32">
        <f t="shared" si="89"/>
        <v>0.37043055548057857</v>
      </c>
      <c r="D149" s="32">
        <f t="shared" si="89"/>
        <v>0.36060236912416227</v>
      </c>
      <c r="E149" s="32">
        <f t="shared" si="89"/>
        <v>0.36600410949724227</v>
      </c>
      <c r="F149" s="32">
        <f t="shared" si="89"/>
        <v>0.36012761414608352</v>
      </c>
      <c r="G149" s="32">
        <f t="shared" si="89"/>
        <v>0.34959377458028457</v>
      </c>
      <c r="H149" s="32">
        <f t="shared" si="89"/>
        <v>0.35042955764783457</v>
      </c>
      <c r="I149" s="32">
        <f t="shared" si="89"/>
        <v>0.34632141653874049</v>
      </c>
      <c r="J149" s="32">
        <f t="shared" si="89"/>
        <v>0.33755723291396705</v>
      </c>
      <c r="K149" s="32">
        <f t="shared" si="89"/>
        <v>0.40075442760951496</v>
      </c>
      <c r="L149" s="32">
        <f t="shared" si="89"/>
        <v>0.38551052166864824</v>
      </c>
      <c r="M149" s="32">
        <f t="shared" si="89"/>
        <v>0.3417916556699353</v>
      </c>
      <c r="N149" s="32">
        <f t="shared" si="89"/>
        <v>0.32010164914372979</v>
      </c>
      <c r="O149" s="32">
        <f t="shared" si="89"/>
        <v>0.34456118655454027</v>
      </c>
      <c r="P149" s="32">
        <f t="shared" si="89"/>
        <v>0.34402523803086948</v>
      </c>
      <c r="Q149" s="32">
        <f t="shared" si="89"/>
        <v>0.36580898754271052</v>
      </c>
    </row>
    <row r="150" spans="1:17" ht="11.45" customHeight="1" x14ac:dyDescent="0.25">
      <c r="A150" s="23" t="str">
        <f>$A$18</f>
        <v>Road transport</v>
      </c>
      <c r="B150" s="31">
        <f t="shared" ref="B150:Q150" si="90">IF(B70=0,0,B70/B$55)</f>
        <v>0.2788386663480284</v>
      </c>
      <c r="C150" s="31">
        <f t="shared" si="90"/>
        <v>0.27008462098499297</v>
      </c>
      <c r="D150" s="31">
        <f t="shared" si="90"/>
        <v>0.27089557451482354</v>
      </c>
      <c r="E150" s="31">
        <f t="shared" si="90"/>
        <v>0.28092249744345393</v>
      </c>
      <c r="F150" s="31">
        <f t="shared" si="90"/>
        <v>0.26744143775208956</v>
      </c>
      <c r="G150" s="31">
        <f t="shared" si="90"/>
        <v>0.2609498763199487</v>
      </c>
      <c r="H150" s="31">
        <f t="shared" si="90"/>
        <v>0.25676616122091867</v>
      </c>
      <c r="I150" s="31">
        <f t="shared" si="90"/>
        <v>0.26076388815034079</v>
      </c>
      <c r="J150" s="31">
        <f t="shared" si="90"/>
        <v>0.25803292494464664</v>
      </c>
      <c r="K150" s="31">
        <f t="shared" si="90"/>
        <v>0.29463523726267316</v>
      </c>
      <c r="L150" s="31">
        <f t="shared" si="90"/>
        <v>0.28875354355060084</v>
      </c>
      <c r="M150" s="31">
        <f t="shared" si="90"/>
        <v>0.26550050673209141</v>
      </c>
      <c r="N150" s="31">
        <f t="shared" si="90"/>
        <v>0.22703715000387992</v>
      </c>
      <c r="O150" s="31">
        <f t="shared" si="90"/>
        <v>0.26805542958420958</v>
      </c>
      <c r="P150" s="31">
        <f t="shared" si="90"/>
        <v>0.26599805560819534</v>
      </c>
      <c r="Q150" s="31">
        <f t="shared" si="90"/>
        <v>0.27557645696251204</v>
      </c>
    </row>
    <row r="151" spans="1:17" ht="11.45" customHeight="1" x14ac:dyDescent="0.25">
      <c r="A151" s="17" t="str">
        <f>$A$19</f>
        <v>Light duty vehicles</v>
      </c>
      <c r="B151" s="29">
        <f t="shared" ref="B151:Q151" si="91">IF(B71=0,0,B71/B$55)</f>
        <v>0.11547604011720652</v>
      </c>
      <c r="C151" s="29">
        <f t="shared" si="91"/>
        <v>0.10965845335539198</v>
      </c>
      <c r="D151" s="29">
        <f t="shared" si="91"/>
        <v>0.10992103197415894</v>
      </c>
      <c r="E151" s="29">
        <f t="shared" si="91"/>
        <v>0.10756590885621035</v>
      </c>
      <c r="F151" s="29">
        <f t="shared" si="91"/>
        <v>0.10202931850255118</v>
      </c>
      <c r="G151" s="29">
        <f t="shared" si="91"/>
        <v>0.10024393012187793</v>
      </c>
      <c r="H151" s="29">
        <f t="shared" si="91"/>
        <v>9.5326956366438051E-2</v>
      </c>
      <c r="I151" s="29">
        <f t="shared" si="91"/>
        <v>9.8017312810719348E-2</v>
      </c>
      <c r="J151" s="29">
        <f t="shared" si="91"/>
        <v>9.5682470421673202E-2</v>
      </c>
      <c r="K151" s="29">
        <f t="shared" si="91"/>
        <v>8.4537912679663596E-2</v>
      </c>
      <c r="L151" s="29">
        <f t="shared" si="91"/>
        <v>9.3303348839370762E-2</v>
      </c>
      <c r="M151" s="29">
        <f t="shared" si="91"/>
        <v>8.8247883413964889E-2</v>
      </c>
      <c r="N151" s="29">
        <f t="shared" si="91"/>
        <v>8.5886665899047115E-2</v>
      </c>
      <c r="O151" s="29">
        <f t="shared" si="91"/>
        <v>9.8522752531729124E-2</v>
      </c>
      <c r="P151" s="29">
        <f t="shared" si="91"/>
        <v>9.6576698903358016E-2</v>
      </c>
      <c r="Q151" s="29">
        <f t="shared" si="91"/>
        <v>0.11417858637189604</v>
      </c>
    </row>
    <row r="152" spans="1:17" ht="11.45" customHeight="1" x14ac:dyDescent="0.25">
      <c r="A152" s="17" t="str">
        <f>$A$20</f>
        <v>Heavy duty vehicles</v>
      </c>
      <c r="B152" s="29">
        <f t="shared" ref="B152:Q152" si="92">IF(B72=0,0,B72/B$55)</f>
        <v>0.16336262623082187</v>
      </c>
      <c r="C152" s="29">
        <f t="shared" si="92"/>
        <v>0.16042616762960102</v>
      </c>
      <c r="D152" s="29">
        <f t="shared" si="92"/>
        <v>0.16097454254066459</v>
      </c>
      <c r="E152" s="29">
        <f t="shared" si="92"/>
        <v>0.17335658858724359</v>
      </c>
      <c r="F152" s="29">
        <f t="shared" si="92"/>
        <v>0.16541211924953836</v>
      </c>
      <c r="G152" s="29">
        <f t="shared" si="92"/>
        <v>0.16070594619807077</v>
      </c>
      <c r="H152" s="29">
        <f t="shared" si="92"/>
        <v>0.16143920485448063</v>
      </c>
      <c r="I152" s="29">
        <f t="shared" si="92"/>
        <v>0.16274657533962145</v>
      </c>
      <c r="J152" s="29">
        <f t="shared" si="92"/>
        <v>0.16235045452297342</v>
      </c>
      <c r="K152" s="29">
        <f t="shared" si="92"/>
        <v>0.21009732458300956</v>
      </c>
      <c r="L152" s="29">
        <f t="shared" si="92"/>
        <v>0.1954501947112301</v>
      </c>
      <c r="M152" s="29">
        <f t="shared" si="92"/>
        <v>0.17725262331812655</v>
      </c>
      <c r="N152" s="29">
        <f t="shared" si="92"/>
        <v>0.1411504841048328</v>
      </c>
      <c r="O152" s="29">
        <f t="shared" si="92"/>
        <v>0.16953267705248043</v>
      </c>
      <c r="P152" s="29">
        <f t="shared" si="92"/>
        <v>0.16942135670483738</v>
      </c>
      <c r="Q152" s="29">
        <f t="shared" si="92"/>
        <v>0.16139787059061605</v>
      </c>
    </row>
    <row r="153" spans="1:17" ht="11.45" customHeight="1" x14ac:dyDescent="0.25">
      <c r="A153" s="19" t="str">
        <f>$A$21</f>
        <v>Rail transport</v>
      </c>
      <c r="B153" s="30">
        <f t="shared" ref="B153:Q153" si="93">IF(B73=0,0,B73/B$55)</f>
        <v>1.2305757608638355E-3</v>
      </c>
      <c r="C153" s="30">
        <f t="shared" si="93"/>
        <v>1.0879177122598419E-3</v>
      </c>
      <c r="D153" s="30">
        <f t="shared" si="93"/>
        <v>9.1275504189848112E-4</v>
      </c>
      <c r="E153" s="30">
        <f t="shared" si="93"/>
        <v>1.1915057695177E-3</v>
      </c>
      <c r="F153" s="30">
        <f t="shared" si="93"/>
        <v>1.2595373516681916E-3</v>
      </c>
      <c r="G153" s="30">
        <f t="shared" si="93"/>
        <v>2.2517583417842762E-3</v>
      </c>
      <c r="H153" s="30">
        <f t="shared" si="93"/>
        <v>2.5017792628522968E-3</v>
      </c>
      <c r="I153" s="30">
        <f t="shared" si="93"/>
        <v>2.5921822328998142E-3</v>
      </c>
      <c r="J153" s="30">
        <f t="shared" si="93"/>
        <v>3.0304805512135036E-3</v>
      </c>
      <c r="K153" s="30">
        <f t="shared" si="93"/>
        <v>1.5015936972267653E-3</v>
      </c>
      <c r="L153" s="30">
        <f t="shared" si="93"/>
        <v>6.471891367337832E-4</v>
      </c>
      <c r="M153" s="30">
        <f t="shared" si="93"/>
        <v>4.9447748307498128E-4</v>
      </c>
      <c r="N153" s="30">
        <f t="shared" si="93"/>
        <v>8.5742000784282948E-4</v>
      </c>
      <c r="O153" s="30">
        <f t="shared" si="93"/>
        <v>5.0014808657509731E-4</v>
      </c>
      <c r="P153" s="30">
        <f t="shared" si="93"/>
        <v>9.3136194392736814E-4</v>
      </c>
      <c r="Q153" s="30">
        <f t="shared" si="93"/>
        <v>7.8938221159679611E-4</v>
      </c>
    </row>
    <row r="154" spans="1:17" ht="11.45" customHeight="1" x14ac:dyDescent="0.25">
      <c r="A154" s="19" t="str">
        <f>$A$22</f>
        <v>Aviation</v>
      </c>
      <c r="B154" s="30">
        <f t="shared" ref="B154:Q154" si="94">IF(B74=0,0,B74/B$55)</f>
        <v>3.8839714740568458E-3</v>
      </c>
      <c r="C154" s="30">
        <f t="shared" si="94"/>
        <v>3.6183390451879883E-3</v>
      </c>
      <c r="D154" s="30">
        <f t="shared" si="94"/>
        <v>3.5385123892844573E-3</v>
      </c>
      <c r="E154" s="30">
        <f t="shared" si="94"/>
        <v>3.2717976667743084E-3</v>
      </c>
      <c r="F154" s="30">
        <f t="shared" si="94"/>
        <v>2.6503386192731709E-3</v>
      </c>
      <c r="G154" s="30">
        <f t="shared" si="94"/>
        <v>2.3809431870153628E-3</v>
      </c>
      <c r="H154" s="30">
        <f t="shared" si="94"/>
        <v>2.5974117483449398E-3</v>
      </c>
      <c r="I154" s="30">
        <f t="shared" si="94"/>
        <v>2.3431266256408148E-3</v>
      </c>
      <c r="J154" s="30">
        <f t="shared" si="94"/>
        <v>2.4607788916577644E-3</v>
      </c>
      <c r="K154" s="30">
        <f t="shared" si="94"/>
        <v>1.7415502157426422E-3</v>
      </c>
      <c r="L154" s="30">
        <f t="shared" si="94"/>
        <v>1.0358154962834105E-3</v>
      </c>
      <c r="M154" s="30">
        <f t="shared" si="94"/>
        <v>1.0442303959880478E-3</v>
      </c>
      <c r="N154" s="30">
        <f t="shared" si="94"/>
        <v>1.2030921014206646E-3</v>
      </c>
      <c r="O154" s="30">
        <f t="shared" si="94"/>
        <v>1.125475502463016E-3</v>
      </c>
      <c r="P154" s="30">
        <f t="shared" si="94"/>
        <v>7.9024465814221938E-4</v>
      </c>
      <c r="Q154" s="30">
        <f t="shared" si="94"/>
        <v>7.1911949261096531E-4</v>
      </c>
    </row>
    <row r="155" spans="1:17" ht="11.45" customHeight="1" x14ac:dyDescent="0.25">
      <c r="A155" s="17" t="str">
        <f>$A$23</f>
        <v>Domestic and International - Intra-EU</v>
      </c>
      <c r="B155" s="29">
        <f t="shared" ref="B155:Q155" si="95">IF(B75=0,0,B75/B$55)</f>
        <v>3.310869139433762E-3</v>
      </c>
      <c r="C155" s="29">
        <f t="shared" si="95"/>
        <v>3.1491969474832047E-3</v>
      </c>
      <c r="D155" s="29">
        <f t="shared" si="95"/>
        <v>3.088577052145546E-3</v>
      </c>
      <c r="E155" s="29">
        <f t="shared" si="95"/>
        <v>2.8139155148007868E-3</v>
      </c>
      <c r="F155" s="29">
        <f t="shared" si="95"/>
        <v>2.2566827259922302E-3</v>
      </c>
      <c r="G155" s="29">
        <f t="shared" si="95"/>
        <v>2.0061635898035108E-3</v>
      </c>
      <c r="H155" s="29">
        <f t="shared" si="95"/>
        <v>2.1599556211951334E-3</v>
      </c>
      <c r="I155" s="29">
        <f t="shared" si="95"/>
        <v>1.902809441556224E-3</v>
      </c>
      <c r="J155" s="29">
        <f t="shared" si="95"/>
        <v>1.9190087923117111E-3</v>
      </c>
      <c r="K155" s="29">
        <f t="shared" si="95"/>
        <v>1.3542317089419655E-3</v>
      </c>
      <c r="L155" s="29">
        <f t="shared" si="95"/>
        <v>7.3321255212475565E-4</v>
      </c>
      <c r="M155" s="29">
        <f t="shared" si="95"/>
        <v>7.3572667508515837E-4</v>
      </c>
      <c r="N155" s="29">
        <f t="shared" si="95"/>
        <v>8.8660861612339535E-4</v>
      </c>
      <c r="O155" s="29">
        <f t="shared" si="95"/>
        <v>8.3700797926908235E-4</v>
      </c>
      <c r="P155" s="29">
        <f t="shared" si="95"/>
        <v>5.9119431355658084E-4</v>
      </c>
      <c r="Q155" s="29">
        <f t="shared" si="95"/>
        <v>4.9996064188672122E-4</v>
      </c>
    </row>
    <row r="156" spans="1:17" ht="11.45" customHeight="1" x14ac:dyDescent="0.25">
      <c r="A156" s="17" t="str">
        <f>$A$24</f>
        <v>International - Extra-EU</v>
      </c>
      <c r="B156" s="29">
        <f t="shared" ref="B156:Q156" si="96">IF(B76=0,0,B76/B$55)</f>
        <v>5.731023346230835E-4</v>
      </c>
      <c r="C156" s="29">
        <f t="shared" si="96"/>
        <v>4.6914209770478347E-4</v>
      </c>
      <c r="D156" s="29">
        <f t="shared" si="96"/>
        <v>4.4993533713891097E-4</v>
      </c>
      <c r="E156" s="29">
        <f t="shared" si="96"/>
        <v>4.5788215197352166E-4</v>
      </c>
      <c r="F156" s="29">
        <f t="shared" si="96"/>
        <v>3.9365589328094072E-4</v>
      </c>
      <c r="G156" s="29">
        <f t="shared" si="96"/>
        <v>3.7477959721185191E-4</v>
      </c>
      <c r="H156" s="29">
        <f t="shared" si="96"/>
        <v>4.3745612714980628E-4</v>
      </c>
      <c r="I156" s="29">
        <f t="shared" si="96"/>
        <v>4.4031718408459101E-4</v>
      </c>
      <c r="J156" s="29">
        <f t="shared" si="96"/>
        <v>5.417700993460531E-4</v>
      </c>
      <c r="K156" s="29">
        <f t="shared" si="96"/>
        <v>3.8731850680067678E-4</v>
      </c>
      <c r="L156" s="29">
        <f t="shared" si="96"/>
        <v>3.0260294415865481E-4</v>
      </c>
      <c r="M156" s="29">
        <f t="shared" si="96"/>
        <v>3.0850372090288937E-4</v>
      </c>
      <c r="N156" s="29">
        <f t="shared" si="96"/>
        <v>3.1648348529726933E-4</v>
      </c>
      <c r="O156" s="29">
        <f t="shared" si="96"/>
        <v>2.8846752319393359E-4</v>
      </c>
      <c r="P156" s="29">
        <f t="shared" si="96"/>
        <v>1.990503445856386E-4</v>
      </c>
      <c r="Q156" s="29">
        <f t="shared" si="96"/>
        <v>2.1915885072424407E-4</v>
      </c>
    </row>
    <row r="157" spans="1:17" ht="11.45" customHeight="1" x14ac:dyDescent="0.25">
      <c r="A157" s="19" t="s">
        <v>32</v>
      </c>
      <c r="B157" s="30">
        <f t="shared" ref="B157:Q157" si="97">IF(B77=0,0,B77/B$55)</f>
        <v>7.1920122312850679E-2</v>
      </c>
      <c r="C157" s="30">
        <f t="shared" si="97"/>
        <v>9.5639677738137807E-2</v>
      </c>
      <c r="D157" s="30">
        <f t="shared" si="97"/>
        <v>8.5255527178155835E-2</v>
      </c>
      <c r="E157" s="30">
        <f t="shared" si="97"/>
        <v>8.0618308617496373E-2</v>
      </c>
      <c r="F157" s="30">
        <f t="shared" si="97"/>
        <v>8.8776300423052609E-2</v>
      </c>
      <c r="G157" s="30">
        <f t="shared" si="97"/>
        <v>8.4011196731536258E-2</v>
      </c>
      <c r="H157" s="30">
        <f t="shared" si="97"/>
        <v>8.8564205415718703E-2</v>
      </c>
      <c r="I157" s="30">
        <f t="shared" si="97"/>
        <v>8.0622219529859027E-2</v>
      </c>
      <c r="J157" s="30">
        <f t="shared" si="97"/>
        <v>7.4033048526449222E-2</v>
      </c>
      <c r="K157" s="30">
        <f t="shared" si="97"/>
        <v>0.10287604643387242</v>
      </c>
      <c r="L157" s="30">
        <f t="shared" si="97"/>
        <v>9.5073973485030189E-2</v>
      </c>
      <c r="M157" s="30">
        <f t="shared" si="97"/>
        <v>7.475244105878083E-2</v>
      </c>
      <c r="N157" s="30">
        <f t="shared" si="97"/>
        <v>9.1003987030586375E-2</v>
      </c>
      <c r="O157" s="30">
        <f t="shared" si="97"/>
        <v>7.4880133381292582E-2</v>
      </c>
      <c r="P157" s="30">
        <f t="shared" si="97"/>
        <v>7.6305575820604529E-2</v>
      </c>
      <c r="Q157" s="30">
        <f t="shared" si="97"/>
        <v>8.8724028875990651E-2</v>
      </c>
    </row>
    <row r="158" spans="1:17" ht="11.45" customHeight="1" x14ac:dyDescent="0.25">
      <c r="A158" s="17" t="str">
        <f>$A$26</f>
        <v>Domestic coastal shipping</v>
      </c>
      <c r="B158" s="29">
        <f t="shared" ref="B158:Q158" si="98">IF(B78=0,0,B78/B$55)</f>
        <v>7.1920122312850679E-2</v>
      </c>
      <c r="C158" s="29">
        <f t="shared" si="98"/>
        <v>9.5639677738137807E-2</v>
      </c>
      <c r="D158" s="29">
        <f t="shared" si="98"/>
        <v>8.5255527178155835E-2</v>
      </c>
      <c r="E158" s="29">
        <f t="shared" si="98"/>
        <v>8.0618308617496373E-2</v>
      </c>
      <c r="F158" s="29">
        <f t="shared" si="98"/>
        <v>8.8776300423052609E-2</v>
      </c>
      <c r="G158" s="29">
        <f t="shared" si="98"/>
        <v>8.4011196731536258E-2</v>
      </c>
      <c r="H158" s="29">
        <f t="shared" si="98"/>
        <v>8.8564205415718703E-2</v>
      </c>
      <c r="I158" s="29">
        <f t="shared" si="98"/>
        <v>8.0622219529859027E-2</v>
      </c>
      <c r="J158" s="29">
        <f t="shared" si="98"/>
        <v>7.4033048526449222E-2</v>
      </c>
      <c r="K158" s="29">
        <f t="shared" si="98"/>
        <v>0.10287604643387242</v>
      </c>
      <c r="L158" s="29">
        <f t="shared" si="98"/>
        <v>9.5073973485030189E-2</v>
      </c>
      <c r="M158" s="29">
        <f t="shared" si="98"/>
        <v>7.475244105878083E-2</v>
      </c>
      <c r="N158" s="29">
        <f t="shared" si="98"/>
        <v>9.1003987030586375E-2</v>
      </c>
      <c r="O158" s="29">
        <f t="shared" si="98"/>
        <v>7.4880133381292582E-2</v>
      </c>
      <c r="P158" s="29">
        <f t="shared" si="98"/>
        <v>7.6305575820604529E-2</v>
      </c>
      <c r="Q158" s="29">
        <f t="shared" si="98"/>
        <v>8.8724028875990651E-2</v>
      </c>
    </row>
    <row r="159" spans="1:17" ht="11.45" customHeight="1" x14ac:dyDescent="0.25">
      <c r="A159" s="15" t="str">
        <f>$A$27</f>
        <v>Inland waterways</v>
      </c>
      <c r="B159" s="28">
        <f t="shared" ref="B159:Q159" si="99">IF(B79=0,0,B79/B$55)</f>
        <v>0</v>
      </c>
      <c r="C159" s="28">
        <f t="shared" si="99"/>
        <v>0</v>
      </c>
      <c r="D159" s="28">
        <f t="shared" si="99"/>
        <v>0</v>
      </c>
      <c r="E159" s="28">
        <f t="shared" si="99"/>
        <v>0</v>
      </c>
      <c r="F159" s="28">
        <f t="shared" si="99"/>
        <v>0</v>
      </c>
      <c r="G159" s="28">
        <f t="shared" si="99"/>
        <v>0</v>
      </c>
      <c r="H159" s="28">
        <f t="shared" si="99"/>
        <v>0</v>
      </c>
      <c r="I159" s="28">
        <f t="shared" si="99"/>
        <v>0</v>
      </c>
      <c r="J159" s="28">
        <f t="shared" si="99"/>
        <v>0</v>
      </c>
      <c r="K159" s="28">
        <f t="shared" si="99"/>
        <v>0</v>
      </c>
      <c r="L159" s="28">
        <f t="shared" si="99"/>
        <v>0</v>
      </c>
      <c r="M159" s="28">
        <f t="shared" si="99"/>
        <v>0</v>
      </c>
      <c r="N159" s="28">
        <f t="shared" si="99"/>
        <v>0</v>
      </c>
      <c r="O159" s="28">
        <f t="shared" si="99"/>
        <v>0</v>
      </c>
      <c r="P159" s="28">
        <f t="shared" si="99"/>
        <v>0</v>
      </c>
      <c r="Q159" s="28">
        <f t="shared" si="99"/>
        <v>0</v>
      </c>
    </row>
    <row r="161" spans="1:17" ht="11.45" customHeight="1" x14ac:dyDescent="0.25">
      <c r="A161" s="27" t="s">
        <v>38</v>
      </c>
      <c r="B161" s="26"/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</row>
    <row r="162" spans="1:17" ht="11.45" customHeight="1" x14ac:dyDescent="0.25">
      <c r="A162" s="25" t="s">
        <v>37</v>
      </c>
      <c r="B162" s="24">
        <f t="shared" ref="B162:Q162" si="100">IF(B30=0,"",B30/B4*1000)</f>
        <v>37.467581615507214</v>
      </c>
      <c r="C162" s="24">
        <f t="shared" si="100"/>
        <v>35.318380442853027</v>
      </c>
      <c r="D162" s="24">
        <f t="shared" si="100"/>
        <v>35.359474628999017</v>
      </c>
      <c r="E162" s="24">
        <f t="shared" si="100"/>
        <v>35.976995830368573</v>
      </c>
      <c r="F162" s="24">
        <f t="shared" si="100"/>
        <v>35.863508421807062</v>
      </c>
      <c r="G162" s="24">
        <f t="shared" si="100"/>
        <v>35.276790464089459</v>
      </c>
      <c r="H162" s="24">
        <f t="shared" si="100"/>
        <v>36.207490996696492</v>
      </c>
      <c r="I162" s="24">
        <f t="shared" si="100"/>
        <v>36.146555853906428</v>
      </c>
      <c r="J162" s="24">
        <f t="shared" si="100"/>
        <v>34.41669660911915</v>
      </c>
      <c r="K162" s="24">
        <f t="shared" si="100"/>
        <v>34.094254616325479</v>
      </c>
      <c r="L162" s="24">
        <f t="shared" si="100"/>
        <v>31.13474803321504</v>
      </c>
      <c r="M162" s="24">
        <f t="shared" si="100"/>
        <v>30.383325916638537</v>
      </c>
      <c r="N162" s="24">
        <f t="shared" si="100"/>
        <v>27.374102624560045</v>
      </c>
      <c r="O162" s="24">
        <f t="shared" si="100"/>
        <v>26.438482300171593</v>
      </c>
      <c r="P162" s="24">
        <f t="shared" si="100"/>
        <v>25.204087727557997</v>
      </c>
      <c r="Q162" s="24">
        <f t="shared" si="100"/>
        <v>24.446445672266783</v>
      </c>
    </row>
    <row r="163" spans="1:17" ht="11.45" customHeight="1" x14ac:dyDescent="0.25">
      <c r="A163" s="23" t="str">
        <f>$A$5</f>
        <v>Road transport</v>
      </c>
      <c r="B163" s="22">
        <f t="shared" ref="B163:Q163" si="101">IF(B31=0,"",B31/B5*1000)</f>
        <v>38.302034270899227</v>
      </c>
      <c r="C163" s="22">
        <f t="shared" si="101"/>
        <v>37.657427717599091</v>
      </c>
      <c r="D163" s="22">
        <f t="shared" si="101"/>
        <v>37.611538160450607</v>
      </c>
      <c r="E163" s="22">
        <f t="shared" si="101"/>
        <v>37.789855695251163</v>
      </c>
      <c r="F163" s="22">
        <f t="shared" si="101"/>
        <v>37.409836775806966</v>
      </c>
      <c r="G163" s="22">
        <f t="shared" si="101"/>
        <v>37.383218118178654</v>
      </c>
      <c r="H163" s="22">
        <f t="shared" si="101"/>
        <v>36.790582064420796</v>
      </c>
      <c r="I163" s="22">
        <f t="shared" si="101"/>
        <v>36.676355017744406</v>
      </c>
      <c r="J163" s="22">
        <f t="shared" si="101"/>
        <v>34.51048813078711</v>
      </c>
      <c r="K163" s="22">
        <f t="shared" si="101"/>
        <v>34.616185038558577</v>
      </c>
      <c r="L163" s="22">
        <f t="shared" si="101"/>
        <v>32.233592212696863</v>
      </c>
      <c r="M163" s="22">
        <f t="shared" si="101"/>
        <v>31.225835376337532</v>
      </c>
      <c r="N163" s="22">
        <f t="shared" si="101"/>
        <v>27.213532986664251</v>
      </c>
      <c r="O163" s="22">
        <f t="shared" si="101"/>
        <v>26.18230040843331</v>
      </c>
      <c r="P163" s="22">
        <f t="shared" si="101"/>
        <v>25.504525407964895</v>
      </c>
      <c r="Q163" s="22">
        <f t="shared" si="101"/>
        <v>24.64963765806851</v>
      </c>
    </row>
    <row r="164" spans="1:17" ht="11.45" customHeight="1" x14ac:dyDescent="0.25">
      <c r="A164" s="17" t="str">
        <f>$A$6</f>
        <v>Powered 2-wheelers</v>
      </c>
      <c r="B164" s="20">
        <f t="shared" ref="B164:Q164" si="102">IF(B32=0,"",B32/B6*1000)</f>
        <v>38.604162478820314</v>
      </c>
      <c r="C164" s="20">
        <f t="shared" si="102"/>
        <v>39.554818839863252</v>
      </c>
      <c r="D164" s="20">
        <f t="shared" si="102"/>
        <v>39.374154781709571</v>
      </c>
      <c r="E164" s="20">
        <f t="shared" si="102"/>
        <v>38.94154898537446</v>
      </c>
      <c r="F164" s="20">
        <f t="shared" si="102"/>
        <v>37.625373019666917</v>
      </c>
      <c r="G164" s="20">
        <f t="shared" si="102"/>
        <v>37.893868132277667</v>
      </c>
      <c r="H164" s="20">
        <f t="shared" si="102"/>
        <v>36.475563283270013</v>
      </c>
      <c r="I164" s="20">
        <f t="shared" si="102"/>
        <v>35.628490434584329</v>
      </c>
      <c r="J164" s="20">
        <f t="shared" si="102"/>
        <v>35.726069482484014</v>
      </c>
      <c r="K164" s="20">
        <f t="shared" si="102"/>
        <v>35.811053549310152</v>
      </c>
      <c r="L164" s="20">
        <f t="shared" si="102"/>
        <v>35.757208280574616</v>
      </c>
      <c r="M164" s="20">
        <f t="shared" si="102"/>
        <v>35.331620906406435</v>
      </c>
      <c r="N164" s="20">
        <f t="shared" si="102"/>
        <v>34.536670475975576</v>
      </c>
      <c r="O164" s="20">
        <f t="shared" si="102"/>
        <v>33.918137128388686</v>
      </c>
      <c r="P164" s="20">
        <f t="shared" si="102"/>
        <v>33.172347845918338</v>
      </c>
      <c r="Q164" s="20">
        <f t="shared" si="102"/>
        <v>33.849940945975696</v>
      </c>
    </row>
    <row r="165" spans="1:17" ht="11.45" customHeight="1" x14ac:dyDescent="0.25">
      <c r="A165" s="17" t="str">
        <f>$A$7</f>
        <v>Passenger cars</v>
      </c>
      <c r="B165" s="20">
        <f t="shared" ref="B165:Q165" si="103">IF(B33=0,"",B33/B7*1000)</f>
        <v>43.556849336724923</v>
      </c>
      <c r="C165" s="20">
        <f t="shared" si="103"/>
        <v>42.352161921553034</v>
      </c>
      <c r="D165" s="20">
        <f t="shared" si="103"/>
        <v>42.098904498193981</v>
      </c>
      <c r="E165" s="20">
        <f t="shared" si="103"/>
        <v>42.145454409284959</v>
      </c>
      <c r="F165" s="20">
        <f t="shared" si="103"/>
        <v>41.447683716886822</v>
      </c>
      <c r="G165" s="20">
        <f t="shared" si="103"/>
        <v>41.195403676686126</v>
      </c>
      <c r="H165" s="20">
        <f t="shared" si="103"/>
        <v>40.249826541974969</v>
      </c>
      <c r="I165" s="20">
        <f t="shared" si="103"/>
        <v>40.115255204822795</v>
      </c>
      <c r="J165" s="20">
        <f t="shared" si="103"/>
        <v>37.390600161283146</v>
      </c>
      <c r="K165" s="20">
        <f t="shared" si="103"/>
        <v>37.243349767760371</v>
      </c>
      <c r="L165" s="20">
        <f t="shared" si="103"/>
        <v>34.312690031004585</v>
      </c>
      <c r="M165" s="20">
        <f t="shared" si="103"/>
        <v>33.083814495930504</v>
      </c>
      <c r="N165" s="20">
        <f t="shared" si="103"/>
        <v>28.015441974694888</v>
      </c>
      <c r="O165" s="20">
        <f t="shared" si="103"/>
        <v>26.718618932723373</v>
      </c>
      <c r="P165" s="20">
        <f t="shared" si="103"/>
        <v>25.864415976462659</v>
      </c>
      <c r="Q165" s="20">
        <f t="shared" si="103"/>
        <v>24.728531039979842</v>
      </c>
    </row>
    <row r="166" spans="1:17" ht="11.45" customHeight="1" x14ac:dyDescent="0.25">
      <c r="A166" s="17" t="str">
        <f>$A$8</f>
        <v>Motor coaches, buses and trolley buses</v>
      </c>
      <c r="B166" s="20">
        <f t="shared" ref="B166:Q166" si="104">IF(B34=0,"",B34/B8*1000)</f>
        <v>22.985122611732208</v>
      </c>
      <c r="C166" s="20">
        <f t="shared" si="104"/>
        <v>22.61000988584799</v>
      </c>
      <c r="D166" s="20">
        <f t="shared" si="104"/>
        <v>22.514178777104032</v>
      </c>
      <c r="E166" s="20">
        <f t="shared" si="104"/>
        <v>22.423142144078408</v>
      </c>
      <c r="F166" s="20">
        <f t="shared" si="104"/>
        <v>22.398412628689531</v>
      </c>
      <c r="G166" s="20">
        <f t="shared" si="104"/>
        <v>22.314593601718652</v>
      </c>
      <c r="H166" s="20">
        <f t="shared" si="104"/>
        <v>22.588554191932328</v>
      </c>
      <c r="I166" s="20">
        <f t="shared" si="104"/>
        <v>22.094273850611177</v>
      </c>
      <c r="J166" s="20">
        <f t="shared" si="104"/>
        <v>21.147826079994168</v>
      </c>
      <c r="K166" s="20">
        <f t="shared" si="104"/>
        <v>21.543058366872852</v>
      </c>
      <c r="L166" s="20">
        <f t="shared" si="104"/>
        <v>21.195920453424591</v>
      </c>
      <c r="M166" s="20">
        <f t="shared" si="104"/>
        <v>21.122251202455871</v>
      </c>
      <c r="N166" s="20">
        <f t="shared" si="104"/>
        <v>20.776804180060513</v>
      </c>
      <c r="O166" s="20">
        <f t="shared" si="104"/>
        <v>20.766524689431371</v>
      </c>
      <c r="P166" s="20">
        <f t="shared" si="104"/>
        <v>20.759915938979592</v>
      </c>
      <c r="Q166" s="20">
        <f t="shared" si="104"/>
        <v>20.575797998212106</v>
      </c>
    </row>
    <row r="167" spans="1:17" ht="11.45" customHeight="1" x14ac:dyDescent="0.25">
      <c r="A167" s="19" t="str">
        <f>$A$9</f>
        <v>Rail, metro and tram</v>
      </c>
      <c r="B167" s="21">
        <f t="shared" ref="B167:Q167" si="105">IF(B35=0,"",B35/B9*1000)</f>
        <v>16.801045941847782</v>
      </c>
      <c r="C167" s="21">
        <f t="shared" si="105"/>
        <v>16.721857785793841</v>
      </c>
      <c r="D167" s="21">
        <f t="shared" si="105"/>
        <v>16.714757258335805</v>
      </c>
      <c r="E167" s="21">
        <f t="shared" si="105"/>
        <v>17.536795919458534</v>
      </c>
      <c r="F167" s="21">
        <f t="shared" si="105"/>
        <v>16.118291217154585</v>
      </c>
      <c r="G167" s="21">
        <f t="shared" si="105"/>
        <v>11.948222359862006</v>
      </c>
      <c r="H167" s="21">
        <f t="shared" si="105"/>
        <v>11.885132971485435</v>
      </c>
      <c r="I167" s="21">
        <f t="shared" si="105"/>
        <v>10.547081233988813</v>
      </c>
      <c r="J167" s="21">
        <f t="shared" si="105"/>
        <v>9.7325902897533485</v>
      </c>
      <c r="K167" s="21">
        <f t="shared" si="105"/>
        <v>11.724742203888043</v>
      </c>
      <c r="L167" s="21">
        <f t="shared" si="105"/>
        <v>9.8055960181727677</v>
      </c>
      <c r="M167" s="21">
        <f t="shared" si="105"/>
        <v>10.147894269204514</v>
      </c>
      <c r="N167" s="21">
        <f t="shared" si="105"/>
        <v>14.386144741397368</v>
      </c>
      <c r="O167" s="21">
        <f t="shared" si="105"/>
        <v>13.067431860516512</v>
      </c>
      <c r="P167" s="21">
        <f t="shared" si="105"/>
        <v>23.428768318672656</v>
      </c>
      <c r="Q167" s="21">
        <f t="shared" si="105"/>
        <v>23.369412729400416</v>
      </c>
    </row>
    <row r="168" spans="1:17" ht="11.45" customHeight="1" x14ac:dyDescent="0.25">
      <c r="A168" s="17" t="str">
        <f>$A$10</f>
        <v>Metro and tram, urban light rail</v>
      </c>
      <c r="B168" s="20">
        <f t="shared" ref="B168:Q168" si="106">IF(B36=0,"",B36/B10*1000)</f>
        <v>9.8739520708548074</v>
      </c>
      <c r="C168" s="20">
        <f t="shared" si="106"/>
        <v>9.6274329527238667</v>
      </c>
      <c r="D168" s="20">
        <f t="shared" si="106"/>
        <v>9.5121212306679457</v>
      </c>
      <c r="E168" s="20">
        <f t="shared" si="106"/>
        <v>9.4060090740738591</v>
      </c>
      <c r="F168" s="20">
        <f t="shared" si="106"/>
        <v>9.3548542120948692</v>
      </c>
      <c r="G168" s="20">
        <f t="shared" si="106"/>
        <v>8.8930679370874177</v>
      </c>
      <c r="H168" s="20">
        <f t="shared" si="106"/>
        <v>8.946368657003962</v>
      </c>
      <c r="I168" s="20">
        <f t="shared" si="106"/>
        <v>8.3864338842245818</v>
      </c>
      <c r="J168" s="20">
        <f t="shared" si="106"/>
        <v>7.8695862967741155</v>
      </c>
      <c r="K168" s="20">
        <f t="shared" si="106"/>
        <v>7.172062989136478</v>
      </c>
      <c r="L168" s="20">
        <f t="shared" si="106"/>
        <v>6.207821151529652</v>
      </c>
      <c r="M168" s="20">
        <f t="shared" si="106"/>
        <v>6.2858277777105496</v>
      </c>
      <c r="N168" s="20">
        <f t="shared" si="106"/>
        <v>6.6110364046673453</v>
      </c>
      <c r="O168" s="20">
        <f t="shared" si="106"/>
        <v>6.4239373236565456</v>
      </c>
      <c r="P168" s="20">
        <f t="shared" si="106"/>
        <v>5.9945811982358679</v>
      </c>
      <c r="Q168" s="20">
        <f t="shared" si="106"/>
        <v>5.5792124837867441</v>
      </c>
    </row>
    <row r="169" spans="1:17" ht="11.45" customHeight="1" x14ac:dyDescent="0.25">
      <c r="A169" s="17" t="str">
        <f>$A$11</f>
        <v>Conventional passenger trains</v>
      </c>
      <c r="B169" s="20">
        <f t="shared" ref="B169:Q169" si="107">IF(B37=0,"",B37/B11*1000)</f>
        <v>21.171799762887883</v>
      </c>
      <c r="C169" s="20">
        <f t="shared" si="107"/>
        <v>22.122879553385747</v>
      </c>
      <c r="D169" s="20">
        <f t="shared" si="107"/>
        <v>22.010813161032758</v>
      </c>
      <c r="E169" s="20">
        <f t="shared" si="107"/>
        <v>24.768753723485563</v>
      </c>
      <c r="F169" s="20">
        <f t="shared" si="107"/>
        <v>22.200518739690306</v>
      </c>
      <c r="G169" s="20">
        <f t="shared" si="107"/>
        <v>14.420030145278339</v>
      </c>
      <c r="H169" s="20">
        <f t="shared" si="107"/>
        <v>14.400364714967644</v>
      </c>
      <c r="I169" s="20">
        <f t="shared" si="107"/>
        <v>12.338291472135323</v>
      </c>
      <c r="J169" s="20">
        <f t="shared" si="107"/>
        <v>11.598967253148357</v>
      </c>
      <c r="K169" s="20">
        <f t="shared" si="107"/>
        <v>16.910513824780928</v>
      </c>
      <c r="L169" s="20">
        <f t="shared" si="107"/>
        <v>14.209154085499067</v>
      </c>
      <c r="M169" s="20">
        <f t="shared" si="107"/>
        <v>16.898779103153657</v>
      </c>
      <c r="N169" s="20">
        <f t="shared" si="107"/>
        <v>29.986724777546755</v>
      </c>
      <c r="O169" s="20">
        <f t="shared" si="107"/>
        <v>23.536034741698582</v>
      </c>
      <c r="P169" s="20">
        <f t="shared" si="107"/>
        <v>50.46263810065323</v>
      </c>
      <c r="Q169" s="20">
        <f t="shared" si="107"/>
        <v>46.947482931991097</v>
      </c>
    </row>
    <row r="170" spans="1:17" ht="11.45" customHeight="1" x14ac:dyDescent="0.25">
      <c r="A170" s="17" t="str">
        <f>$A$12</f>
        <v>High speed passenger trains</v>
      </c>
      <c r="B170" s="20" t="str">
        <f t="shared" ref="B170:Q170" si="108">IF(B38=0,"",B38/B12*1000)</f>
        <v/>
      </c>
      <c r="C170" s="20" t="str">
        <f t="shared" si="108"/>
        <v/>
      </c>
      <c r="D170" s="20" t="str">
        <f t="shared" si="108"/>
        <v/>
      </c>
      <c r="E170" s="20" t="str">
        <f t="shared" si="108"/>
        <v/>
      </c>
      <c r="F170" s="20" t="str">
        <f t="shared" si="108"/>
        <v/>
      </c>
      <c r="G170" s="20" t="str">
        <f t="shared" si="108"/>
        <v/>
      </c>
      <c r="H170" s="20" t="str">
        <f t="shared" si="108"/>
        <v/>
      </c>
      <c r="I170" s="20" t="str">
        <f t="shared" si="108"/>
        <v/>
      </c>
      <c r="J170" s="20" t="str">
        <f t="shared" si="108"/>
        <v/>
      </c>
      <c r="K170" s="20" t="str">
        <f t="shared" si="108"/>
        <v/>
      </c>
      <c r="L170" s="20" t="str">
        <f t="shared" si="108"/>
        <v/>
      </c>
      <c r="M170" s="20" t="str">
        <f t="shared" si="108"/>
        <v/>
      </c>
      <c r="N170" s="20" t="str">
        <f t="shared" si="108"/>
        <v/>
      </c>
      <c r="O170" s="20" t="str">
        <f t="shared" si="108"/>
        <v/>
      </c>
      <c r="P170" s="20" t="str">
        <f t="shared" si="108"/>
        <v/>
      </c>
      <c r="Q170" s="20" t="str">
        <f t="shared" si="108"/>
        <v/>
      </c>
    </row>
    <row r="171" spans="1:17" ht="11.45" customHeight="1" x14ac:dyDescent="0.25">
      <c r="A171" s="19" t="str">
        <f>$A$13</f>
        <v>Aviation</v>
      </c>
      <c r="B171" s="21">
        <f t="shared" ref="B171:Q171" si="109">IF(B39=0,"",B39/B13*1000)</f>
        <v>37.159148203718907</v>
      </c>
      <c r="C171" s="21">
        <f t="shared" si="109"/>
        <v>30.966296646943015</v>
      </c>
      <c r="D171" s="21">
        <f t="shared" si="109"/>
        <v>30.874067062890735</v>
      </c>
      <c r="E171" s="21">
        <f t="shared" si="109"/>
        <v>32.215905706542948</v>
      </c>
      <c r="F171" s="21">
        <f t="shared" si="109"/>
        <v>32.991394702622813</v>
      </c>
      <c r="G171" s="21">
        <f t="shared" si="109"/>
        <v>31.037216518246819</v>
      </c>
      <c r="H171" s="21">
        <f t="shared" si="109"/>
        <v>36.591448024181148</v>
      </c>
      <c r="I171" s="21">
        <f t="shared" si="109"/>
        <v>36.871919668058844</v>
      </c>
      <c r="J171" s="21">
        <f t="shared" si="109"/>
        <v>36.348870231992485</v>
      </c>
      <c r="K171" s="21">
        <f t="shared" si="109"/>
        <v>34.191227363801929</v>
      </c>
      <c r="L171" s="21">
        <f t="shared" si="109"/>
        <v>28.764012974074664</v>
      </c>
      <c r="M171" s="21">
        <f t="shared" si="109"/>
        <v>28.76139770226991</v>
      </c>
      <c r="N171" s="21">
        <f t="shared" si="109"/>
        <v>29.211739464492155</v>
      </c>
      <c r="O171" s="21">
        <f t="shared" si="109"/>
        <v>28.770292693573268</v>
      </c>
      <c r="P171" s="21">
        <f t="shared" si="109"/>
        <v>24.357521664276629</v>
      </c>
      <c r="Q171" s="21">
        <f t="shared" si="109"/>
        <v>23.893407720785341</v>
      </c>
    </row>
    <row r="172" spans="1:17" ht="11.45" customHeight="1" x14ac:dyDescent="0.25">
      <c r="A172" s="17" t="str">
        <f>$A$14</f>
        <v>Domestic</v>
      </c>
      <c r="B172" s="20">
        <f t="shared" ref="B172:Q172" si="110">IF(B40=0,"",B40/B14*1000)</f>
        <v>98.159084883018636</v>
      </c>
      <c r="C172" s="20">
        <f t="shared" si="110"/>
        <v>97.264978620416926</v>
      </c>
      <c r="D172" s="20">
        <f t="shared" si="110"/>
        <v>96.270030977591688</v>
      </c>
      <c r="E172" s="20">
        <f t="shared" si="110"/>
        <v>94.445945375630814</v>
      </c>
      <c r="F172" s="20">
        <f t="shared" si="110"/>
        <v>96.739614626058369</v>
      </c>
      <c r="G172" s="20">
        <f t="shared" si="110"/>
        <v>90.889961562852037</v>
      </c>
      <c r="H172" s="20">
        <f t="shared" si="110"/>
        <v>90.107858921307539</v>
      </c>
      <c r="I172" s="20">
        <f t="shared" si="110"/>
        <v>86.697812463520293</v>
      </c>
      <c r="J172" s="20">
        <f t="shared" si="110"/>
        <v>84.582745037279025</v>
      </c>
      <c r="K172" s="20">
        <f t="shared" si="110"/>
        <v>89.692158419547397</v>
      </c>
      <c r="L172" s="20">
        <f t="shared" si="110"/>
        <v>87.919460469972933</v>
      </c>
      <c r="M172" s="20">
        <f t="shared" si="110"/>
        <v>83.414467198401141</v>
      </c>
      <c r="N172" s="20">
        <f t="shared" si="110"/>
        <v>83.154616583000049</v>
      </c>
      <c r="O172" s="20">
        <f t="shared" si="110"/>
        <v>78.352959375708906</v>
      </c>
      <c r="P172" s="20">
        <f t="shared" si="110"/>
        <v>75.405811639972384</v>
      </c>
      <c r="Q172" s="20">
        <f t="shared" si="110"/>
        <v>73.368790352639422</v>
      </c>
    </row>
    <row r="173" spans="1:17" ht="11.45" customHeight="1" x14ac:dyDescent="0.25">
      <c r="A173" s="17" t="str">
        <f>$A$15</f>
        <v>International - Intra-EU</v>
      </c>
      <c r="B173" s="20">
        <f t="shared" ref="B173:Q173" si="111">IF(B41=0,"",B41/B15*1000)</f>
        <v>34.380299302701445</v>
      </c>
      <c r="C173" s="20">
        <f t="shared" si="111"/>
        <v>28.768412918370437</v>
      </c>
      <c r="D173" s="20">
        <f t="shared" si="111"/>
        <v>28.547871706394808</v>
      </c>
      <c r="E173" s="20">
        <f t="shared" si="111"/>
        <v>29.801152541279922</v>
      </c>
      <c r="F173" s="20">
        <f t="shared" si="111"/>
        <v>30.27073974322078</v>
      </c>
      <c r="G173" s="20">
        <f t="shared" si="111"/>
        <v>28.546842979520051</v>
      </c>
      <c r="H173" s="20">
        <f t="shared" si="111"/>
        <v>34.41993606561693</v>
      </c>
      <c r="I173" s="20">
        <f t="shared" si="111"/>
        <v>34.837429293855145</v>
      </c>
      <c r="J173" s="20">
        <f t="shared" si="111"/>
        <v>34.17284101593529</v>
      </c>
      <c r="K173" s="20">
        <f t="shared" si="111"/>
        <v>31.334481075289329</v>
      </c>
      <c r="L173" s="20">
        <f t="shared" si="111"/>
        <v>23.816177343862254</v>
      </c>
      <c r="M173" s="20">
        <f t="shared" si="111"/>
        <v>24.931376011607135</v>
      </c>
      <c r="N173" s="20">
        <f t="shared" si="111"/>
        <v>27.632680637349871</v>
      </c>
      <c r="O173" s="20">
        <f t="shared" si="111"/>
        <v>27.278563774494362</v>
      </c>
      <c r="P173" s="20">
        <f t="shared" si="111"/>
        <v>22.751654499676892</v>
      </c>
      <c r="Q173" s="20">
        <f t="shared" si="111"/>
        <v>19.884088806048325</v>
      </c>
    </row>
    <row r="174" spans="1:17" ht="11.45" customHeight="1" x14ac:dyDescent="0.25">
      <c r="A174" s="17" t="str">
        <f>$A$16</f>
        <v>International - Extra-EU</v>
      </c>
      <c r="B174" s="20">
        <f t="shared" ref="B174:Q174" si="112">IF(B42=0,"",B42/B16*1000)</f>
        <v>37.381679645987106</v>
      </c>
      <c r="C174" s="20">
        <f t="shared" si="112"/>
        <v>26.669218473586504</v>
      </c>
      <c r="D174" s="20">
        <f t="shared" si="112"/>
        <v>26.74658041827594</v>
      </c>
      <c r="E174" s="20">
        <f t="shared" si="112"/>
        <v>28.301448239865302</v>
      </c>
      <c r="F174" s="20">
        <f t="shared" si="112"/>
        <v>28.779620934500795</v>
      </c>
      <c r="G174" s="20">
        <f t="shared" si="112"/>
        <v>26.636603436196605</v>
      </c>
      <c r="H174" s="20">
        <f t="shared" si="112"/>
        <v>31.021202792175952</v>
      </c>
      <c r="I174" s="20">
        <f t="shared" si="112"/>
        <v>30.632611533444546</v>
      </c>
      <c r="J174" s="20">
        <f t="shared" si="112"/>
        <v>31.558038224890435</v>
      </c>
      <c r="K174" s="20">
        <f t="shared" si="112"/>
        <v>27.895315369943166</v>
      </c>
      <c r="L174" s="20">
        <f t="shared" si="112"/>
        <v>28.505497542056599</v>
      </c>
      <c r="M174" s="20">
        <f t="shared" si="112"/>
        <v>28.276612741165437</v>
      </c>
      <c r="N174" s="20">
        <f t="shared" si="112"/>
        <v>19.93547347166928</v>
      </c>
      <c r="O174" s="20">
        <f t="shared" si="112"/>
        <v>20.947727687251451</v>
      </c>
      <c r="P174" s="20">
        <f t="shared" si="112"/>
        <v>19.690556040397567</v>
      </c>
      <c r="Q174" s="20">
        <f t="shared" si="112"/>
        <v>24.503698603547988</v>
      </c>
    </row>
    <row r="175" spans="1:17" ht="11.45" customHeight="1" x14ac:dyDescent="0.25">
      <c r="A175" s="25" t="s">
        <v>36</v>
      </c>
      <c r="B175" s="24">
        <f t="shared" ref="B175:Q175" si="113">IF(B43=0,"",B43/B17*1000)</f>
        <v>51.143816429075052</v>
      </c>
      <c r="C175" s="24">
        <f t="shared" si="113"/>
        <v>57.839642370680245</v>
      </c>
      <c r="D175" s="24">
        <f t="shared" si="113"/>
        <v>54.10633641038671</v>
      </c>
      <c r="E175" s="24">
        <f t="shared" si="113"/>
        <v>69.813415762520989</v>
      </c>
      <c r="F175" s="24">
        <f t="shared" si="113"/>
        <v>49.070795243136708</v>
      </c>
      <c r="G175" s="24">
        <f t="shared" si="113"/>
        <v>61.958648886317327</v>
      </c>
      <c r="H175" s="24">
        <f t="shared" si="113"/>
        <v>56.402104742072737</v>
      </c>
      <c r="I175" s="24">
        <f t="shared" si="113"/>
        <v>66.037187677774895</v>
      </c>
      <c r="J175" s="24">
        <f t="shared" si="113"/>
        <v>60.866574937168139</v>
      </c>
      <c r="K175" s="24">
        <f t="shared" si="113"/>
        <v>70.216424271663698</v>
      </c>
      <c r="L175" s="24">
        <f t="shared" si="113"/>
        <v>59.022706873026259</v>
      </c>
      <c r="M175" s="24">
        <f t="shared" si="113"/>
        <v>67.339377721335708</v>
      </c>
      <c r="N175" s="24">
        <f t="shared" si="113"/>
        <v>51.291434198997223</v>
      </c>
      <c r="O175" s="24">
        <f t="shared" si="113"/>
        <v>62.192389522229696</v>
      </c>
      <c r="P175" s="24">
        <f t="shared" si="113"/>
        <v>61.421593668054108</v>
      </c>
      <c r="Q175" s="24">
        <f t="shared" si="113"/>
        <v>60.804067577848407</v>
      </c>
    </row>
    <row r="176" spans="1:17" ht="11.45" customHeight="1" x14ac:dyDescent="0.25">
      <c r="A176" s="23" t="str">
        <f>$A$18</f>
        <v>Road transport</v>
      </c>
      <c r="B176" s="22">
        <f t="shared" ref="B176:Q176" si="114">IF(B44=0,"",B44/B18*1000)</f>
        <v>75.844995805078966</v>
      </c>
      <c r="C176" s="22">
        <f t="shared" si="114"/>
        <v>73.363695012258077</v>
      </c>
      <c r="D176" s="22">
        <f t="shared" si="114"/>
        <v>72.63598948404541</v>
      </c>
      <c r="E176" s="22">
        <f t="shared" si="114"/>
        <v>113.86715398774088</v>
      </c>
      <c r="F176" s="22">
        <f t="shared" si="114"/>
        <v>58.955914087462588</v>
      </c>
      <c r="G176" s="22">
        <f t="shared" si="114"/>
        <v>87.590292383811743</v>
      </c>
      <c r="H176" s="22">
        <f t="shared" si="114"/>
        <v>69.908646024509821</v>
      </c>
      <c r="I176" s="22">
        <f t="shared" si="114"/>
        <v>86.639783516295296</v>
      </c>
      <c r="J176" s="22">
        <f t="shared" si="114"/>
        <v>76.755687576512187</v>
      </c>
      <c r="K176" s="22">
        <f t="shared" si="114"/>
        <v>94.81027309179494</v>
      </c>
      <c r="L176" s="22">
        <f t="shared" si="114"/>
        <v>78.555989010866881</v>
      </c>
      <c r="M176" s="22">
        <f t="shared" si="114"/>
        <v>94.435984162933082</v>
      </c>
      <c r="N176" s="22">
        <f t="shared" si="114"/>
        <v>70.201186291242763</v>
      </c>
      <c r="O176" s="22">
        <f t="shared" si="114"/>
        <v>87.976422799230335</v>
      </c>
      <c r="P176" s="22">
        <f t="shared" si="114"/>
        <v>87.255753184862257</v>
      </c>
      <c r="Q176" s="22">
        <f t="shared" si="114"/>
        <v>89.985072714297601</v>
      </c>
    </row>
    <row r="177" spans="1:17" ht="11.45" customHeight="1" x14ac:dyDescent="0.25">
      <c r="A177" s="17" t="str">
        <f>$A$19</f>
        <v>Light duty vehicles</v>
      </c>
      <c r="B177" s="20">
        <f t="shared" ref="B177:Q177" si="115">IF(B45=0,"",B45/B19*1000)</f>
        <v>494.93831458085015</v>
      </c>
      <c r="C177" s="20">
        <f t="shared" si="115"/>
        <v>469.95442824637075</v>
      </c>
      <c r="D177" s="20">
        <f t="shared" si="115"/>
        <v>457.87074044384065</v>
      </c>
      <c r="E177" s="20">
        <f t="shared" si="115"/>
        <v>442.05249033339226</v>
      </c>
      <c r="F177" s="20">
        <f t="shared" si="115"/>
        <v>424.97478447945105</v>
      </c>
      <c r="G177" s="20">
        <f t="shared" si="115"/>
        <v>416.08975065892093</v>
      </c>
      <c r="H177" s="20">
        <f t="shared" si="115"/>
        <v>394.32764314634829</v>
      </c>
      <c r="I177" s="20">
        <f t="shared" si="115"/>
        <v>384.53819355249016</v>
      </c>
      <c r="J177" s="20">
        <f t="shared" si="115"/>
        <v>367.25009300001835</v>
      </c>
      <c r="K177" s="20">
        <f t="shared" si="115"/>
        <v>344.58328572065255</v>
      </c>
      <c r="L177" s="20">
        <f t="shared" si="115"/>
        <v>322.25161817295185</v>
      </c>
      <c r="M177" s="20">
        <f t="shared" si="115"/>
        <v>311.9055835228329</v>
      </c>
      <c r="N177" s="20">
        <f t="shared" si="115"/>
        <v>303.82447378961587</v>
      </c>
      <c r="O177" s="20">
        <f t="shared" si="115"/>
        <v>299.03805498389556</v>
      </c>
      <c r="P177" s="20">
        <f t="shared" si="115"/>
        <v>297.65162819020043</v>
      </c>
      <c r="Q177" s="20">
        <f t="shared" si="115"/>
        <v>291.75418039759614</v>
      </c>
    </row>
    <row r="178" spans="1:17" ht="11.45" customHeight="1" x14ac:dyDescent="0.25">
      <c r="A178" s="17" t="str">
        <f>$A$20</f>
        <v>Heavy duty vehicles</v>
      </c>
      <c r="B178" s="20">
        <f t="shared" ref="B178:Q178" si="116">IF(B46=0,"",B46/B20*1000)</f>
        <v>46.436844976577227</v>
      </c>
      <c r="C178" s="20">
        <f t="shared" si="116"/>
        <v>45.585444100371532</v>
      </c>
      <c r="D178" s="20">
        <f t="shared" si="116"/>
        <v>45.219215126903357</v>
      </c>
      <c r="E178" s="20">
        <f t="shared" si="116"/>
        <v>76.66451022350428</v>
      </c>
      <c r="F178" s="20">
        <f t="shared" si="116"/>
        <v>37.825102522106249</v>
      </c>
      <c r="G178" s="20">
        <f t="shared" si="116"/>
        <v>57.728455275025944</v>
      </c>
      <c r="H178" s="20">
        <f t="shared" si="116"/>
        <v>46.551058727150007</v>
      </c>
      <c r="I178" s="20">
        <f t="shared" si="116"/>
        <v>58.681489560064513</v>
      </c>
      <c r="J178" s="20">
        <f t="shared" si="116"/>
        <v>51.94284239027138</v>
      </c>
      <c r="K178" s="20">
        <f t="shared" si="116"/>
        <v>73.013683897113651</v>
      </c>
      <c r="L178" s="20">
        <f t="shared" si="116"/>
        <v>57.578980498927116</v>
      </c>
      <c r="M178" s="20">
        <f t="shared" si="116"/>
        <v>69.920895096768916</v>
      </c>
      <c r="N178" s="20">
        <f t="shared" si="116"/>
        <v>47.781697404417166</v>
      </c>
      <c r="O178" s="20">
        <f t="shared" si="116"/>
        <v>62.358209129847516</v>
      </c>
      <c r="P178" s="20">
        <f t="shared" si="116"/>
        <v>62.186842266228361</v>
      </c>
      <c r="Q178" s="20">
        <f t="shared" si="116"/>
        <v>60.426767418352938</v>
      </c>
    </row>
    <row r="179" spans="1:17" ht="11.45" customHeight="1" x14ac:dyDescent="0.25">
      <c r="A179" s="19" t="str">
        <f>$A$21</f>
        <v>Rail transport</v>
      </c>
      <c r="B179" s="21">
        <f t="shared" ref="B179:Q179" si="117">IF(B47=0,"",B47/B21*1000)</f>
        <v>20.654424337178785</v>
      </c>
      <c r="C179" s="21">
        <f t="shared" si="117"/>
        <v>20.914009455558833</v>
      </c>
      <c r="D179" s="21">
        <f t="shared" si="117"/>
        <v>20.693771788813869</v>
      </c>
      <c r="E179" s="21">
        <f t="shared" si="117"/>
        <v>20.273418718268225</v>
      </c>
      <c r="F179" s="21">
        <f t="shared" si="117"/>
        <v>17.6313571352268</v>
      </c>
      <c r="G179" s="21">
        <f t="shared" si="117"/>
        <v>29.385071003671769</v>
      </c>
      <c r="H179" s="21">
        <f t="shared" si="117"/>
        <v>31.352625502775609</v>
      </c>
      <c r="I179" s="21">
        <f t="shared" si="117"/>
        <v>26.670506879065268</v>
      </c>
      <c r="J179" s="21">
        <f t="shared" si="117"/>
        <v>32.082452937516713</v>
      </c>
      <c r="K179" s="21">
        <f t="shared" si="117"/>
        <v>24.795034355433561</v>
      </c>
      <c r="L179" s="21">
        <f t="shared" si="117"/>
        <v>9.6579096582034563</v>
      </c>
      <c r="M179" s="21">
        <f t="shared" si="117"/>
        <v>12.382780416199743</v>
      </c>
      <c r="N179" s="21">
        <f t="shared" si="117"/>
        <v>20.116503993174408</v>
      </c>
      <c r="O179" s="21">
        <f t="shared" si="117"/>
        <v>15.607438802226591</v>
      </c>
      <c r="P179" s="21">
        <f t="shared" si="117"/>
        <v>21.62600819839826</v>
      </c>
      <c r="Q179" s="21">
        <f t="shared" si="117"/>
        <v>20.157777428030865</v>
      </c>
    </row>
    <row r="180" spans="1:17" ht="11.45" customHeight="1" x14ac:dyDescent="0.25">
      <c r="A180" s="19" t="str">
        <f>$A$22</f>
        <v>Aviation</v>
      </c>
      <c r="B180" s="21">
        <f t="shared" ref="B180:Q180" si="118">IF(B48=0,"",B48/B22*1000)</f>
        <v>188.7849979028496</v>
      </c>
      <c r="C180" s="21">
        <f t="shared" si="118"/>
        <v>154.71595312543553</v>
      </c>
      <c r="D180" s="21">
        <f t="shared" si="118"/>
        <v>145.2074899502301</v>
      </c>
      <c r="E180" s="21">
        <f t="shared" si="118"/>
        <v>144.0256148716411</v>
      </c>
      <c r="F180" s="21">
        <f t="shared" si="118"/>
        <v>136.14542153761323</v>
      </c>
      <c r="G180" s="21">
        <f t="shared" si="118"/>
        <v>138.70910863744211</v>
      </c>
      <c r="H180" s="21">
        <f t="shared" si="118"/>
        <v>172.13917661310052</v>
      </c>
      <c r="I180" s="21">
        <f t="shared" si="118"/>
        <v>177.27002458443368</v>
      </c>
      <c r="J180" s="21">
        <f t="shared" si="118"/>
        <v>180.35073967773027</v>
      </c>
      <c r="K180" s="21">
        <f t="shared" si="118"/>
        <v>149.98862140284848</v>
      </c>
      <c r="L180" s="21">
        <f t="shared" si="118"/>
        <v>102.79621017026408</v>
      </c>
      <c r="M180" s="21">
        <f t="shared" si="118"/>
        <v>110.14262150138097</v>
      </c>
      <c r="N180" s="21">
        <f t="shared" si="118"/>
        <v>130.1456831268469</v>
      </c>
      <c r="O180" s="21">
        <f t="shared" si="118"/>
        <v>142.949493580264</v>
      </c>
      <c r="P180" s="21">
        <f t="shared" si="118"/>
        <v>118.53523306273944</v>
      </c>
      <c r="Q180" s="21">
        <f t="shared" si="118"/>
        <v>107.35041830840687</v>
      </c>
    </row>
    <row r="181" spans="1:17" ht="11.45" customHeight="1" x14ac:dyDescent="0.25">
      <c r="A181" s="17" t="str">
        <f>$A$23</f>
        <v>Domestic and International - Intra-EU</v>
      </c>
      <c r="B181" s="20">
        <f t="shared" ref="B181:Q181" si="119">IF(B49=0,"",B49/B23*1000)</f>
        <v>233.74340609606782</v>
      </c>
      <c r="C181" s="20">
        <f t="shared" si="119"/>
        <v>183.92871879173276</v>
      </c>
      <c r="D181" s="20">
        <f t="shared" si="119"/>
        <v>169.947959054694</v>
      </c>
      <c r="E181" s="20">
        <f t="shared" si="119"/>
        <v>168.30714572438612</v>
      </c>
      <c r="F181" s="20">
        <f t="shared" si="119"/>
        <v>159.12904194424857</v>
      </c>
      <c r="G181" s="20">
        <f t="shared" si="119"/>
        <v>165.82854638805185</v>
      </c>
      <c r="H181" s="20">
        <f t="shared" si="119"/>
        <v>212.75337701404629</v>
      </c>
      <c r="I181" s="20">
        <f t="shared" si="119"/>
        <v>227.39509333286125</v>
      </c>
      <c r="J181" s="20">
        <f t="shared" si="119"/>
        <v>239.60999755010843</v>
      </c>
      <c r="K181" s="20">
        <f t="shared" si="119"/>
        <v>198.6050056671674</v>
      </c>
      <c r="L181" s="20">
        <f t="shared" si="119"/>
        <v>145.27105569219842</v>
      </c>
      <c r="M181" s="20">
        <f t="shared" si="119"/>
        <v>151.73891122012574</v>
      </c>
      <c r="N181" s="20">
        <f t="shared" si="119"/>
        <v>167.90696372706003</v>
      </c>
      <c r="O181" s="20">
        <f t="shared" si="119"/>
        <v>172.70396837390373</v>
      </c>
      <c r="P181" s="20">
        <f t="shared" si="119"/>
        <v>139.1658616277563</v>
      </c>
      <c r="Q181" s="20">
        <f t="shared" si="119"/>
        <v>127.86451581803601</v>
      </c>
    </row>
    <row r="182" spans="1:17" ht="11.45" customHeight="1" x14ac:dyDescent="0.25">
      <c r="A182" s="17" t="str">
        <f>$A$24</f>
        <v>International - Extra-EU</v>
      </c>
      <c r="B182" s="20">
        <f t="shared" ref="B182:Q182" si="120">IF(B50=0,"",B50/B24*1000)</f>
        <v>89.421882003706415</v>
      </c>
      <c r="C182" s="20">
        <f t="shared" si="120"/>
        <v>74.881257422337129</v>
      </c>
      <c r="D182" s="20">
        <f t="shared" si="120"/>
        <v>72.628795193886546</v>
      </c>
      <c r="E182" s="20">
        <f t="shared" si="120"/>
        <v>76.341104914401569</v>
      </c>
      <c r="F182" s="20">
        <f t="shared" si="120"/>
        <v>74.47839186990835</v>
      </c>
      <c r="G182" s="20">
        <f t="shared" si="120"/>
        <v>73.961995341598154</v>
      </c>
      <c r="H182" s="20">
        <f t="shared" si="120"/>
        <v>88.614325951564808</v>
      </c>
      <c r="I182" s="20">
        <f t="shared" si="120"/>
        <v>90.787372218936113</v>
      </c>
      <c r="J182" s="20">
        <f t="shared" si="120"/>
        <v>96.134848158806165</v>
      </c>
      <c r="K182" s="20">
        <f t="shared" si="120"/>
        <v>80.817689605397604</v>
      </c>
      <c r="L182" s="20">
        <f t="shared" si="120"/>
        <v>60.16926766964238</v>
      </c>
      <c r="M182" s="20">
        <f t="shared" si="120"/>
        <v>66.601613595539575</v>
      </c>
      <c r="N182" s="20">
        <f t="shared" si="120"/>
        <v>79.842673379417604</v>
      </c>
      <c r="O182" s="20">
        <f t="shared" si="120"/>
        <v>95.306052128685522</v>
      </c>
      <c r="P182" s="20">
        <f t="shared" si="120"/>
        <v>82.299082518699166</v>
      </c>
      <c r="Q182" s="20">
        <f t="shared" si="120"/>
        <v>78.587514289130624</v>
      </c>
    </row>
    <row r="183" spans="1:17" ht="11.45" customHeight="1" x14ac:dyDescent="0.25">
      <c r="A183" s="19" t="s">
        <v>32</v>
      </c>
      <c r="B183" s="18">
        <f t="shared" ref="B183:Q183" si="121">IF(B51=0,"",B51/B25*1000)</f>
        <v>21.909086363188756</v>
      </c>
      <c r="C183" s="18">
        <f t="shared" si="121"/>
        <v>35.521872877817181</v>
      </c>
      <c r="D183" s="18">
        <f t="shared" si="121"/>
        <v>29.174303344395909</v>
      </c>
      <c r="E183" s="18">
        <f t="shared" si="121"/>
        <v>29.211249435096661</v>
      </c>
      <c r="F183" s="18">
        <f t="shared" si="121"/>
        <v>32.288320721262998</v>
      </c>
      <c r="G183" s="18">
        <f t="shared" si="121"/>
        <v>32.0686010835974</v>
      </c>
      <c r="H183" s="18">
        <f t="shared" si="121"/>
        <v>35.509755371236771</v>
      </c>
      <c r="I183" s="18">
        <f t="shared" si="121"/>
        <v>36.869524431510349</v>
      </c>
      <c r="J183" s="18">
        <f t="shared" si="121"/>
        <v>34.761493841882746</v>
      </c>
      <c r="K183" s="18">
        <f t="shared" si="121"/>
        <v>39.607773819667763</v>
      </c>
      <c r="L183" s="18">
        <f t="shared" si="121"/>
        <v>33.149974964262128</v>
      </c>
      <c r="M183" s="18">
        <f t="shared" si="121"/>
        <v>32.629896464730464</v>
      </c>
      <c r="N183" s="18">
        <f t="shared" si="121"/>
        <v>29.703409296463697</v>
      </c>
      <c r="O183" s="18">
        <f t="shared" si="121"/>
        <v>29.191273650017582</v>
      </c>
      <c r="P183" s="18">
        <f t="shared" si="121"/>
        <v>29.161204521846582</v>
      </c>
      <c r="Q183" s="18">
        <f t="shared" si="121"/>
        <v>29.137878582130366</v>
      </c>
    </row>
    <row r="184" spans="1:17" ht="11.45" customHeight="1" x14ac:dyDescent="0.25">
      <c r="A184" s="17" t="str">
        <f>$A$26</f>
        <v>Domestic coastal shipping</v>
      </c>
      <c r="B184" s="16">
        <f t="shared" ref="B184:Q184" si="122">IF(B52=0,"",B52/B26*1000)</f>
        <v>21.909086363188756</v>
      </c>
      <c r="C184" s="16">
        <f t="shared" si="122"/>
        <v>35.521872877817181</v>
      </c>
      <c r="D184" s="16">
        <f t="shared" si="122"/>
        <v>29.174303344395909</v>
      </c>
      <c r="E184" s="16">
        <f t="shared" si="122"/>
        <v>29.211249435096661</v>
      </c>
      <c r="F184" s="16">
        <f t="shared" si="122"/>
        <v>32.288320721262998</v>
      </c>
      <c r="G184" s="16">
        <f t="shared" si="122"/>
        <v>32.0686010835974</v>
      </c>
      <c r="H184" s="16">
        <f t="shared" si="122"/>
        <v>35.509755371236771</v>
      </c>
      <c r="I184" s="16">
        <f t="shared" si="122"/>
        <v>36.869524431510349</v>
      </c>
      <c r="J184" s="16">
        <f t="shared" si="122"/>
        <v>34.761493841882746</v>
      </c>
      <c r="K184" s="16">
        <f t="shared" si="122"/>
        <v>39.607773819667763</v>
      </c>
      <c r="L184" s="16">
        <f t="shared" si="122"/>
        <v>33.149974964262128</v>
      </c>
      <c r="M184" s="16">
        <f t="shared" si="122"/>
        <v>32.629896464730464</v>
      </c>
      <c r="N184" s="16">
        <f t="shared" si="122"/>
        <v>29.703409296463697</v>
      </c>
      <c r="O184" s="16">
        <f t="shared" si="122"/>
        <v>29.191273650017582</v>
      </c>
      <c r="P184" s="16">
        <f t="shared" si="122"/>
        <v>29.161204521846582</v>
      </c>
      <c r="Q184" s="16">
        <f t="shared" si="122"/>
        <v>29.137878582130366</v>
      </c>
    </row>
    <row r="185" spans="1:17" ht="11.45" customHeight="1" x14ac:dyDescent="0.25">
      <c r="A185" s="15" t="str">
        <f>$A$27</f>
        <v>Inland waterways</v>
      </c>
      <c r="B185" s="14" t="str">
        <f t="shared" ref="B185:Q185" si="123">IF(B53=0,"",B53/B27*1000)</f>
        <v/>
      </c>
      <c r="C185" s="14" t="str">
        <f t="shared" si="123"/>
        <v/>
      </c>
      <c r="D185" s="14" t="str">
        <f t="shared" si="123"/>
        <v/>
      </c>
      <c r="E185" s="14" t="str">
        <f t="shared" si="123"/>
        <v/>
      </c>
      <c r="F185" s="14" t="str">
        <f t="shared" si="123"/>
        <v/>
      </c>
      <c r="G185" s="14" t="str">
        <f t="shared" si="123"/>
        <v/>
      </c>
      <c r="H185" s="14" t="str">
        <f t="shared" si="123"/>
        <v/>
      </c>
      <c r="I185" s="14" t="str">
        <f t="shared" si="123"/>
        <v/>
      </c>
      <c r="J185" s="14" t="str">
        <f t="shared" si="123"/>
        <v/>
      </c>
      <c r="K185" s="14" t="str">
        <f t="shared" si="123"/>
        <v/>
      </c>
      <c r="L185" s="14" t="str">
        <f t="shared" si="123"/>
        <v/>
      </c>
      <c r="M185" s="14" t="str">
        <f t="shared" si="123"/>
        <v/>
      </c>
      <c r="N185" s="14" t="str">
        <f t="shared" si="123"/>
        <v/>
      </c>
      <c r="O185" s="14" t="str">
        <f t="shared" si="123"/>
        <v/>
      </c>
      <c r="P185" s="14" t="str">
        <f t="shared" si="123"/>
        <v/>
      </c>
      <c r="Q185" s="14" t="str">
        <f t="shared" si="123"/>
        <v/>
      </c>
    </row>
    <row r="187" spans="1:17" ht="11.45" customHeight="1" x14ac:dyDescent="0.25">
      <c r="A187" s="27" t="s">
        <v>35</v>
      </c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</row>
    <row r="188" spans="1:17" ht="11.45" customHeight="1" x14ac:dyDescent="0.25">
      <c r="A188" s="25" t="s">
        <v>34</v>
      </c>
      <c r="B188" s="24">
        <f t="shared" ref="B188:Q188" si="124">IF(B4=0,"",B56/B4*1000)</f>
        <v>110.43851855209286</v>
      </c>
      <c r="C188" s="24">
        <f t="shared" si="124"/>
        <v>103.96483834463039</v>
      </c>
      <c r="D188" s="24">
        <f t="shared" si="124"/>
        <v>103.98765715652861</v>
      </c>
      <c r="E188" s="24">
        <f t="shared" si="124"/>
        <v>105.73809704444093</v>
      </c>
      <c r="F188" s="24">
        <f t="shared" si="124"/>
        <v>105.37879979582877</v>
      </c>
      <c r="G188" s="24">
        <f t="shared" si="124"/>
        <v>103.64805605440534</v>
      </c>
      <c r="H188" s="24">
        <f t="shared" si="124"/>
        <v>106.14385106059513</v>
      </c>
      <c r="I188" s="24">
        <f t="shared" si="124"/>
        <v>105.69139585304529</v>
      </c>
      <c r="J188" s="24">
        <f t="shared" si="124"/>
        <v>100.71392726915241</v>
      </c>
      <c r="K188" s="24">
        <f t="shared" si="124"/>
        <v>99.713248308189108</v>
      </c>
      <c r="L188" s="24">
        <f t="shared" si="124"/>
        <v>90.765119773084479</v>
      </c>
      <c r="M188" s="24">
        <f t="shared" si="124"/>
        <v>88.387106089644732</v>
      </c>
      <c r="N188" s="24">
        <f t="shared" si="124"/>
        <v>79.608614820707444</v>
      </c>
      <c r="O188" s="24">
        <f t="shared" si="124"/>
        <v>76.572235917918007</v>
      </c>
      <c r="P188" s="24">
        <f t="shared" si="124"/>
        <v>72.909891089933296</v>
      </c>
      <c r="Q188" s="24">
        <f t="shared" si="124"/>
        <v>70.601220131576213</v>
      </c>
    </row>
    <row r="189" spans="1:17" ht="11.45" customHeight="1" x14ac:dyDescent="0.25">
      <c r="A189" s="23" t="str">
        <f>$A$5</f>
        <v>Road transport</v>
      </c>
      <c r="B189" s="22">
        <f t="shared" ref="B189:Q189" si="125">IF(B5=0,"",B57/B5*1000)</f>
        <v>112.56844690401853</v>
      </c>
      <c r="C189" s="22">
        <f t="shared" si="125"/>
        <v>110.54206301429343</v>
      </c>
      <c r="D189" s="22">
        <f t="shared" si="125"/>
        <v>110.32777864741598</v>
      </c>
      <c r="E189" s="22">
        <f t="shared" si="125"/>
        <v>110.80786166732686</v>
      </c>
      <c r="F189" s="22">
        <f t="shared" si="125"/>
        <v>109.62214452250562</v>
      </c>
      <c r="G189" s="22">
        <f t="shared" si="125"/>
        <v>109.49688666167982</v>
      </c>
      <c r="H189" s="22">
        <f t="shared" si="125"/>
        <v>107.4273950128358</v>
      </c>
      <c r="I189" s="22">
        <f t="shared" si="125"/>
        <v>106.81106952378718</v>
      </c>
      <c r="J189" s="22">
        <f t="shared" si="125"/>
        <v>100.57315413156842</v>
      </c>
      <c r="K189" s="22">
        <f t="shared" si="125"/>
        <v>100.90982963401484</v>
      </c>
      <c r="L189" s="22">
        <f t="shared" si="125"/>
        <v>93.609110587945153</v>
      </c>
      <c r="M189" s="22">
        <f t="shared" si="125"/>
        <v>90.403483885509161</v>
      </c>
      <c r="N189" s="22">
        <f t="shared" si="125"/>
        <v>78.793070964373598</v>
      </c>
      <c r="O189" s="22">
        <f t="shared" si="125"/>
        <v>75.529324888596662</v>
      </c>
      <c r="P189" s="22">
        <f t="shared" si="125"/>
        <v>73.499105963304331</v>
      </c>
      <c r="Q189" s="22">
        <f t="shared" si="125"/>
        <v>70.925768992736295</v>
      </c>
    </row>
    <row r="190" spans="1:17" ht="11.45" customHeight="1" x14ac:dyDescent="0.25">
      <c r="A190" s="17" t="str">
        <f>$A$6</f>
        <v>Powered 2-wheelers</v>
      </c>
      <c r="B190" s="20">
        <f t="shared" ref="B190:Q190" si="126">IF(B6=0,"",B58/B6*1000)</f>
        <v>112.00813987416315</v>
      </c>
      <c r="C190" s="20">
        <f t="shared" si="126"/>
        <v>114.76642405448645</v>
      </c>
      <c r="D190" s="20">
        <f t="shared" si="126"/>
        <v>114.24223588936272</v>
      </c>
      <c r="E190" s="20">
        <f t="shared" si="126"/>
        <v>112.98705076333232</v>
      </c>
      <c r="F190" s="20">
        <f t="shared" si="126"/>
        <v>109.16822884880784</v>
      </c>
      <c r="G190" s="20">
        <f t="shared" si="126"/>
        <v>109.94725463768054</v>
      </c>
      <c r="H190" s="20">
        <f t="shared" si="126"/>
        <v>105.83211062959568</v>
      </c>
      <c r="I190" s="20">
        <f t="shared" si="126"/>
        <v>103.37436907980172</v>
      </c>
      <c r="J190" s="20">
        <f t="shared" si="126"/>
        <v>103.65749004252001</v>
      </c>
      <c r="K190" s="20">
        <f t="shared" si="126"/>
        <v>103.90406726717448</v>
      </c>
      <c r="L190" s="20">
        <f t="shared" si="126"/>
        <v>103.74783778297311</v>
      </c>
      <c r="M190" s="20">
        <f t="shared" si="126"/>
        <v>102.51301627478314</v>
      </c>
      <c r="N190" s="20">
        <f t="shared" si="126"/>
        <v>100.20650544052849</v>
      </c>
      <c r="O190" s="20">
        <f t="shared" si="126"/>
        <v>98.411860374692466</v>
      </c>
      <c r="P190" s="20">
        <f t="shared" si="126"/>
        <v>96.247988271174606</v>
      </c>
      <c r="Q190" s="20">
        <f t="shared" si="126"/>
        <v>98.213992397559466</v>
      </c>
    </row>
    <row r="191" spans="1:17" ht="11.45" customHeight="1" x14ac:dyDescent="0.25">
      <c r="A191" s="17" t="str">
        <f>$A$7</f>
        <v>Passenger cars</v>
      </c>
      <c r="B191" s="20">
        <f t="shared" ref="B191:Q191" si="127">IF(B7=0,"",B59/B7*1000)</f>
        <v>126.81883391200246</v>
      </c>
      <c r="C191" s="20">
        <f t="shared" si="127"/>
        <v>123.26267054032463</v>
      </c>
      <c r="D191" s="20">
        <f t="shared" si="127"/>
        <v>122.50392875961403</v>
      </c>
      <c r="E191" s="20">
        <f t="shared" si="127"/>
        <v>122.65339480373878</v>
      </c>
      <c r="F191" s="20">
        <f t="shared" si="127"/>
        <v>120.57528734772359</v>
      </c>
      <c r="G191" s="20">
        <f t="shared" si="127"/>
        <v>119.83626009963294</v>
      </c>
      <c r="H191" s="20">
        <f t="shared" si="127"/>
        <v>116.99191958864765</v>
      </c>
      <c r="I191" s="20">
        <f t="shared" si="127"/>
        <v>116.5164405373674</v>
      </c>
      <c r="J191" s="20">
        <f t="shared" si="127"/>
        <v>108.62161732970168</v>
      </c>
      <c r="K191" s="20">
        <f t="shared" si="127"/>
        <v>108.21184939946961</v>
      </c>
      <c r="L191" s="20">
        <f t="shared" si="127"/>
        <v>99.506516738327221</v>
      </c>
      <c r="M191" s="20">
        <f t="shared" si="127"/>
        <v>95.548361914830139</v>
      </c>
      <c r="N191" s="20">
        <f t="shared" si="127"/>
        <v>81.065692206133704</v>
      </c>
      <c r="O191" s="20">
        <f t="shared" si="127"/>
        <v>76.965645635762485</v>
      </c>
      <c r="P191" s="20">
        <f t="shared" si="127"/>
        <v>74.438721969468517</v>
      </c>
      <c r="Q191" s="20">
        <f t="shared" si="127"/>
        <v>71.049461968674777</v>
      </c>
    </row>
    <row r="192" spans="1:17" ht="11.45" customHeight="1" x14ac:dyDescent="0.25">
      <c r="A192" s="17" t="str">
        <f>$A$8</f>
        <v>Motor coaches, buses and trolley buses</v>
      </c>
      <c r="B192" s="20">
        <f t="shared" ref="B192:Q192" si="128">IF(B8=0,"",B60/B8*1000)</f>
        <v>71.309476510943114</v>
      </c>
      <c r="C192" s="20">
        <f t="shared" si="128"/>
        <v>69.965210679238368</v>
      </c>
      <c r="D192" s="20">
        <f t="shared" si="128"/>
        <v>69.564840348244971</v>
      </c>
      <c r="E192" s="20">
        <f t="shared" si="128"/>
        <v>69.252888011255195</v>
      </c>
      <c r="F192" s="20">
        <f t="shared" si="128"/>
        <v>69.173801029712251</v>
      </c>
      <c r="G192" s="20">
        <f t="shared" si="128"/>
        <v>68.87700295476607</v>
      </c>
      <c r="H192" s="20">
        <f t="shared" si="128"/>
        <v>68.342188794784477</v>
      </c>
      <c r="I192" s="20">
        <f t="shared" si="128"/>
        <v>65.779542918858283</v>
      </c>
      <c r="J192" s="20">
        <f t="shared" si="128"/>
        <v>63.316228147004409</v>
      </c>
      <c r="K192" s="20">
        <f t="shared" si="128"/>
        <v>64.670034974983736</v>
      </c>
      <c r="L192" s="20">
        <f t="shared" si="128"/>
        <v>62.250542116910218</v>
      </c>
      <c r="M192" s="20">
        <f t="shared" si="128"/>
        <v>62.160694771120802</v>
      </c>
      <c r="N192" s="20">
        <f t="shared" si="128"/>
        <v>60.303428751753401</v>
      </c>
      <c r="O192" s="20">
        <f t="shared" si="128"/>
        <v>60.193437249396553</v>
      </c>
      <c r="P192" s="20">
        <f t="shared" si="128"/>
        <v>60.01357282510353</v>
      </c>
      <c r="Q192" s="20">
        <f t="shared" si="128"/>
        <v>59.355295809692194</v>
      </c>
    </row>
    <row r="193" spans="1:17" ht="11.45" customHeight="1" x14ac:dyDescent="0.25">
      <c r="A193" s="19" t="str">
        <f>$A$9</f>
        <v>Rail, metro and tram</v>
      </c>
      <c r="B193" s="21">
        <f t="shared" ref="B193:Q193" si="129">IF(B9=0,"",B61/B9*1000)</f>
        <v>32.622812423327282</v>
      </c>
      <c r="C193" s="21">
        <f t="shared" si="129"/>
        <v>33.45023079000719</v>
      </c>
      <c r="D193" s="21">
        <f t="shared" si="129"/>
        <v>33.37734152056089</v>
      </c>
      <c r="E193" s="21">
        <f t="shared" si="129"/>
        <v>33.306107906844097</v>
      </c>
      <c r="F193" s="21">
        <f t="shared" si="129"/>
        <v>30.56679038567335</v>
      </c>
      <c r="G193" s="21">
        <f t="shared" si="129"/>
        <v>21.513691824378682</v>
      </c>
      <c r="H193" s="21">
        <f t="shared" si="129"/>
        <v>19.863412354892144</v>
      </c>
      <c r="I193" s="21">
        <f t="shared" si="129"/>
        <v>14.174411551513558</v>
      </c>
      <c r="J193" s="21">
        <f t="shared" si="129"/>
        <v>11.235447869113981</v>
      </c>
      <c r="K193" s="21">
        <f t="shared" si="129"/>
        <v>17.135846485816955</v>
      </c>
      <c r="L193" s="21">
        <f t="shared" si="129"/>
        <v>15.467070779941142</v>
      </c>
      <c r="M193" s="21">
        <f t="shared" si="129"/>
        <v>13.878394996662953</v>
      </c>
      <c r="N193" s="21">
        <f t="shared" si="129"/>
        <v>25.241565531146978</v>
      </c>
      <c r="O193" s="21">
        <f t="shared" si="129"/>
        <v>16.352022777016575</v>
      </c>
      <c r="P193" s="21">
        <f t="shared" si="129"/>
        <v>39.83127925435307</v>
      </c>
      <c r="Q193" s="21">
        <f t="shared" si="129"/>
        <v>37.858327151376791</v>
      </c>
    </row>
    <row r="194" spans="1:17" ht="11.45" customHeight="1" x14ac:dyDescent="0.25">
      <c r="A194" s="17" t="str">
        <f>$A$10</f>
        <v>Metro and tram, urban light rail</v>
      </c>
      <c r="B194" s="20">
        <f t="shared" ref="B194:Q194" si="130">IF(B10=0,"",B62/B10*1000)</f>
        <v>0</v>
      </c>
      <c r="C194" s="20">
        <f t="shared" si="130"/>
        <v>0</v>
      </c>
      <c r="D194" s="20">
        <f t="shared" si="130"/>
        <v>0</v>
      </c>
      <c r="E194" s="20">
        <f t="shared" si="130"/>
        <v>0</v>
      </c>
      <c r="F194" s="20">
        <f t="shared" si="130"/>
        <v>0</v>
      </c>
      <c r="G194" s="20">
        <f t="shared" si="130"/>
        <v>0</v>
      </c>
      <c r="H194" s="20">
        <f t="shared" si="130"/>
        <v>0</v>
      </c>
      <c r="I194" s="20">
        <f t="shared" si="130"/>
        <v>0</v>
      </c>
      <c r="J194" s="20">
        <f t="shared" si="130"/>
        <v>0</v>
      </c>
      <c r="K194" s="20">
        <f t="shared" si="130"/>
        <v>0</v>
      </c>
      <c r="L194" s="20">
        <f t="shared" si="130"/>
        <v>0</v>
      </c>
      <c r="M194" s="20">
        <f t="shared" si="130"/>
        <v>0</v>
      </c>
      <c r="N194" s="20">
        <f t="shared" si="130"/>
        <v>0</v>
      </c>
      <c r="O194" s="20">
        <f t="shared" si="130"/>
        <v>0</v>
      </c>
      <c r="P194" s="20">
        <f t="shared" si="130"/>
        <v>0</v>
      </c>
      <c r="Q194" s="20">
        <f t="shared" si="130"/>
        <v>0</v>
      </c>
    </row>
    <row r="195" spans="1:17" ht="11.45" customHeight="1" x14ac:dyDescent="0.25">
      <c r="A195" s="17" t="str">
        <f>$A$11</f>
        <v>Conventional passenger trains</v>
      </c>
      <c r="B195" s="20">
        <f t="shared" ref="B195:Q195" si="131">IF(B11=0,"",B63/B11*1000)</f>
        <v>53.206665436985531</v>
      </c>
      <c r="C195" s="20">
        <f t="shared" si="131"/>
        <v>58.916061900888451</v>
      </c>
      <c r="D195" s="20">
        <f t="shared" si="131"/>
        <v>57.919504403326258</v>
      </c>
      <c r="E195" s="20">
        <f t="shared" si="131"/>
        <v>62.930346197556759</v>
      </c>
      <c r="F195" s="20">
        <f t="shared" si="131"/>
        <v>58.054911236099031</v>
      </c>
      <c r="G195" s="20">
        <f t="shared" si="131"/>
        <v>38.919591358665642</v>
      </c>
      <c r="H195" s="20">
        <f t="shared" si="131"/>
        <v>36.8641241992228</v>
      </c>
      <c r="I195" s="20">
        <f t="shared" si="131"/>
        <v>25.925219055358994</v>
      </c>
      <c r="J195" s="20">
        <f t="shared" si="131"/>
        <v>22.491237526765889</v>
      </c>
      <c r="K195" s="20">
        <f t="shared" si="131"/>
        <v>36.654591869457121</v>
      </c>
      <c r="L195" s="20">
        <f t="shared" si="131"/>
        <v>34.398256536560346</v>
      </c>
      <c r="M195" s="20">
        <f t="shared" si="131"/>
        <v>38.137802883316134</v>
      </c>
      <c r="N195" s="20">
        <f t="shared" si="131"/>
        <v>75.888199153744395</v>
      </c>
      <c r="O195" s="20">
        <f t="shared" si="131"/>
        <v>42.119009083223403</v>
      </c>
      <c r="P195" s="20">
        <f t="shared" si="131"/>
        <v>101.59461867323778</v>
      </c>
      <c r="Q195" s="20">
        <f t="shared" si="131"/>
        <v>88.033495671354046</v>
      </c>
    </row>
    <row r="196" spans="1:17" ht="11.45" customHeight="1" x14ac:dyDescent="0.25">
      <c r="A196" s="17" t="str">
        <f>$A$12</f>
        <v>High speed passenger trains</v>
      </c>
      <c r="B196" s="20" t="str">
        <f t="shared" ref="B196:Q196" si="132">IF(B12=0,"",B64/B12*1000)</f>
        <v/>
      </c>
      <c r="C196" s="20" t="str">
        <f t="shared" si="132"/>
        <v/>
      </c>
      <c r="D196" s="20" t="str">
        <f t="shared" si="132"/>
        <v/>
      </c>
      <c r="E196" s="20" t="str">
        <f t="shared" si="132"/>
        <v/>
      </c>
      <c r="F196" s="20" t="str">
        <f t="shared" si="132"/>
        <v/>
      </c>
      <c r="G196" s="20" t="str">
        <f t="shared" si="132"/>
        <v/>
      </c>
      <c r="H196" s="20" t="str">
        <f t="shared" si="132"/>
        <v/>
      </c>
      <c r="I196" s="20" t="str">
        <f t="shared" si="132"/>
        <v/>
      </c>
      <c r="J196" s="20" t="str">
        <f t="shared" si="132"/>
        <v/>
      </c>
      <c r="K196" s="20" t="str">
        <f t="shared" si="132"/>
        <v/>
      </c>
      <c r="L196" s="20" t="str">
        <f t="shared" si="132"/>
        <v/>
      </c>
      <c r="M196" s="20" t="str">
        <f t="shared" si="132"/>
        <v/>
      </c>
      <c r="N196" s="20" t="str">
        <f t="shared" si="132"/>
        <v/>
      </c>
      <c r="O196" s="20" t="str">
        <f t="shared" si="132"/>
        <v/>
      </c>
      <c r="P196" s="20" t="str">
        <f t="shared" si="132"/>
        <v/>
      </c>
      <c r="Q196" s="20" t="str">
        <f t="shared" si="132"/>
        <v/>
      </c>
    </row>
    <row r="197" spans="1:17" ht="11.45" customHeight="1" x14ac:dyDescent="0.25">
      <c r="A197" s="19" t="str">
        <f>$A$13</f>
        <v>Aviation</v>
      </c>
      <c r="B197" s="21">
        <f t="shared" ref="B197:Q197" si="133">IF(B13=0,"",B65/B13*1000)</f>
        <v>111.86052570181853</v>
      </c>
      <c r="C197" s="21">
        <f t="shared" si="133"/>
        <v>93.218127686221706</v>
      </c>
      <c r="D197" s="21">
        <f t="shared" si="133"/>
        <v>92.940488120836974</v>
      </c>
      <c r="E197" s="21">
        <f t="shared" si="133"/>
        <v>96.979837334738718</v>
      </c>
      <c r="F197" s="21">
        <f t="shared" si="133"/>
        <v>99.314298994136749</v>
      </c>
      <c r="G197" s="21">
        <f t="shared" si="133"/>
        <v>93.431618427270394</v>
      </c>
      <c r="H197" s="21">
        <f t="shared" si="133"/>
        <v>110.15157262851433</v>
      </c>
      <c r="I197" s="21">
        <f t="shared" si="133"/>
        <v>110.99587899841849</v>
      </c>
      <c r="J197" s="21">
        <f t="shared" si="133"/>
        <v>109.42133846897313</v>
      </c>
      <c r="K197" s="21">
        <f t="shared" si="133"/>
        <v>102.91403137524634</v>
      </c>
      <c r="L197" s="21">
        <f t="shared" si="133"/>
        <v>86.580903062259779</v>
      </c>
      <c r="M197" s="21">
        <f t="shared" si="133"/>
        <v>86.575811336301669</v>
      </c>
      <c r="N197" s="21">
        <f t="shared" si="133"/>
        <v>87.93058999956186</v>
      </c>
      <c r="O197" s="21">
        <f t="shared" si="133"/>
        <v>86.601820386592863</v>
      </c>
      <c r="P197" s="21">
        <f t="shared" si="133"/>
        <v>73.319417086609732</v>
      </c>
      <c r="Q197" s="21">
        <f t="shared" si="133"/>
        <v>71.924529685676603</v>
      </c>
    </row>
    <row r="198" spans="1:17" ht="11.45" customHeight="1" x14ac:dyDescent="0.25">
      <c r="A198" s="17" t="str">
        <f>$A$14</f>
        <v>Domestic</v>
      </c>
      <c r="B198" s="20">
        <f t="shared" ref="B198:Q198" si="134">IF(B14=0,"",B66/B14*1000)</f>
        <v>295.48919628693204</v>
      </c>
      <c r="C198" s="20">
        <f t="shared" si="134"/>
        <v>292.79765997884442</v>
      </c>
      <c r="D198" s="20">
        <f t="shared" si="134"/>
        <v>289.80255993612928</v>
      </c>
      <c r="E198" s="20">
        <f t="shared" si="134"/>
        <v>284.31149826695884</v>
      </c>
      <c r="F198" s="20">
        <f t="shared" si="134"/>
        <v>291.21615191327817</v>
      </c>
      <c r="G198" s="20">
        <f t="shared" si="134"/>
        <v>273.60688748029992</v>
      </c>
      <c r="H198" s="20">
        <f t="shared" si="134"/>
        <v>271.25251670311417</v>
      </c>
      <c r="I198" s="20">
        <f t="shared" si="134"/>
        <v>260.98722247880988</v>
      </c>
      <c r="J198" s="20">
        <f t="shared" si="134"/>
        <v>254.6202155469754</v>
      </c>
      <c r="K198" s="20">
        <f t="shared" si="134"/>
        <v>269.96929672888058</v>
      </c>
      <c r="L198" s="20">
        <f t="shared" si="134"/>
        <v>264.64131729803569</v>
      </c>
      <c r="M198" s="20">
        <f t="shared" si="134"/>
        <v>251.08915949230632</v>
      </c>
      <c r="N198" s="20">
        <f t="shared" si="134"/>
        <v>250.30465940648017</v>
      </c>
      <c r="O198" s="20">
        <f t="shared" si="134"/>
        <v>235.8512298392051</v>
      </c>
      <c r="P198" s="20">
        <f t="shared" si="134"/>
        <v>226.98163756512284</v>
      </c>
      <c r="Q198" s="20">
        <f t="shared" si="134"/>
        <v>220.85655597506164</v>
      </c>
    </row>
    <row r="199" spans="1:17" ht="11.45" customHeight="1" x14ac:dyDescent="0.25">
      <c r="A199" s="17" t="str">
        <f>$A$15</f>
        <v>International - Intra-EU</v>
      </c>
      <c r="B199" s="20">
        <f t="shared" ref="B199:Q199" si="135">IF(B15=0,"",B67/B15*1000)</f>
        <v>103.49533128967578</v>
      </c>
      <c r="C199" s="20">
        <f t="shared" si="135"/>
        <v>86.601818077569391</v>
      </c>
      <c r="D199" s="20">
        <f t="shared" si="135"/>
        <v>85.937920838180005</v>
      </c>
      <c r="E199" s="20">
        <f t="shared" si="135"/>
        <v>89.710683665618305</v>
      </c>
      <c r="F199" s="20">
        <f t="shared" si="135"/>
        <v>91.124286339823172</v>
      </c>
      <c r="G199" s="20">
        <f t="shared" si="135"/>
        <v>85.934824052204632</v>
      </c>
      <c r="H199" s="20">
        <f t="shared" si="135"/>
        <v>103.61465020173846</v>
      </c>
      <c r="I199" s="20">
        <f t="shared" si="135"/>
        <v>104.87143390764169</v>
      </c>
      <c r="J199" s="20">
        <f t="shared" si="135"/>
        <v>102.87081770040736</v>
      </c>
      <c r="K199" s="20">
        <f t="shared" si="135"/>
        <v>94.315355637786269</v>
      </c>
      <c r="L199" s="20">
        <f t="shared" si="135"/>
        <v>71.687707267447465</v>
      </c>
      <c r="M199" s="20">
        <f t="shared" si="135"/>
        <v>75.046912819711366</v>
      </c>
      <c r="N199" s="20">
        <f t="shared" si="135"/>
        <v>83.17744702143105</v>
      </c>
      <c r="O199" s="20">
        <f t="shared" si="135"/>
        <v>82.111548379578664</v>
      </c>
      <c r="P199" s="20">
        <f t="shared" si="135"/>
        <v>68.485540879915774</v>
      </c>
      <c r="Q199" s="20">
        <f t="shared" si="135"/>
        <v>59.855578254713926</v>
      </c>
    </row>
    <row r="200" spans="1:17" ht="11.45" customHeight="1" x14ac:dyDescent="0.25">
      <c r="A200" s="17" t="str">
        <f>$A$16</f>
        <v>International - Extra-EU</v>
      </c>
      <c r="B200" s="20">
        <f t="shared" ref="B200:Q200" si="136">IF(B16=0,"",B68/B16*1000)</f>
        <v>112.53041414976776</v>
      </c>
      <c r="C200" s="20">
        <f t="shared" si="136"/>
        <v>80.282593727847427</v>
      </c>
      <c r="D200" s="20">
        <f t="shared" si="136"/>
        <v>80.515477101675927</v>
      </c>
      <c r="E200" s="20">
        <f t="shared" si="136"/>
        <v>85.196110009790331</v>
      </c>
      <c r="F200" s="20">
        <f t="shared" si="136"/>
        <v>86.635557671640356</v>
      </c>
      <c r="G200" s="20">
        <f t="shared" si="136"/>
        <v>80.184412380734258</v>
      </c>
      <c r="H200" s="20">
        <f t="shared" si="136"/>
        <v>93.383412160352947</v>
      </c>
      <c r="I200" s="20">
        <f t="shared" si="136"/>
        <v>92.213632319154257</v>
      </c>
      <c r="J200" s="20">
        <f t="shared" si="136"/>
        <v>94.999452802339377</v>
      </c>
      <c r="K200" s="20">
        <f t="shared" si="136"/>
        <v>83.963624079901948</v>
      </c>
      <c r="L200" s="20">
        <f t="shared" si="136"/>
        <v>85.802760611141167</v>
      </c>
      <c r="M200" s="20">
        <f t="shared" si="136"/>
        <v>85.116541110086473</v>
      </c>
      <c r="N200" s="20">
        <f t="shared" si="136"/>
        <v>60.007995977618791</v>
      </c>
      <c r="O200" s="20">
        <f t="shared" si="136"/>
        <v>63.055018939165905</v>
      </c>
      <c r="P200" s="20">
        <f t="shared" si="136"/>
        <v>59.271222700400585</v>
      </c>
      <c r="Q200" s="20">
        <f t="shared" si="136"/>
        <v>73.761642467039096</v>
      </c>
    </row>
    <row r="201" spans="1:17" ht="11.45" customHeight="1" x14ac:dyDescent="0.25">
      <c r="A201" s="25" t="s">
        <v>33</v>
      </c>
      <c r="B201" s="24">
        <f t="shared" ref="B201:Q201" si="137">IF(B17=0,"",B69/B17*1000)</f>
        <v>156.29024638264195</v>
      </c>
      <c r="C201" s="24">
        <f t="shared" si="137"/>
        <v>177.3696804702802</v>
      </c>
      <c r="D201" s="24">
        <f t="shared" si="137"/>
        <v>165.76778473378673</v>
      </c>
      <c r="E201" s="24">
        <f t="shared" si="137"/>
        <v>214.15717621682055</v>
      </c>
      <c r="F201" s="24">
        <f t="shared" si="137"/>
        <v>150.82553672787722</v>
      </c>
      <c r="G201" s="24">
        <f t="shared" si="137"/>
        <v>190.3706971851058</v>
      </c>
      <c r="H201" s="24">
        <f t="shared" si="137"/>
        <v>171.7148643849477</v>
      </c>
      <c r="I201" s="24">
        <f t="shared" si="137"/>
        <v>199.12725563568085</v>
      </c>
      <c r="J201" s="24">
        <f t="shared" si="137"/>
        <v>184.0109218810432</v>
      </c>
      <c r="K201" s="24">
        <f t="shared" si="137"/>
        <v>214.02951166534118</v>
      </c>
      <c r="L201" s="24">
        <f t="shared" si="137"/>
        <v>177.04331682683559</v>
      </c>
      <c r="M201" s="24">
        <f t="shared" si="137"/>
        <v>201.63953861495256</v>
      </c>
      <c r="N201" s="24">
        <f t="shared" si="137"/>
        <v>153.22513911849651</v>
      </c>
      <c r="O201" s="24">
        <f t="shared" si="137"/>
        <v>184.40707687694018</v>
      </c>
      <c r="P201" s="24">
        <f t="shared" si="137"/>
        <v>181.78278200478502</v>
      </c>
      <c r="Q201" s="24">
        <f t="shared" si="137"/>
        <v>180.1884114186409</v>
      </c>
    </row>
    <row r="202" spans="1:17" ht="11.45" customHeight="1" x14ac:dyDescent="0.25">
      <c r="A202" s="23" t="str">
        <f>$A$18</f>
        <v>Road transport</v>
      </c>
      <c r="B202" s="22">
        <f t="shared" ref="B202:Q202" si="138">IF(B18=0,"",B70/B18*1000)</f>
        <v>229.77897395814256</v>
      </c>
      <c r="C202" s="22">
        <f t="shared" si="138"/>
        <v>222.51033487739568</v>
      </c>
      <c r="D202" s="22">
        <f t="shared" si="138"/>
        <v>220.39927221183001</v>
      </c>
      <c r="E202" s="22">
        <f t="shared" si="138"/>
        <v>346.18310860394939</v>
      </c>
      <c r="F202" s="22">
        <f t="shared" si="138"/>
        <v>179.37688558051238</v>
      </c>
      <c r="G202" s="22">
        <f t="shared" si="138"/>
        <v>266.58092414740292</v>
      </c>
      <c r="H202" s="22">
        <f t="shared" si="138"/>
        <v>209.99763849405824</v>
      </c>
      <c r="I202" s="22">
        <f t="shared" si="138"/>
        <v>257.30851203743879</v>
      </c>
      <c r="J202" s="22">
        <f t="shared" si="138"/>
        <v>229.03523209429042</v>
      </c>
      <c r="K202" s="22">
        <f t="shared" si="138"/>
        <v>284.41880983878536</v>
      </c>
      <c r="L202" s="22">
        <f t="shared" si="138"/>
        <v>231.21891829036085</v>
      </c>
      <c r="M202" s="22">
        <f t="shared" si="138"/>
        <v>278.52208882517874</v>
      </c>
      <c r="N202" s="22">
        <f t="shared" si="138"/>
        <v>204.60233568644713</v>
      </c>
      <c r="O202" s="22">
        <f t="shared" si="138"/>
        <v>256.05590737066319</v>
      </c>
      <c r="P202" s="22">
        <f t="shared" si="138"/>
        <v>253.40965011460585</v>
      </c>
      <c r="Q202" s="22">
        <f t="shared" si="138"/>
        <v>260.97847410951954</v>
      </c>
    </row>
    <row r="203" spans="1:17" ht="11.45" customHeight="1" x14ac:dyDescent="0.25">
      <c r="A203" s="17" t="str">
        <f>$A$19</f>
        <v>Light duty vehicles</v>
      </c>
      <c r="B203" s="20">
        <f t="shared" ref="B203:Q203" si="139">IF(B19=0,"",B71/B19*1000)</f>
        <v>1451.2603331081332</v>
      </c>
      <c r="C203" s="20">
        <f t="shared" si="139"/>
        <v>1380.1655621765401</v>
      </c>
      <c r="D203" s="20">
        <f t="shared" si="139"/>
        <v>1346.0343403919403</v>
      </c>
      <c r="E203" s="20">
        <f t="shared" si="139"/>
        <v>1301.8904964278179</v>
      </c>
      <c r="F203" s="20">
        <f t="shared" si="139"/>
        <v>1253.7920058103211</v>
      </c>
      <c r="G203" s="20">
        <f t="shared" si="139"/>
        <v>1228.9511903541511</v>
      </c>
      <c r="H203" s="20">
        <f t="shared" si="139"/>
        <v>1160.819531752144</v>
      </c>
      <c r="I203" s="20">
        <f t="shared" si="139"/>
        <v>1127.2636188779445</v>
      </c>
      <c r="J203" s="20">
        <f t="shared" si="139"/>
        <v>1079.2372842760612</v>
      </c>
      <c r="K203" s="20">
        <f t="shared" si="139"/>
        <v>1016.7583932642159</v>
      </c>
      <c r="L203" s="20">
        <f t="shared" si="139"/>
        <v>942.66800137476389</v>
      </c>
      <c r="M203" s="20">
        <f t="shared" si="139"/>
        <v>913.80388172399478</v>
      </c>
      <c r="N203" s="20">
        <f t="shared" si="139"/>
        <v>883.9469974200166</v>
      </c>
      <c r="O203" s="20">
        <f t="shared" si="139"/>
        <v>869.47912990683994</v>
      </c>
      <c r="P203" s="20">
        <f t="shared" si="139"/>
        <v>864.18663163148199</v>
      </c>
      <c r="Q203" s="20">
        <f t="shared" si="139"/>
        <v>846.24245123790297</v>
      </c>
    </row>
    <row r="204" spans="1:17" ht="11.45" customHeight="1" x14ac:dyDescent="0.25">
      <c r="A204" s="17" t="str">
        <f>$A$20</f>
        <v>Heavy duty vehicles</v>
      </c>
      <c r="B204" s="20">
        <f t="shared" ref="B204:Q204" si="140">IF(B20=0,"",B72/B20*1000)</f>
        <v>144.06654086801876</v>
      </c>
      <c r="C204" s="20">
        <f t="shared" si="140"/>
        <v>141.42513878334177</v>
      </c>
      <c r="D204" s="20">
        <f t="shared" si="140"/>
        <v>140.28894313094935</v>
      </c>
      <c r="E204" s="20">
        <f t="shared" si="140"/>
        <v>237.84541781019189</v>
      </c>
      <c r="F204" s="20">
        <f t="shared" si="140"/>
        <v>117.34930917650983</v>
      </c>
      <c r="G204" s="20">
        <f t="shared" si="140"/>
        <v>179.09784494019965</v>
      </c>
      <c r="H204" s="20">
        <f t="shared" si="140"/>
        <v>141.54016352172815</v>
      </c>
      <c r="I204" s="20">
        <f t="shared" si="140"/>
        <v>175.66168282873025</v>
      </c>
      <c r="J204" s="20">
        <f t="shared" si="140"/>
        <v>156.41444661976413</v>
      </c>
      <c r="K204" s="20">
        <f t="shared" si="140"/>
        <v>220.51076435811885</v>
      </c>
      <c r="L204" s="20">
        <f t="shared" si="140"/>
        <v>169.9782898761882</v>
      </c>
      <c r="M204" s="20">
        <f t="shared" si="140"/>
        <v>206.9075285332234</v>
      </c>
      <c r="N204" s="20">
        <f t="shared" si="140"/>
        <v>139.40951926327224</v>
      </c>
      <c r="O204" s="20">
        <f t="shared" si="140"/>
        <v>181.59989647928666</v>
      </c>
      <c r="P204" s="20">
        <f t="shared" si="140"/>
        <v>180.63486904815113</v>
      </c>
      <c r="Q204" s="20">
        <f t="shared" si="140"/>
        <v>175.23982207645864</v>
      </c>
    </row>
    <row r="205" spans="1:17" ht="11.45" customHeight="1" x14ac:dyDescent="0.25">
      <c r="A205" s="19" t="str">
        <f>$A$21</f>
        <v>Rail transport</v>
      </c>
      <c r="B205" s="21">
        <f t="shared" ref="B205:Q205" si="141">IF(B21=0,"",B73/B21*1000)</f>
        <v>62.779940549441626</v>
      </c>
      <c r="C205" s="21">
        <f t="shared" si="141"/>
        <v>63.879736368873395</v>
      </c>
      <c r="D205" s="21">
        <f t="shared" si="141"/>
        <v>63.033379530425066</v>
      </c>
      <c r="E205" s="21">
        <f t="shared" si="141"/>
        <v>61.72007669779309</v>
      </c>
      <c r="F205" s="21">
        <f t="shared" si="141"/>
        <v>51.293340335781792</v>
      </c>
      <c r="G205" s="21">
        <f t="shared" si="141"/>
        <v>89.720746504042054</v>
      </c>
      <c r="H205" s="21">
        <f t="shared" si="141"/>
        <v>95.989619574440354</v>
      </c>
      <c r="I205" s="21">
        <f t="shared" si="141"/>
        <v>80.898205824442115</v>
      </c>
      <c r="J205" s="21">
        <f t="shared" si="141"/>
        <v>98.233250873441364</v>
      </c>
      <c r="K205" s="21">
        <f t="shared" si="141"/>
        <v>74.448805361649306</v>
      </c>
      <c r="L205" s="21">
        <f t="shared" si="141"/>
        <v>25.342260250528359</v>
      </c>
      <c r="M205" s="21">
        <f t="shared" si="141"/>
        <v>30.721160890403635</v>
      </c>
      <c r="N205" s="21">
        <f t="shared" si="141"/>
        <v>55.747343959940622</v>
      </c>
      <c r="O205" s="21">
        <f t="shared" si="141"/>
        <v>38.697021536104216</v>
      </c>
      <c r="P205" s="21">
        <f t="shared" si="141"/>
        <v>55.973231052031458</v>
      </c>
      <c r="Q205" s="21">
        <f t="shared" si="141"/>
        <v>51.462821016402728</v>
      </c>
    </row>
    <row r="206" spans="1:17" ht="11.45" customHeight="1" x14ac:dyDescent="0.25">
      <c r="A206" s="19" t="str">
        <f>$A$22</f>
        <v>Aviation</v>
      </c>
      <c r="B206" s="21">
        <f t="shared" ref="B206:Q206" si="142">IF(B22=0,"",B74/B22*1000)</f>
        <v>568.30121600892892</v>
      </c>
      <c r="C206" s="21">
        <f t="shared" si="142"/>
        <v>465.74285708026741</v>
      </c>
      <c r="D206" s="21">
        <f t="shared" si="142"/>
        <v>437.11944290608534</v>
      </c>
      <c r="E206" s="21">
        <f t="shared" si="142"/>
        <v>433.56163348375804</v>
      </c>
      <c r="F206" s="21">
        <f t="shared" si="142"/>
        <v>409.83981499255526</v>
      </c>
      <c r="G206" s="21">
        <f t="shared" si="142"/>
        <v>417.55730585509161</v>
      </c>
      <c r="H206" s="21">
        <f t="shared" si="142"/>
        <v>518.19214703884131</v>
      </c>
      <c r="I206" s="21">
        <f t="shared" si="142"/>
        <v>533.637585890747</v>
      </c>
      <c r="J206" s="21">
        <f t="shared" si="142"/>
        <v>542.91149087867655</v>
      </c>
      <c r="K206" s="21">
        <f t="shared" si="142"/>
        <v>451.45889396543379</v>
      </c>
      <c r="L206" s="21">
        <f t="shared" si="142"/>
        <v>309.42096695412977</v>
      </c>
      <c r="M206" s="21">
        <f t="shared" si="142"/>
        <v>331.54462512218828</v>
      </c>
      <c r="N206" s="21">
        <f t="shared" si="142"/>
        <v>391.75300454633918</v>
      </c>
      <c r="O206" s="21">
        <f t="shared" si="142"/>
        <v>430.2940710143634</v>
      </c>
      <c r="P206" s="21">
        <f t="shared" si="142"/>
        <v>356.80699835450963</v>
      </c>
      <c r="Q206" s="21">
        <f t="shared" si="142"/>
        <v>323.14889691000639</v>
      </c>
    </row>
    <row r="207" spans="1:17" ht="11.45" customHeight="1" x14ac:dyDescent="0.25">
      <c r="A207" s="17" t="str">
        <f>$A$23</f>
        <v>Domestic and International - Intra-EU</v>
      </c>
      <c r="B207" s="20">
        <f t="shared" ref="B207:Q207" si="143">IF(B23=0,"",B75/B23*1000)</f>
        <v>703.63992581032915</v>
      </c>
      <c r="C207" s="20">
        <f t="shared" si="143"/>
        <v>553.68231432296614</v>
      </c>
      <c r="D207" s="20">
        <f t="shared" si="143"/>
        <v>511.59590466356872</v>
      </c>
      <c r="E207" s="20">
        <f t="shared" si="143"/>
        <v>506.65654919986025</v>
      </c>
      <c r="F207" s="20">
        <f t="shared" si="143"/>
        <v>479.02761895195744</v>
      </c>
      <c r="G207" s="20">
        <f t="shared" si="143"/>
        <v>499.19519881457927</v>
      </c>
      <c r="H207" s="20">
        <f t="shared" si="143"/>
        <v>640.45344815645205</v>
      </c>
      <c r="I207" s="20">
        <f t="shared" si="143"/>
        <v>684.52954149477102</v>
      </c>
      <c r="J207" s="20">
        <f t="shared" si="143"/>
        <v>721.30018003706891</v>
      </c>
      <c r="K207" s="20">
        <f t="shared" si="143"/>
        <v>597.79198819141436</v>
      </c>
      <c r="L207" s="20">
        <f t="shared" si="143"/>
        <v>437.27205942977429</v>
      </c>
      <c r="M207" s="20">
        <f t="shared" si="143"/>
        <v>456.75524834221272</v>
      </c>
      <c r="N207" s="20">
        <f t="shared" si="143"/>
        <v>505.41866579022962</v>
      </c>
      <c r="O207" s="20">
        <f t="shared" si="143"/>
        <v>519.85839033572358</v>
      </c>
      <c r="P207" s="20">
        <f t="shared" si="143"/>
        <v>418.90796582427697</v>
      </c>
      <c r="Q207" s="20">
        <f t="shared" si="143"/>
        <v>384.90094302030849</v>
      </c>
    </row>
    <row r="208" spans="1:17" ht="11.45" customHeight="1" x14ac:dyDescent="0.25">
      <c r="A208" s="17" t="str">
        <f>$A$24</f>
        <v>International - Extra-EU</v>
      </c>
      <c r="B208" s="20">
        <f t="shared" ref="B208:Q208" si="144">IF(B24=0,"",B76/B24*1000)</f>
        <v>269.18751407707191</v>
      </c>
      <c r="C208" s="20">
        <f t="shared" si="144"/>
        <v>225.41573812602974</v>
      </c>
      <c r="D208" s="20">
        <f t="shared" si="144"/>
        <v>218.63513035707246</v>
      </c>
      <c r="E208" s="20">
        <f t="shared" si="144"/>
        <v>229.81033046198829</v>
      </c>
      <c r="F208" s="20">
        <f t="shared" si="144"/>
        <v>224.20298824719032</v>
      </c>
      <c r="G208" s="20">
        <f t="shared" si="144"/>
        <v>222.64847502717012</v>
      </c>
      <c r="H208" s="20">
        <f t="shared" si="144"/>
        <v>266.75652066379428</v>
      </c>
      <c r="I208" s="20">
        <f t="shared" si="144"/>
        <v>273.2980618344879</v>
      </c>
      <c r="J208" s="20">
        <f t="shared" si="144"/>
        <v>289.39561785305733</v>
      </c>
      <c r="K208" s="20">
        <f t="shared" si="144"/>
        <v>243.25755127849732</v>
      </c>
      <c r="L208" s="20">
        <f t="shared" si="144"/>
        <v>181.11205610037305</v>
      </c>
      <c r="M208" s="20">
        <f t="shared" si="144"/>
        <v>200.4801294092056</v>
      </c>
      <c r="N208" s="20">
        <f t="shared" si="144"/>
        <v>240.33534141054113</v>
      </c>
      <c r="O208" s="20">
        <f t="shared" si="144"/>
        <v>286.88194785197277</v>
      </c>
      <c r="P208" s="20">
        <f t="shared" si="144"/>
        <v>247.73131027873058</v>
      </c>
      <c r="Q208" s="20">
        <f t="shared" si="144"/>
        <v>236.56608845690113</v>
      </c>
    </row>
    <row r="209" spans="1:17" ht="11.45" customHeight="1" x14ac:dyDescent="0.25">
      <c r="A209" s="19" t="s">
        <v>32</v>
      </c>
      <c r="B209" s="18">
        <f t="shared" ref="B209:Q209" si="145">IF(B25=0,"",B77/B25*1000)</f>
        <v>69.350085247662847</v>
      </c>
      <c r="C209" s="18">
        <f t="shared" si="145"/>
        <v>112.5358982943587</v>
      </c>
      <c r="D209" s="18">
        <f t="shared" si="145"/>
        <v>92.302041913043197</v>
      </c>
      <c r="E209" s="18">
        <f t="shared" si="145"/>
        <v>92.589402147879895</v>
      </c>
      <c r="F209" s="18">
        <f t="shared" si="145"/>
        <v>102.5437852360442</v>
      </c>
      <c r="G209" s="18">
        <f t="shared" si="145"/>
        <v>101.62135240548209</v>
      </c>
      <c r="H209" s="18">
        <f t="shared" si="145"/>
        <v>112.53693126076605</v>
      </c>
      <c r="I209" s="18">
        <f t="shared" si="145"/>
        <v>116.95665895787087</v>
      </c>
      <c r="J209" s="18">
        <f t="shared" si="145"/>
        <v>110.0943581868293</v>
      </c>
      <c r="K209" s="18">
        <f t="shared" si="145"/>
        <v>126.62001155308909</v>
      </c>
      <c r="L209" s="18">
        <f t="shared" si="145"/>
        <v>105.6641297091676</v>
      </c>
      <c r="M209" s="18">
        <f t="shared" si="145"/>
        <v>103.45358596388694</v>
      </c>
      <c r="N209" s="18">
        <f t="shared" si="145"/>
        <v>94.698042909383673</v>
      </c>
      <c r="O209" s="18">
        <f t="shared" si="145"/>
        <v>92.894384137735557</v>
      </c>
      <c r="P209" s="18">
        <f t="shared" si="145"/>
        <v>92.606440837919237</v>
      </c>
      <c r="Q209" s="18">
        <f t="shared" si="145"/>
        <v>92.744762794022506</v>
      </c>
    </row>
    <row r="210" spans="1:17" ht="11.45" customHeight="1" x14ac:dyDescent="0.25">
      <c r="A210" s="17" t="str">
        <f>$A$26</f>
        <v>Domestic coastal shipping</v>
      </c>
      <c r="B210" s="16">
        <f t="shared" ref="B210:Q210" si="146">IF(B26=0,"",B78/B26*1000)</f>
        <v>69.350085247662847</v>
      </c>
      <c r="C210" s="16">
        <f t="shared" si="146"/>
        <v>112.5358982943587</v>
      </c>
      <c r="D210" s="16">
        <f t="shared" si="146"/>
        <v>92.302041913043197</v>
      </c>
      <c r="E210" s="16">
        <f t="shared" si="146"/>
        <v>92.589402147879895</v>
      </c>
      <c r="F210" s="16">
        <f t="shared" si="146"/>
        <v>102.5437852360442</v>
      </c>
      <c r="G210" s="16">
        <f t="shared" si="146"/>
        <v>101.62135240548209</v>
      </c>
      <c r="H210" s="16">
        <f t="shared" si="146"/>
        <v>112.53693126076605</v>
      </c>
      <c r="I210" s="16">
        <f t="shared" si="146"/>
        <v>116.95665895787087</v>
      </c>
      <c r="J210" s="16">
        <f t="shared" si="146"/>
        <v>110.0943581868293</v>
      </c>
      <c r="K210" s="16">
        <f t="shared" si="146"/>
        <v>126.62001155308909</v>
      </c>
      <c r="L210" s="16">
        <f t="shared" si="146"/>
        <v>105.6641297091676</v>
      </c>
      <c r="M210" s="16">
        <f t="shared" si="146"/>
        <v>103.45358596388694</v>
      </c>
      <c r="N210" s="16">
        <f t="shared" si="146"/>
        <v>94.698042909383673</v>
      </c>
      <c r="O210" s="16">
        <f t="shared" si="146"/>
        <v>92.894384137735557</v>
      </c>
      <c r="P210" s="16">
        <f t="shared" si="146"/>
        <v>92.606440837919237</v>
      </c>
      <c r="Q210" s="16">
        <f t="shared" si="146"/>
        <v>92.744762794022506</v>
      </c>
    </row>
    <row r="211" spans="1:17" ht="11.45" customHeight="1" x14ac:dyDescent="0.25">
      <c r="A211" s="15" t="str">
        <f>$A$27</f>
        <v>Inland waterways</v>
      </c>
      <c r="B211" s="14" t="str">
        <f t="shared" ref="B211:Q211" si="147">IF(B27=0,"",B79/B27*1000)</f>
        <v/>
      </c>
      <c r="C211" s="14" t="str">
        <f t="shared" si="147"/>
        <v/>
      </c>
      <c r="D211" s="14" t="str">
        <f t="shared" si="147"/>
        <v/>
      </c>
      <c r="E211" s="14" t="str">
        <f t="shared" si="147"/>
        <v/>
      </c>
      <c r="F211" s="14" t="str">
        <f t="shared" si="147"/>
        <v/>
      </c>
      <c r="G211" s="14" t="str">
        <f t="shared" si="147"/>
        <v/>
      </c>
      <c r="H211" s="14" t="str">
        <f t="shared" si="147"/>
        <v/>
      </c>
      <c r="I211" s="14" t="str">
        <f t="shared" si="147"/>
        <v/>
      </c>
      <c r="J211" s="14" t="str">
        <f t="shared" si="147"/>
        <v/>
      </c>
      <c r="K211" s="14" t="str">
        <f t="shared" si="147"/>
        <v/>
      </c>
      <c r="L211" s="14" t="str">
        <f t="shared" si="147"/>
        <v/>
      </c>
      <c r="M211" s="14" t="str">
        <f t="shared" si="147"/>
        <v/>
      </c>
      <c r="N211" s="14" t="str">
        <f t="shared" si="147"/>
        <v/>
      </c>
      <c r="O211" s="14" t="str">
        <f t="shared" si="147"/>
        <v/>
      </c>
      <c r="P211" s="14" t="str">
        <f t="shared" si="147"/>
        <v/>
      </c>
      <c r="Q211" s="14" t="str">
        <f t="shared" si="147"/>
        <v/>
      </c>
    </row>
  </sheetData>
  <pageMargins left="0.39370078740157483" right="0.39370078740157483" top="0.39370078740157483" bottom="0.39370078740157483" header="0.31496062992125984" footer="0.31496062992125984"/>
  <pageSetup paperSize="9" scale="33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Q273"/>
  <sheetViews>
    <sheetView showGridLines="0" zoomScaleNormal="100" workbookViewId="0">
      <pane xSplit="1" ySplit="1" topLeftCell="B2" activePane="bottomRight" state="frozen"/>
      <selection activeCell="D1" sqref="D1"/>
      <selection pane="topRight" activeCell="D1" sqref="D1"/>
      <selection pane="bottomLeft" activeCell="D1" sqref="D1"/>
      <selection pane="bottomRight" activeCell="B2" sqref="B2"/>
    </sheetView>
  </sheetViews>
  <sheetFormatPr defaultColWidth="9.140625" defaultRowHeight="11.45" customHeight="1" x14ac:dyDescent="0.25"/>
  <cols>
    <col min="1" max="1" width="50.7109375" style="13" customWidth="1"/>
    <col min="2" max="17" width="10.7109375" style="10" customWidth="1"/>
    <col min="18" max="16384" width="9.140625" style="13"/>
  </cols>
  <sheetData>
    <row r="1" spans="1:17" ht="13.5" customHeight="1" x14ac:dyDescent="0.25">
      <c r="A1" s="11" t="s">
        <v>182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</row>
    <row r="2" spans="1:17" ht="11.45" customHeight="1" x14ac:dyDescent="0.25">
      <c r="A2" s="83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</row>
    <row r="3" spans="1:17" ht="11.45" customHeight="1" x14ac:dyDescent="0.25">
      <c r="A3" s="27" t="s">
        <v>54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</row>
    <row r="4" spans="1:17" ht="11.45" customHeight="1" x14ac:dyDescent="0.25">
      <c r="A4" s="25" t="s">
        <v>53</v>
      </c>
      <c r="B4" s="79">
        <f t="shared" ref="B4:Q4" si="0">B5+B6+B13</f>
        <v>89081.033687696428</v>
      </c>
      <c r="C4" s="79">
        <f t="shared" si="0"/>
        <v>94433.616527526974</v>
      </c>
      <c r="D4" s="79">
        <f t="shared" si="0"/>
        <v>99135.280132350381</v>
      </c>
      <c r="E4" s="79">
        <f t="shared" si="0"/>
        <v>103397.50953702383</v>
      </c>
      <c r="F4" s="79">
        <f t="shared" si="0"/>
        <v>107255.69052107682</v>
      </c>
      <c r="G4" s="79">
        <f t="shared" si="0"/>
        <v>112483.56888770049</v>
      </c>
      <c r="H4" s="79">
        <f t="shared" si="0"/>
        <v>117284.73761886568</v>
      </c>
      <c r="I4" s="79">
        <f t="shared" si="0"/>
        <v>122620.6996497142</v>
      </c>
      <c r="J4" s="79">
        <f t="shared" si="0"/>
        <v>128108.34182156908</v>
      </c>
      <c r="K4" s="79">
        <f t="shared" si="0"/>
        <v>128366.59142603923</v>
      </c>
      <c r="L4" s="79">
        <f t="shared" si="0"/>
        <v>128026.7719637641</v>
      </c>
      <c r="M4" s="79">
        <f t="shared" si="0"/>
        <v>127065.51332408059</v>
      </c>
      <c r="N4" s="79">
        <f t="shared" si="0"/>
        <v>125958.50161957293</v>
      </c>
      <c r="O4" s="79">
        <f t="shared" si="0"/>
        <v>124918.55760517411</v>
      </c>
      <c r="P4" s="79">
        <f t="shared" si="0"/>
        <v>126327.48305233478</v>
      </c>
      <c r="Q4" s="79">
        <f t="shared" si="0"/>
        <v>127945.6625263087</v>
      </c>
    </row>
    <row r="5" spans="1:17" ht="11.45" customHeight="1" x14ac:dyDescent="0.25">
      <c r="A5" s="23" t="s">
        <v>30</v>
      </c>
      <c r="B5" s="78">
        <v>4381.0336876964257</v>
      </c>
      <c r="C5" s="78">
        <v>4633.6165275269532</v>
      </c>
      <c r="D5" s="78">
        <v>5135.2801323503772</v>
      </c>
      <c r="E5" s="78">
        <v>5447.509537023825</v>
      </c>
      <c r="F5" s="78">
        <v>5655.6905210768227</v>
      </c>
      <c r="G5" s="78">
        <v>5783.5688877004886</v>
      </c>
      <c r="H5" s="78">
        <v>5484.7376188656754</v>
      </c>
      <c r="I5" s="78">
        <v>5620.699649714189</v>
      </c>
      <c r="J5" s="78">
        <v>6008.3418215690772</v>
      </c>
      <c r="K5" s="78">
        <v>6147.5484182387854</v>
      </c>
      <c r="L5" s="78">
        <v>7326.7719637640948</v>
      </c>
      <c r="M5" s="78">
        <v>7581.7104733309743</v>
      </c>
      <c r="N5" s="78">
        <v>7927.9196378076767</v>
      </c>
      <c r="O5" s="78">
        <v>8079.0498470391776</v>
      </c>
      <c r="P5" s="78">
        <v>8451.3206417178972</v>
      </c>
      <c r="Q5" s="78">
        <v>8521.6060417557892</v>
      </c>
    </row>
    <row r="6" spans="1:17" ht="11.45" customHeight="1" x14ac:dyDescent="0.25">
      <c r="A6" s="19" t="s">
        <v>29</v>
      </c>
      <c r="B6" s="76">
        <v>63000</v>
      </c>
      <c r="C6" s="76">
        <v>68000.000000000015</v>
      </c>
      <c r="D6" s="76">
        <v>72000</v>
      </c>
      <c r="E6" s="76">
        <v>76000</v>
      </c>
      <c r="F6" s="76">
        <v>80000</v>
      </c>
      <c r="G6" s="76">
        <v>85000</v>
      </c>
      <c r="H6" s="76">
        <v>90000</v>
      </c>
      <c r="I6" s="76">
        <v>95000</v>
      </c>
      <c r="J6" s="76">
        <v>100000</v>
      </c>
      <c r="K6" s="76">
        <v>101300</v>
      </c>
      <c r="L6" s="76">
        <v>99600</v>
      </c>
      <c r="M6" s="76">
        <v>98322.079941260134</v>
      </c>
      <c r="N6" s="76">
        <v>96934.481527791097</v>
      </c>
      <c r="O6" s="76">
        <v>95811.379215017092</v>
      </c>
      <c r="P6" s="76">
        <v>96870.041465995091</v>
      </c>
      <c r="Q6" s="76">
        <v>98275.784515578431</v>
      </c>
    </row>
    <row r="7" spans="1:17" ht="11.45" customHeight="1" x14ac:dyDescent="0.25">
      <c r="A7" s="62" t="s">
        <v>59</v>
      </c>
      <c r="B7" s="77">
        <f t="shared" ref="B7" si="1">IF(B34=0,0,B34*B144)</f>
        <v>58222.639355850581</v>
      </c>
      <c r="C7" s="77">
        <f t="shared" ref="C7:Q7" si="2">IF(C34=0,0,C34*C144)</f>
        <v>63384.688714303869</v>
      </c>
      <c r="D7" s="77">
        <f t="shared" si="2"/>
        <v>67409.486310908644</v>
      </c>
      <c r="E7" s="77">
        <f t="shared" si="2"/>
        <v>71199.354560812528</v>
      </c>
      <c r="F7" s="77">
        <f t="shared" si="2"/>
        <v>75688.65265406156</v>
      </c>
      <c r="G7" s="77">
        <f t="shared" si="2"/>
        <v>80591.297019039295</v>
      </c>
      <c r="H7" s="77">
        <f t="shared" si="2"/>
        <v>85105.089221738774</v>
      </c>
      <c r="I7" s="77">
        <f t="shared" si="2"/>
        <v>89816.712859009145</v>
      </c>
      <c r="J7" s="77">
        <f t="shared" si="2"/>
        <v>94961.769053033757</v>
      </c>
      <c r="K7" s="77">
        <f t="shared" si="2"/>
        <v>95480.759120930976</v>
      </c>
      <c r="L7" s="77">
        <f t="shared" si="2"/>
        <v>93508.386984627796</v>
      </c>
      <c r="M7" s="77">
        <f t="shared" si="2"/>
        <v>90718.761059039331</v>
      </c>
      <c r="N7" s="77">
        <f t="shared" si="2"/>
        <v>89819.57488931343</v>
      </c>
      <c r="O7" s="77">
        <f t="shared" si="2"/>
        <v>85565.666689000253</v>
      </c>
      <c r="P7" s="77">
        <f t="shared" si="2"/>
        <v>83243.70853640759</v>
      </c>
      <c r="Q7" s="77">
        <f t="shared" si="2"/>
        <v>84000.470690406</v>
      </c>
    </row>
    <row r="8" spans="1:17" ht="11.45" customHeight="1" x14ac:dyDescent="0.25">
      <c r="A8" s="62" t="s">
        <v>58</v>
      </c>
      <c r="B8" s="77">
        <f t="shared" ref="B8" si="3">IF(B35=0,0,B35*B145)</f>
        <v>4427.2261379989723</v>
      </c>
      <c r="C8" s="77">
        <f t="shared" ref="C8:Q8" si="4">IF(C35=0,0,C35*C145)</f>
        <v>4257.2565948797055</v>
      </c>
      <c r="D8" s="77">
        <f t="shared" si="4"/>
        <v>4251.5993888323574</v>
      </c>
      <c r="E8" s="77">
        <f t="shared" si="4"/>
        <v>4496.4378009765787</v>
      </c>
      <c r="F8" s="77">
        <f t="shared" si="4"/>
        <v>4033.330772862013</v>
      </c>
      <c r="G8" s="77">
        <f t="shared" si="4"/>
        <v>4130.0931297047937</v>
      </c>
      <c r="H8" s="77">
        <f t="shared" si="4"/>
        <v>4612.306265562147</v>
      </c>
      <c r="I8" s="77">
        <f t="shared" si="4"/>
        <v>4869.0236789733608</v>
      </c>
      <c r="J8" s="77">
        <f t="shared" si="4"/>
        <v>4721.9036074907344</v>
      </c>
      <c r="K8" s="77">
        <f t="shared" si="4"/>
        <v>5363.7476349249191</v>
      </c>
      <c r="L8" s="77">
        <f t="shared" si="4"/>
        <v>5016.2937209376832</v>
      </c>
      <c r="M8" s="77">
        <f t="shared" si="4"/>
        <v>4751.3633315034522</v>
      </c>
      <c r="N8" s="77">
        <f t="shared" si="4"/>
        <v>4786.1561456291092</v>
      </c>
      <c r="O8" s="77">
        <f t="shared" si="4"/>
        <v>4418.906754788477</v>
      </c>
      <c r="P8" s="77">
        <f t="shared" si="4"/>
        <v>7151.5738953577966</v>
      </c>
      <c r="Q8" s="77">
        <f t="shared" si="4"/>
        <v>6684.6881989402318</v>
      </c>
    </row>
    <row r="9" spans="1:17" ht="11.45" customHeight="1" x14ac:dyDescent="0.25">
      <c r="A9" s="62" t="s">
        <v>57</v>
      </c>
      <c r="B9" s="77">
        <f t="shared" ref="B9" si="5">IF(B36=0,0,B36*B146)</f>
        <v>350.13450615044439</v>
      </c>
      <c r="C9" s="77">
        <f t="shared" ref="C9:Q9" si="6">IF(C36=0,0,C36*C146)</f>
        <v>338.53412314876465</v>
      </c>
      <c r="D9" s="77">
        <f t="shared" si="6"/>
        <v>307.66600885098779</v>
      </c>
      <c r="E9" s="77">
        <f t="shared" si="6"/>
        <v>270.17972998755778</v>
      </c>
      <c r="F9" s="77">
        <f t="shared" si="6"/>
        <v>244.59315582773579</v>
      </c>
      <c r="G9" s="77">
        <f t="shared" si="6"/>
        <v>241.89001991623587</v>
      </c>
      <c r="H9" s="77">
        <f t="shared" si="6"/>
        <v>244.16001939476735</v>
      </c>
      <c r="I9" s="77">
        <f t="shared" si="6"/>
        <v>270.78338164295536</v>
      </c>
      <c r="J9" s="77">
        <f t="shared" si="6"/>
        <v>273.78433706016222</v>
      </c>
      <c r="K9" s="77">
        <f t="shared" si="6"/>
        <v>399.45280118812116</v>
      </c>
      <c r="L9" s="77">
        <f t="shared" si="6"/>
        <v>1010.927462513167</v>
      </c>
      <c r="M9" s="77">
        <f t="shared" si="6"/>
        <v>2778.7800309568079</v>
      </c>
      <c r="N9" s="77">
        <f t="shared" si="6"/>
        <v>2245.760282828352</v>
      </c>
      <c r="O9" s="77">
        <f t="shared" si="6"/>
        <v>5744.2866371363843</v>
      </c>
      <c r="P9" s="77">
        <f t="shared" si="6"/>
        <v>6388.0674293989032</v>
      </c>
      <c r="Q9" s="77">
        <f t="shared" si="6"/>
        <v>7490.5943380576209</v>
      </c>
    </row>
    <row r="10" spans="1:17" ht="11.45" customHeight="1" x14ac:dyDescent="0.25">
      <c r="A10" s="62" t="s">
        <v>56</v>
      </c>
      <c r="B10" s="77">
        <f t="shared" ref="B10" si="7">IF(B37=0,0,B37*B147)</f>
        <v>0</v>
      </c>
      <c r="C10" s="77">
        <f t="shared" ref="C10:Q10" si="8">IF(C37=0,0,C37*C147)</f>
        <v>19.520567667664235</v>
      </c>
      <c r="D10" s="77">
        <f t="shared" si="8"/>
        <v>31.248291408023299</v>
      </c>
      <c r="E10" s="77">
        <f t="shared" si="8"/>
        <v>34.027908223336439</v>
      </c>
      <c r="F10" s="77">
        <f t="shared" si="8"/>
        <v>33.423417248685766</v>
      </c>
      <c r="G10" s="77">
        <f t="shared" si="8"/>
        <v>36.719831339679402</v>
      </c>
      <c r="H10" s="77">
        <f t="shared" si="8"/>
        <v>38.444493304309908</v>
      </c>
      <c r="I10" s="77">
        <f t="shared" si="8"/>
        <v>43.48008037453846</v>
      </c>
      <c r="J10" s="77">
        <f t="shared" si="8"/>
        <v>42.543002415344517</v>
      </c>
      <c r="K10" s="77">
        <f t="shared" si="8"/>
        <v>56.040442955987835</v>
      </c>
      <c r="L10" s="77">
        <f t="shared" si="8"/>
        <v>64.391831921348682</v>
      </c>
      <c r="M10" s="77">
        <f t="shared" si="8"/>
        <v>73.175519760536872</v>
      </c>
      <c r="N10" s="77">
        <f t="shared" si="8"/>
        <v>82.990210020217219</v>
      </c>
      <c r="O10" s="77">
        <f t="shared" si="8"/>
        <v>82.498096888054008</v>
      </c>
      <c r="P10" s="77">
        <f t="shared" si="8"/>
        <v>85.222889526309274</v>
      </c>
      <c r="Q10" s="77">
        <f t="shared" si="8"/>
        <v>96.936765531694192</v>
      </c>
    </row>
    <row r="11" spans="1:17" ht="11.45" customHeight="1" x14ac:dyDescent="0.25">
      <c r="A11" s="62" t="s">
        <v>60</v>
      </c>
      <c r="B11" s="77">
        <f t="shared" ref="B11" si="9">IF(B38=0,0,B38*B148)</f>
        <v>0</v>
      </c>
      <c r="C11" s="77">
        <f t="shared" ref="C11:Q11" si="10">IF(C38=0,0,C38*C148)</f>
        <v>0</v>
      </c>
      <c r="D11" s="77">
        <f t="shared" si="10"/>
        <v>0</v>
      </c>
      <c r="E11" s="77">
        <f t="shared" si="10"/>
        <v>0</v>
      </c>
      <c r="F11" s="77">
        <f t="shared" si="10"/>
        <v>0</v>
      </c>
      <c r="G11" s="77">
        <f t="shared" si="10"/>
        <v>0</v>
      </c>
      <c r="H11" s="77">
        <f t="shared" si="10"/>
        <v>0</v>
      </c>
      <c r="I11" s="77">
        <f t="shared" si="10"/>
        <v>0</v>
      </c>
      <c r="J11" s="77">
        <f t="shared" si="10"/>
        <v>0</v>
      </c>
      <c r="K11" s="77">
        <f t="shared" si="10"/>
        <v>0</v>
      </c>
      <c r="L11" s="77">
        <f t="shared" si="10"/>
        <v>0</v>
      </c>
      <c r="M11" s="77">
        <f t="shared" si="10"/>
        <v>0</v>
      </c>
      <c r="N11" s="77">
        <f t="shared" si="10"/>
        <v>0</v>
      </c>
      <c r="O11" s="77">
        <f t="shared" si="10"/>
        <v>2.1037203923594299E-2</v>
      </c>
      <c r="P11" s="77">
        <f t="shared" si="10"/>
        <v>0.47172870609082035</v>
      </c>
      <c r="Q11" s="77">
        <f t="shared" si="10"/>
        <v>1.2990029775071228</v>
      </c>
    </row>
    <row r="12" spans="1:17" ht="11.45" customHeight="1" x14ac:dyDescent="0.25">
      <c r="A12" s="62" t="s">
        <v>55</v>
      </c>
      <c r="B12" s="77">
        <f t="shared" ref="B12" si="11">IF(B39=0,0,B39*B149)</f>
        <v>0</v>
      </c>
      <c r="C12" s="77">
        <f t="shared" ref="C12:Q12" si="12">IF(C39=0,0,C39*C149)</f>
        <v>0</v>
      </c>
      <c r="D12" s="77">
        <f t="shared" si="12"/>
        <v>0</v>
      </c>
      <c r="E12" s="77">
        <f t="shared" si="12"/>
        <v>0</v>
      </c>
      <c r="F12" s="77">
        <f t="shared" si="12"/>
        <v>0</v>
      </c>
      <c r="G12" s="77">
        <f t="shared" si="12"/>
        <v>0</v>
      </c>
      <c r="H12" s="77">
        <f t="shared" si="12"/>
        <v>0</v>
      </c>
      <c r="I12" s="77">
        <f t="shared" si="12"/>
        <v>0</v>
      </c>
      <c r="J12" s="77">
        <f t="shared" si="12"/>
        <v>0</v>
      </c>
      <c r="K12" s="77">
        <f t="shared" si="12"/>
        <v>0</v>
      </c>
      <c r="L12" s="77">
        <f t="shared" si="12"/>
        <v>0</v>
      </c>
      <c r="M12" s="77">
        <f t="shared" si="12"/>
        <v>0</v>
      </c>
      <c r="N12" s="77">
        <f t="shared" si="12"/>
        <v>0</v>
      </c>
      <c r="O12" s="77">
        <f t="shared" si="12"/>
        <v>0</v>
      </c>
      <c r="P12" s="77">
        <f t="shared" si="12"/>
        <v>0.99698659840825221</v>
      </c>
      <c r="Q12" s="77">
        <f t="shared" si="12"/>
        <v>1.795519665378434</v>
      </c>
    </row>
    <row r="13" spans="1:17" ht="11.45" customHeight="1" x14ac:dyDescent="0.25">
      <c r="A13" s="19" t="s">
        <v>28</v>
      </c>
      <c r="B13" s="76">
        <v>21700</v>
      </c>
      <c r="C13" s="76">
        <v>21800</v>
      </c>
      <c r="D13" s="76">
        <v>22000</v>
      </c>
      <c r="E13" s="76">
        <v>21950</v>
      </c>
      <c r="F13" s="76">
        <v>21600</v>
      </c>
      <c r="G13" s="76">
        <v>21700</v>
      </c>
      <c r="H13" s="76">
        <v>21800</v>
      </c>
      <c r="I13" s="76">
        <v>22000</v>
      </c>
      <c r="J13" s="76">
        <v>22100</v>
      </c>
      <c r="K13" s="76">
        <v>20919.04300780045</v>
      </c>
      <c r="L13" s="76">
        <v>21100</v>
      </c>
      <c r="M13" s="76">
        <v>21161.722909489494</v>
      </c>
      <c r="N13" s="76">
        <v>21096.100453974148</v>
      </c>
      <c r="O13" s="76">
        <v>21028.128543117837</v>
      </c>
      <c r="P13" s="76">
        <v>21006.120944621784</v>
      </c>
      <c r="Q13" s="76">
        <v>21148.271968974477</v>
      </c>
    </row>
    <row r="14" spans="1:17" ht="11.45" customHeight="1" x14ac:dyDescent="0.25">
      <c r="A14" s="62" t="s">
        <v>59</v>
      </c>
      <c r="B14" s="75">
        <f t="shared" ref="B14" si="13">IF(B41=0,0,B41*B151)</f>
        <v>0</v>
      </c>
      <c r="C14" s="75">
        <f t="shared" ref="C14:Q14" si="14">IF(C41=0,0,C41*C151)</f>
        <v>0</v>
      </c>
      <c r="D14" s="75">
        <f t="shared" si="14"/>
        <v>0</v>
      </c>
      <c r="E14" s="75">
        <f t="shared" si="14"/>
        <v>0</v>
      </c>
      <c r="F14" s="75">
        <f t="shared" si="14"/>
        <v>0</v>
      </c>
      <c r="G14" s="75">
        <f t="shared" si="14"/>
        <v>0</v>
      </c>
      <c r="H14" s="75">
        <f t="shared" si="14"/>
        <v>0</v>
      </c>
      <c r="I14" s="75">
        <f t="shared" si="14"/>
        <v>0</v>
      </c>
      <c r="J14" s="75">
        <f t="shared" si="14"/>
        <v>0</v>
      </c>
      <c r="K14" s="75">
        <f t="shared" si="14"/>
        <v>0</v>
      </c>
      <c r="L14" s="75">
        <f t="shared" si="14"/>
        <v>0</v>
      </c>
      <c r="M14" s="75">
        <f t="shared" si="14"/>
        <v>0</v>
      </c>
      <c r="N14" s="75">
        <f t="shared" si="14"/>
        <v>0</v>
      </c>
      <c r="O14" s="75">
        <f t="shared" si="14"/>
        <v>0</v>
      </c>
      <c r="P14" s="75">
        <f t="shared" si="14"/>
        <v>0</v>
      </c>
      <c r="Q14" s="75">
        <f t="shared" si="14"/>
        <v>0</v>
      </c>
    </row>
    <row r="15" spans="1:17" ht="11.45" customHeight="1" x14ac:dyDescent="0.25">
      <c r="A15" s="62" t="s">
        <v>58</v>
      </c>
      <c r="B15" s="75">
        <f t="shared" ref="B15" si="15">IF(B42=0,0,B42*B152)</f>
        <v>21700</v>
      </c>
      <c r="C15" s="75">
        <f t="shared" ref="C15:Q15" si="16">IF(C42=0,0,C42*C152)</f>
        <v>21471.239747479551</v>
      </c>
      <c r="D15" s="75">
        <f t="shared" si="16"/>
        <v>21494.763944689843</v>
      </c>
      <c r="E15" s="75">
        <f t="shared" si="16"/>
        <v>21397.848915300379</v>
      </c>
      <c r="F15" s="75">
        <f t="shared" si="16"/>
        <v>21054.883118705031</v>
      </c>
      <c r="G15" s="75">
        <f t="shared" si="16"/>
        <v>21119.74556733439</v>
      </c>
      <c r="H15" s="75">
        <f t="shared" si="16"/>
        <v>21199.286522835344</v>
      </c>
      <c r="I15" s="75">
        <f t="shared" si="16"/>
        <v>21296.365487192215</v>
      </c>
      <c r="J15" s="75">
        <f t="shared" si="16"/>
        <v>21362.939731198352</v>
      </c>
      <c r="K15" s="75">
        <f t="shared" si="16"/>
        <v>20249.112779586278</v>
      </c>
      <c r="L15" s="75">
        <f t="shared" si="16"/>
        <v>20451.245804839124</v>
      </c>
      <c r="M15" s="75">
        <f t="shared" si="16"/>
        <v>20527.692575015826</v>
      </c>
      <c r="N15" s="75">
        <f t="shared" si="16"/>
        <v>20464.548460473212</v>
      </c>
      <c r="O15" s="75">
        <f t="shared" si="16"/>
        <v>20432.73704243363</v>
      </c>
      <c r="P15" s="75">
        <f t="shared" si="16"/>
        <v>20398.590580189928</v>
      </c>
      <c r="Q15" s="75">
        <f t="shared" si="16"/>
        <v>20494.160052876807</v>
      </c>
    </row>
    <row r="16" spans="1:17" ht="11.45" customHeight="1" x14ac:dyDescent="0.25">
      <c r="A16" s="62" t="s">
        <v>57</v>
      </c>
      <c r="B16" s="75">
        <f t="shared" ref="B16" si="17">IF(B43=0,0,B43*B153)</f>
        <v>0</v>
      </c>
      <c r="C16" s="75">
        <f t="shared" ref="C16:Q16" si="18">IF(C43=0,0,C43*C153)</f>
        <v>0</v>
      </c>
      <c r="D16" s="75">
        <f t="shared" si="18"/>
        <v>0</v>
      </c>
      <c r="E16" s="75">
        <f t="shared" si="18"/>
        <v>0</v>
      </c>
      <c r="F16" s="75">
        <f t="shared" si="18"/>
        <v>0</v>
      </c>
      <c r="G16" s="75">
        <f t="shared" si="18"/>
        <v>0</v>
      </c>
      <c r="H16" s="75">
        <f t="shared" si="18"/>
        <v>0</v>
      </c>
      <c r="I16" s="75">
        <f t="shared" si="18"/>
        <v>0</v>
      </c>
      <c r="J16" s="75">
        <f t="shared" si="18"/>
        <v>0</v>
      </c>
      <c r="K16" s="75">
        <f t="shared" si="18"/>
        <v>0</v>
      </c>
      <c r="L16" s="75">
        <f t="shared" si="18"/>
        <v>0</v>
      </c>
      <c r="M16" s="75">
        <f t="shared" si="18"/>
        <v>0</v>
      </c>
      <c r="N16" s="75">
        <f t="shared" si="18"/>
        <v>0</v>
      </c>
      <c r="O16" s="75">
        <f t="shared" si="18"/>
        <v>0</v>
      </c>
      <c r="P16" s="75">
        <f t="shared" si="18"/>
        <v>0</v>
      </c>
      <c r="Q16" s="75">
        <f t="shared" si="18"/>
        <v>0</v>
      </c>
    </row>
    <row r="17" spans="1:17" ht="11.45" customHeight="1" x14ac:dyDescent="0.25">
      <c r="A17" s="62" t="s">
        <v>56</v>
      </c>
      <c r="B17" s="75">
        <f t="shared" ref="B17" si="19">IF(B44=0,0,B44*B154)</f>
        <v>0</v>
      </c>
      <c r="C17" s="75">
        <f t="shared" ref="C17:Q17" si="20">IF(C44=0,0,C44*C154)</f>
        <v>328.76025252044928</v>
      </c>
      <c r="D17" s="75">
        <f t="shared" si="20"/>
        <v>505.23605531015835</v>
      </c>
      <c r="E17" s="75">
        <f t="shared" si="20"/>
        <v>552.15108469962092</v>
      </c>
      <c r="F17" s="75">
        <f t="shared" si="20"/>
        <v>545.11688129496986</v>
      </c>
      <c r="G17" s="75">
        <f t="shared" si="20"/>
        <v>580.25443266560944</v>
      </c>
      <c r="H17" s="75">
        <f t="shared" si="20"/>
        <v>600.71347716465687</v>
      </c>
      <c r="I17" s="75">
        <f t="shared" si="20"/>
        <v>703.634512807786</v>
      </c>
      <c r="J17" s="75">
        <f t="shared" si="20"/>
        <v>737.06026880164802</v>
      </c>
      <c r="K17" s="75">
        <f t="shared" si="20"/>
        <v>669.93022821417435</v>
      </c>
      <c r="L17" s="75">
        <f t="shared" si="20"/>
        <v>648.75419516087652</v>
      </c>
      <c r="M17" s="75">
        <f t="shared" si="20"/>
        <v>634.03033447366829</v>
      </c>
      <c r="N17" s="75">
        <f t="shared" si="20"/>
        <v>631.55199350093642</v>
      </c>
      <c r="O17" s="75">
        <f t="shared" si="20"/>
        <v>595.39150068420815</v>
      </c>
      <c r="P17" s="75">
        <f t="shared" si="20"/>
        <v>607.53036443185522</v>
      </c>
      <c r="Q17" s="75">
        <f t="shared" si="20"/>
        <v>654.11191609767195</v>
      </c>
    </row>
    <row r="18" spans="1:17" ht="11.45" customHeight="1" x14ac:dyDescent="0.25">
      <c r="A18" s="62" t="s">
        <v>55</v>
      </c>
      <c r="B18" s="75">
        <f t="shared" ref="B18" si="21">IF(B45=0,0,B45*B155)</f>
        <v>0</v>
      </c>
      <c r="C18" s="75">
        <f t="shared" ref="C18:Q18" si="22">IF(C45=0,0,C45*C155)</f>
        <v>0</v>
      </c>
      <c r="D18" s="75">
        <f t="shared" si="22"/>
        <v>0</v>
      </c>
      <c r="E18" s="75">
        <f t="shared" si="22"/>
        <v>0</v>
      </c>
      <c r="F18" s="75">
        <f t="shared" si="22"/>
        <v>0</v>
      </c>
      <c r="G18" s="75">
        <f t="shared" si="22"/>
        <v>0</v>
      </c>
      <c r="H18" s="75">
        <f t="shared" si="22"/>
        <v>0</v>
      </c>
      <c r="I18" s="75">
        <f t="shared" si="22"/>
        <v>0</v>
      </c>
      <c r="J18" s="75">
        <f t="shared" si="22"/>
        <v>0</v>
      </c>
      <c r="K18" s="75">
        <f t="shared" si="22"/>
        <v>0</v>
      </c>
      <c r="L18" s="75">
        <f t="shared" si="22"/>
        <v>0</v>
      </c>
      <c r="M18" s="75">
        <f t="shared" si="22"/>
        <v>0</v>
      </c>
      <c r="N18" s="75">
        <f t="shared" si="22"/>
        <v>0</v>
      </c>
      <c r="O18" s="75">
        <f t="shared" si="22"/>
        <v>0</v>
      </c>
      <c r="P18" s="75">
        <f t="shared" si="22"/>
        <v>0</v>
      </c>
      <c r="Q18" s="75">
        <f t="shared" si="22"/>
        <v>0</v>
      </c>
    </row>
    <row r="19" spans="1:17" ht="11.45" customHeight="1" x14ac:dyDescent="0.25">
      <c r="A19" s="25" t="s">
        <v>51</v>
      </c>
      <c r="B19" s="79">
        <f t="shared" ref="B19" si="23">B20+B26</f>
        <v>26435.232220306032</v>
      </c>
      <c r="C19" s="79">
        <f t="shared" ref="C19:Q19" si="24">C20+C26</f>
        <v>27083.222173735852</v>
      </c>
      <c r="D19" s="79">
        <f t="shared" si="24"/>
        <v>27755.934800034313</v>
      </c>
      <c r="E19" s="79">
        <f t="shared" si="24"/>
        <v>19167.955717787554</v>
      </c>
      <c r="F19" s="79">
        <f t="shared" si="24"/>
        <v>35944.616704377477</v>
      </c>
      <c r="G19" s="79">
        <f t="shared" si="24"/>
        <v>23908.90017730579</v>
      </c>
      <c r="H19" s="79">
        <f t="shared" si="24"/>
        <v>31056.795964377059</v>
      </c>
      <c r="I19" s="79">
        <f t="shared" si="24"/>
        <v>26409.071378768291</v>
      </c>
      <c r="J19" s="79">
        <f t="shared" si="24"/>
        <v>28703.998096762763</v>
      </c>
      <c r="K19" s="79">
        <f t="shared" si="24"/>
        <v>28351.154266001187</v>
      </c>
      <c r="L19" s="79">
        <f t="shared" si="24"/>
        <v>30025.237837642522</v>
      </c>
      <c r="M19" s="79">
        <f t="shared" si="24"/>
        <v>20846.803700746612</v>
      </c>
      <c r="N19" s="79">
        <f t="shared" si="24"/>
        <v>20417.536556057436</v>
      </c>
      <c r="O19" s="79">
        <f t="shared" si="24"/>
        <v>19196.280277636826</v>
      </c>
      <c r="P19" s="79">
        <f t="shared" si="24"/>
        <v>19619.032682557743</v>
      </c>
      <c r="Q19" s="79">
        <f t="shared" si="24"/>
        <v>20239.091255594692</v>
      </c>
    </row>
    <row r="20" spans="1:17" ht="11.45" customHeight="1" x14ac:dyDescent="0.25">
      <c r="A20" s="23" t="s">
        <v>27</v>
      </c>
      <c r="B20" s="78">
        <v>1733.352840531745</v>
      </c>
      <c r="C20" s="78">
        <v>1772.8075546293339</v>
      </c>
      <c r="D20" s="78">
        <v>1844.1182324471424</v>
      </c>
      <c r="E20" s="78">
        <v>1951.6203790914328</v>
      </c>
      <c r="F20" s="78">
        <v>1961.8740703313929</v>
      </c>
      <c r="G20" s="78">
        <v>1992.3013219943048</v>
      </c>
      <c r="H20" s="78">
        <v>2085.8558494548961</v>
      </c>
      <c r="I20" s="78">
        <v>2265.8812038307715</v>
      </c>
      <c r="J20" s="78">
        <v>2258.8375612162599</v>
      </c>
      <c r="K20" s="78">
        <v>2275.5067525289587</v>
      </c>
      <c r="L20" s="78">
        <v>2379.693175797659</v>
      </c>
      <c r="M20" s="78">
        <v>2111.9569704708547</v>
      </c>
      <c r="N20" s="78">
        <v>1787.7900731174334</v>
      </c>
      <c r="O20" s="78">
        <v>2077.8043353683743</v>
      </c>
      <c r="P20" s="78">
        <v>2088.7530196876683</v>
      </c>
      <c r="Q20" s="78">
        <v>2586.0888276956216</v>
      </c>
    </row>
    <row r="21" spans="1:17" ht="11.45" customHeight="1" x14ac:dyDescent="0.25">
      <c r="A21" s="62" t="s">
        <v>59</v>
      </c>
      <c r="B21" s="77">
        <f t="shared" ref="B21" si="25">IF(B48=0,0,B48*B158)</f>
        <v>1263.1541079845717</v>
      </c>
      <c r="C21" s="77">
        <f t="shared" ref="C21:Q21" si="26">IF(C48=0,0,C48*C158)</f>
        <v>1236.4237643282925</v>
      </c>
      <c r="D21" s="77">
        <f t="shared" si="26"/>
        <v>1246.9187336271373</v>
      </c>
      <c r="E21" s="77">
        <f t="shared" si="26"/>
        <v>1236.6678388705379</v>
      </c>
      <c r="F21" s="77">
        <f t="shared" si="26"/>
        <v>1181.4288663471893</v>
      </c>
      <c r="G21" s="77">
        <f t="shared" si="26"/>
        <v>1157.6264454524819</v>
      </c>
      <c r="H21" s="77">
        <f t="shared" si="26"/>
        <v>1101.0247469654541</v>
      </c>
      <c r="I21" s="77">
        <f t="shared" si="26"/>
        <v>1138.7074570334971</v>
      </c>
      <c r="J21" s="77">
        <f t="shared" si="26"/>
        <v>1133.8397311715635</v>
      </c>
      <c r="K21" s="77">
        <f t="shared" si="26"/>
        <v>967.07116024601146</v>
      </c>
      <c r="L21" s="77">
        <f t="shared" si="26"/>
        <v>911.03992416907909</v>
      </c>
      <c r="M21" s="77">
        <f t="shared" si="26"/>
        <v>768.44353103732374</v>
      </c>
      <c r="N21" s="77">
        <f t="shared" si="26"/>
        <v>647.83711046864369</v>
      </c>
      <c r="O21" s="77">
        <f t="shared" si="26"/>
        <v>621.87551301106555</v>
      </c>
      <c r="P21" s="77">
        <f t="shared" si="26"/>
        <v>606.12385077181227</v>
      </c>
      <c r="Q21" s="77">
        <f t="shared" si="26"/>
        <v>622.54627409124339</v>
      </c>
    </row>
    <row r="22" spans="1:17" ht="11.45" customHeight="1" x14ac:dyDescent="0.25">
      <c r="A22" s="62" t="s">
        <v>58</v>
      </c>
      <c r="B22" s="77">
        <f t="shared" ref="B22" si="27">IF(B49=0,0,B49*B159)</f>
        <v>470.19873254717328</v>
      </c>
      <c r="C22" s="77">
        <f t="shared" ref="C22:Q22" si="28">IF(C49=0,0,C49*C159)</f>
        <v>536.38379030104147</v>
      </c>
      <c r="D22" s="77">
        <f t="shared" si="28"/>
        <v>597.19949882000503</v>
      </c>
      <c r="E22" s="77">
        <f t="shared" si="28"/>
        <v>714.952540220895</v>
      </c>
      <c r="F22" s="77">
        <f t="shared" si="28"/>
        <v>780.44520398420343</v>
      </c>
      <c r="G22" s="77">
        <f t="shared" si="28"/>
        <v>834.67487654182287</v>
      </c>
      <c r="H22" s="77">
        <f t="shared" si="28"/>
        <v>984.83110248944183</v>
      </c>
      <c r="I22" s="77">
        <f t="shared" si="28"/>
        <v>1127.1737467972746</v>
      </c>
      <c r="J22" s="77">
        <f t="shared" si="28"/>
        <v>1124.9978300446967</v>
      </c>
      <c r="K22" s="77">
        <f t="shared" si="28"/>
        <v>1308.4355922829473</v>
      </c>
      <c r="L22" s="77">
        <f t="shared" si="28"/>
        <v>1468.6532516285797</v>
      </c>
      <c r="M22" s="77">
        <f t="shared" si="28"/>
        <v>1343.5134394335307</v>
      </c>
      <c r="N22" s="77">
        <f t="shared" si="28"/>
        <v>1139.9529626487897</v>
      </c>
      <c r="O22" s="77">
        <f t="shared" si="28"/>
        <v>1455.9288223573087</v>
      </c>
      <c r="P22" s="77">
        <f t="shared" si="28"/>
        <v>1482.6291689158561</v>
      </c>
      <c r="Q22" s="77">
        <f t="shared" si="28"/>
        <v>1963.5425536043783</v>
      </c>
    </row>
    <row r="23" spans="1:17" ht="11.45" customHeight="1" x14ac:dyDescent="0.25">
      <c r="A23" s="62" t="s">
        <v>57</v>
      </c>
      <c r="B23" s="77">
        <f t="shared" ref="B23" si="29">IF(B50=0,0,B50*B160)</f>
        <v>0</v>
      </c>
      <c r="C23" s="77">
        <f t="shared" ref="C23:Q23" si="30">IF(C50=0,0,C50*C160)</f>
        <v>0</v>
      </c>
      <c r="D23" s="77">
        <f t="shared" si="30"/>
        <v>0</v>
      </c>
      <c r="E23" s="77">
        <f t="shared" si="30"/>
        <v>0</v>
      </c>
      <c r="F23" s="77">
        <f t="shared" si="30"/>
        <v>0</v>
      </c>
      <c r="G23" s="77">
        <f t="shared" si="30"/>
        <v>0</v>
      </c>
      <c r="H23" s="77">
        <f t="shared" si="30"/>
        <v>0</v>
      </c>
      <c r="I23" s="77">
        <f t="shared" si="30"/>
        <v>0</v>
      </c>
      <c r="J23" s="77">
        <f t="shared" si="30"/>
        <v>0</v>
      </c>
      <c r="K23" s="77">
        <f t="shared" si="30"/>
        <v>0</v>
      </c>
      <c r="L23" s="77">
        <f t="shared" si="30"/>
        <v>0</v>
      </c>
      <c r="M23" s="77">
        <f t="shared" si="30"/>
        <v>0</v>
      </c>
      <c r="N23" s="77">
        <f t="shared" si="30"/>
        <v>0</v>
      </c>
      <c r="O23" s="77">
        <f t="shared" si="30"/>
        <v>0</v>
      </c>
      <c r="P23" s="77">
        <f t="shared" si="30"/>
        <v>0</v>
      </c>
      <c r="Q23" s="77">
        <f t="shared" si="30"/>
        <v>0</v>
      </c>
    </row>
    <row r="24" spans="1:17" ht="11.45" customHeight="1" x14ac:dyDescent="0.25">
      <c r="A24" s="62" t="s">
        <v>56</v>
      </c>
      <c r="B24" s="77">
        <f t="shared" ref="B24" si="31">IF(B51=0,0,B51*B161)</f>
        <v>0</v>
      </c>
      <c r="C24" s="77">
        <f t="shared" ref="C24:Q24" si="32">IF(C51=0,0,C51*C161)</f>
        <v>0</v>
      </c>
      <c r="D24" s="77">
        <f t="shared" si="32"/>
        <v>0</v>
      </c>
      <c r="E24" s="77">
        <f t="shared" si="32"/>
        <v>0</v>
      </c>
      <c r="F24" s="77">
        <f t="shared" si="32"/>
        <v>0</v>
      </c>
      <c r="G24" s="77">
        <f t="shared" si="32"/>
        <v>0</v>
      </c>
      <c r="H24" s="77">
        <f t="shared" si="32"/>
        <v>0</v>
      </c>
      <c r="I24" s="77">
        <f t="shared" si="32"/>
        <v>0</v>
      </c>
      <c r="J24" s="77">
        <f t="shared" si="32"/>
        <v>0</v>
      </c>
      <c r="K24" s="77">
        <f t="shared" si="32"/>
        <v>0</v>
      </c>
      <c r="L24" s="77">
        <f t="shared" si="32"/>
        <v>0</v>
      </c>
      <c r="M24" s="77">
        <f t="shared" si="32"/>
        <v>0</v>
      </c>
      <c r="N24" s="77">
        <f t="shared" si="32"/>
        <v>0</v>
      </c>
      <c r="O24" s="77">
        <f t="shared" si="32"/>
        <v>0</v>
      </c>
      <c r="P24" s="77">
        <f t="shared" si="32"/>
        <v>0</v>
      </c>
      <c r="Q24" s="77">
        <f t="shared" si="32"/>
        <v>0</v>
      </c>
    </row>
    <row r="25" spans="1:17" ht="11.45" customHeight="1" x14ac:dyDescent="0.25">
      <c r="A25" s="62" t="s">
        <v>55</v>
      </c>
      <c r="B25" s="77">
        <f t="shared" ref="B25" si="33">IF(B52=0,0,B52*B162)</f>
        <v>0</v>
      </c>
      <c r="C25" s="77">
        <f t="shared" ref="C25:Q25" si="34">IF(C52=0,0,C52*C162)</f>
        <v>0</v>
      </c>
      <c r="D25" s="77">
        <f t="shared" si="34"/>
        <v>0</v>
      </c>
      <c r="E25" s="77">
        <f t="shared" si="34"/>
        <v>0</v>
      </c>
      <c r="F25" s="77">
        <f t="shared" si="34"/>
        <v>0</v>
      </c>
      <c r="G25" s="77">
        <f t="shared" si="34"/>
        <v>0</v>
      </c>
      <c r="H25" s="77">
        <f t="shared" si="34"/>
        <v>0</v>
      </c>
      <c r="I25" s="77">
        <f t="shared" si="34"/>
        <v>0</v>
      </c>
      <c r="J25" s="77">
        <f t="shared" si="34"/>
        <v>0</v>
      </c>
      <c r="K25" s="77">
        <f t="shared" si="34"/>
        <v>0</v>
      </c>
      <c r="L25" s="77">
        <f t="shared" si="34"/>
        <v>0</v>
      </c>
      <c r="M25" s="77">
        <f t="shared" si="34"/>
        <v>0</v>
      </c>
      <c r="N25" s="77">
        <f t="shared" si="34"/>
        <v>0</v>
      </c>
      <c r="O25" s="77">
        <f t="shared" si="34"/>
        <v>0</v>
      </c>
      <c r="P25" s="77">
        <f t="shared" si="34"/>
        <v>0</v>
      </c>
      <c r="Q25" s="77">
        <f t="shared" si="34"/>
        <v>0</v>
      </c>
    </row>
    <row r="26" spans="1:17" ht="11.45" customHeight="1" x14ac:dyDescent="0.25">
      <c r="A26" s="19" t="s">
        <v>24</v>
      </c>
      <c r="B26" s="76">
        <v>24701.879379774287</v>
      </c>
      <c r="C26" s="76">
        <v>25310.414619106519</v>
      </c>
      <c r="D26" s="76">
        <v>25911.816567587171</v>
      </c>
      <c r="E26" s="76">
        <v>17216.335338696121</v>
      </c>
      <c r="F26" s="76">
        <v>33982.742634046081</v>
      </c>
      <c r="G26" s="76">
        <v>21916.598855311484</v>
      </c>
      <c r="H26" s="76">
        <v>28970.940114922163</v>
      </c>
      <c r="I26" s="76">
        <v>24143.190174937521</v>
      </c>
      <c r="J26" s="76">
        <v>26445.160535546504</v>
      </c>
      <c r="K26" s="76">
        <v>26075.647513472228</v>
      </c>
      <c r="L26" s="76">
        <v>27645.544661844862</v>
      </c>
      <c r="M26" s="76">
        <v>18734.846730275756</v>
      </c>
      <c r="N26" s="76">
        <v>18629.746482940001</v>
      </c>
      <c r="O26" s="76">
        <v>17118.475942268451</v>
      </c>
      <c r="P26" s="76">
        <v>17530.279662870074</v>
      </c>
      <c r="Q26" s="76">
        <v>17653.002427899071</v>
      </c>
    </row>
    <row r="27" spans="1:17" ht="11.45" customHeight="1" x14ac:dyDescent="0.25">
      <c r="A27" s="17" t="s">
        <v>23</v>
      </c>
      <c r="B27" s="75">
        <v>23000</v>
      </c>
      <c r="C27" s="75">
        <v>23500</v>
      </c>
      <c r="D27" s="75">
        <v>24000</v>
      </c>
      <c r="E27" s="75">
        <v>15276</v>
      </c>
      <c r="F27" s="75">
        <v>31745</v>
      </c>
      <c r="G27" s="75">
        <v>19610</v>
      </c>
      <c r="H27" s="75">
        <v>26137</v>
      </c>
      <c r="I27" s="75">
        <v>21729</v>
      </c>
      <c r="J27" s="75">
        <v>24346</v>
      </c>
      <c r="K27" s="75">
        <v>24228</v>
      </c>
      <c r="L27" s="75">
        <v>25256</v>
      </c>
      <c r="M27" s="75">
        <v>16809</v>
      </c>
      <c r="N27" s="75">
        <v>16486</v>
      </c>
      <c r="O27" s="75">
        <v>12719</v>
      </c>
      <c r="P27" s="75">
        <v>15119</v>
      </c>
      <c r="Q27" s="75">
        <v>15023</v>
      </c>
    </row>
    <row r="28" spans="1:17" ht="11.45" customHeight="1" x14ac:dyDescent="0.25">
      <c r="A28" s="15" t="s">
        <v>22</v>
      </c>
      <c r="B28" s="74">
        <v>1701.8793797742874</v>
      </c>
      <c r="C28" s="74">
        <v>1810.4146191065192</v>
      </c>
      <c r="D28" s="74">
        <v>1911.8165675871714</v>
      </c>
      <c r="E28" s="74">
        <v>1940.3353386961207</v>
      </c>
      <c r="F28" s="74">
        <v>2237.7426340460806</v>
      </c>
      <c r="G28" s="74">
        <v>2306.5988553114839</v>
      </c>
      <c r="H28" s="74">
        <v>2833.940114922163</v>
      </c>
      <c r="I28" s="74">
        <v>2414.1901749375211</v>
      </c>
      <c r="J28" s="74">
        <v>2099.1605355465035</v>
      </c>
      <c r="K28" s="74">
        <v>1847.6475134722277</v>
      </c>
      <c r="L28" s="74">
        <v>2389.5446618448623</v>
      </c>
      <c r="M28" s="74">
        <v>1925.8467302757563</v>
      </c>
      <c r="N28" s="74">
        <v>2143.7464829400014</v>
      </c>
      <c r="O28" s="74">
        <v>4399.475942268451</v>
      </c>
      <c r="P28" s="74">
        <v>2411.2796628700744</v>
      </c>
      <c r="Q28" s="74">
        <v>2630.0024278990713</v>
      </c>
    </row>
    <row r="29" spans="1:17" ht="11.45" customHeight="1" x14ac:dyDescent="0.25">
      <c r="A29" s="81"/>
      <c r="B29" s="80"/>
      <c r="C29" s="80"/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80"/>
      <c r="O29" s="80"/>
      <c r="P29" s="80"/>
      <c r="Q29" s="80"/>
    </row>
    <row r="30" spans="1:17" ht="11.45" customHeight="1" x14ac:dyDescent="0.25">
      <c r="A30" s="27" t="s">
        <v>71</v>
      </c>
      <c r="B30" s="68">
        <f t="shared" ref="B30:Q30" si="35">B31+B46</f>
        <v>47929.475859970058</v>
      </c>
      <c r="C30" s="68">
        <f t="shared" si="35"/>
        <v>51120.274439508939</v>
      </c>
      <c r="D30" s="68">
        <f t="shared" si="35"/>
        <v>54316.649129705707</v>
      </c>
      <c r="E30" s="68">
        <f t="shared" si="35"/>
        <v>56420.075967252094</v>
      </c>
      <c r="F30" s="68">
        <f t="shared" si="35"/>
        <v>60300.195314235621</v>
      </c>
      <c r="G30" s="68">
        <f t="shared" si="35"/>
        <v>62882.895110497942</v>
      </c>
      <c r="H30" s="68">
        <f t="shared" si="35"/>
        <v>65901.872280689087</v>
      </c>
      <c r="I30" s="68">
        <f t="shared" si="35"/>
        <v>69287.341668287103</v>
      </c>
      <c r="J30" s="68">
        <f t="shared" si="35"/>
        <v>72285.95047846681</v>
      </c>
      <c r="K30" s="68">
        <f t="shared" si="35"/>
        <v>72660.233742037584</v>
      </c>
      <c r="L30" s="68">
        <f t="shared" si="35"/>
        <v>73060.070446795231</v>
      </c>
      <c r="M30" s="68">
        <f t="shared" si="35"/>
        <v>67366.715146330011</v>
      </c>
      <c r="N30" s="68">
        <f t="shared" si="35"/>
        <v>59353.447188268772</v>
      </c>
      <c r="O30" s="68">
        <f t="shared" si="35"/>
        <v>58312.28626731885</v>
      </c>
      <c r="P30" s="68">
        <f t="shared" si="35"/>
        <v>58309.550696776569</v>
      </c>
      <c r="Q30" s="68">
        <f t="shared" si="35"/>
        <v>60126.642830401972</v>
      </c>
    </row>
    <row r="31" spans="1:17" ht="11.45" customHeight="1" x14ac:dyDescent="0.25">
      <c r="A31" s="25" t="s">
        <v>39</v>
      </c>
      <c r="B31" s="79">
        <f t="shared" ref="B31:Q31" si="36">B32+B33+B40</f>
        <v>36663.158443071436</v>
      </c>
      <c r="C31" s="79">
        <f t="shared" si="36"/>
        <v>39786.560234932833</v>
      </c>
      <c r="D31" s="79">
        <f t="shared" si="36"/>
        <v>42665.197101490769</v>
      </c>
      <c r="E31" s="79">
        <f t="shared" si="36"/>
        <v>45413.141191768176</v>
      </c>
      <c r="F31" s="79">
        <f t="shared" si="36"/>
        <v>48106.778163696181</v>
      </c>
      <c r="G31" s="79">
        <f t="shared" si="36"/>
        <v>51334.63635947393</v>
      </c>
      <c r="H31" s="79">
        <f t="shared" si="36"/>
        <v>53809.309862239352</v>
      </c>
      <c r="I31" s="79">
        <f t="shared" si="36"/>
        <v>56572.845160607161</v>
      </c>
      <c r="J31" s="79">
        <f t="shared" si="36"/>
        <v>59442.007574566509</v>
      </c>
      <c r="K31" s="79">
        <f t="shared" si="36"/>
        <v>60234.345362368076</v>
      </c>
      <c r="L31" s="79">
        <f t="shared" si="36"/>
        <v>60361.18377711442</v>
      </c>
      <c r="M31" s="79">
        <f t="shared" si="36"/>
        <v>56864.891100641311</v>
      </c>
      <c r="N31" s="79">
        <f t="shared" si="36"/>
        <v>50383.658917886678</v>
      </c>
      <c r="O31" s="79">
        <f t="shared" si="36"/>
        <v>48389.631290026904</v>
      </c>
      <c r="P31" s="79">
        <f t="shared" si="36"/>
        <v>48258.35364594523</v>
      </c>
      <c r="Q31" s="79">
        <f t="shared" si="36"/>
        <v>48095.771268102784</v>
      </c>
    </row>
    <row r="32" spans="1:17" ht="11.45" customHeight="1" x14ac:dyDescent="0.25">
      <c r="A32" s="23" t="s">
        <v>30</v>
      </c>
      <c r="B32" s="78">
        <v>3793.2759415889368</v>
      </c>
      <c r="C32" s="78">
        <v>4012.0493195870345</v>
      </c>
      <c r="D32" s="78">
        <v>4447.1910228687957</v>
      </c>
      <c r="E32" s="78">
        <v>4715.603613938677</v>
      </c>
      <c r="F32" s="78">
        <v>4895.1586701689348</v>
      </c>
      <c r="G32" s="78">
        <v>5010.3780113780404</v>
      </c>
      <c r="H32" s="78">
        <v>4750.1717123289209</v>
      </c>
      <c r="I32" s="78">
        <v>4860.1236432417627</v>
      </c>
      <c r="J32" s="78">
        <v>5192.5785247658405</v>
      </c>
      <c r="K32" s="78">
        <v>5310.3364118110449</v>
      </c>
      <c r="L32" s="78">
        <v>6339.8576614802978</v>
      </c>
      <c r="M32" s="78">
        <v>6566.2080319783972</v>
      </c>
      <c r="N32" s="78">
        <v>6878.7175143181557</v>
      </c>
      <c r="O32" s="78">
        <v>7013.3303083958963</v>
      </c>
      <c r="P32" s="78">
        <v>7333.8246368012396</v>
      </c>
      <c r="Q32" s="78">
        <v>7394.6573878667023</v>
      </c>
    </row>
    <row r="33" spans="1:17" ht="11.45" customHeight="1" x14ac:dyDescent="0.25">
      <c r="A33" s="19" t="s">
        <v>29</v>
      </c>
      <c r="B33" s="76">
        <v>32090.080395243564</v>
      </c>
      <c r="C33" s="76">
        <v>34983.281294370274</v>
      </c>
      <c r="D33" s="76">
        <v>37411.532584214816</v>
      </c>
      <c r="E33" s="76">
        <v>39884.850571726791</v>
      </c>
      <c r="F33" s="76">
        <v>42403.89376573058</v>
      </c>
      <c r="G33" s="76">
        <v>45504.678497349625</v>
      </c>
      <c r="H33" s="76">
        <v>48213.203367301736</v>
      </c>
      <c r="I33" s="76">
        <v>50864.66672284485</v>
      </c>
      <c r="J33" s="76">
        <v>53421.986538853758</v>
      </c>
      <c r="K33" s="76">
        <v>54116.472363858848</v>
      </c>
      <c r="L33" s="76">
        <v>53208.298592698346</v>
      </c>
      <c r="M33" s="76">
        <v>49477.172755374653</v>
      </c>
      <c r="N33" s="76">
        <v>42689.425140233419</v>
      </c>
      <c r="O33" s="76">
        <v>40561.776229725408</v>
      </c>
      <c r="P33" s="76">
        <v>40110.390012222291</v>
      </c>
      <c r="Q33" s="76">
        <v>39888.537993154598</v>
      </c>
    </row>
    <row r="34" spans="1:17" ht="11.45" customHeight="1" x14ac:dyDescent="0.25">
      <c r="A34" s="62" t="s">
        <v>59</v>
      </c>
      <c r="B34" s="77">
        <v>29682.525805296274</v>
      </c>
      <c r="C34" s="77">
        <v>32633.903112085834</v>
      </c>
      <c r="D34" s="77">
        <v>35051.890210039193</v>
      </c>
      <c r="E34" s="77">
        <v>37393.650520209616</v>
      </c>
      <c r="F34" s="77">
        <v>40144.357614248591</v>
      </c>
      <c r="G34" s="77">
        <v>43171.196787806628</v>
      </c>
      <c r="H34" s="77">
        <v>45621.207481587669</v>
      </c>
      <c r="I34" s="77">
        <v>48121.076873142985</v>
      </c>
      <c r="J34" s="77">
        <v>50761.018978797612</v>
      </c>
      <c r="K34" s="77">
        <v>51040.712521708432</v>
      </c>
      <c r="L34" s="77">
        <v>49974.778039776604</v>
      </c>
      <c r="M34" s="77">
        <v>45642.459040657755</v>
      </c>
      <c r="N34" s="77">
        <v>39555.517921321662</v>
      </c>
      <c r="O34" s="77">
        <v>36177.960598857899</v>
      </c>
      <c r="P34" s="77">
        <v>34432.040763888952</v>
      </c>
      <c r="Q34" s="77">
        <v>34043.112477365452</v>
      </c>
    </row>
    <row r="35" spans="1:17" ht="11.45" customHeight="1" x14ac:dyDescent="0.25">
      <c r="A35" s="62" t="s">
        <v>58</v>
      </c>
      <c r="B35" s="77">
        <v>2223.6919741476372</v>
      </c>
      <c r="C35" s="77">
        <v>2159.4763028484267</v>
      </c>
      <c r="D35" s="77">
        <v>2178.0945020765835</v>
      </c>
      <c r="E35" s="77">
        <v>2326.6141020757782</v>
      </c>
      <c r="F35" s="77">
        <v>2107.6162387262552</v>
      </c>
      <c r="G35" s="77">
        <v>2179.715163665564</v>
      </c>
      <c r="H35" s="77">
        <v>2435.921786707444</v>
      </c>
      <c r="I35" s="77">
        <v>2570.1236938832308</v>
      </c>
      <c r="J35" s="77">
        <v>2486.7527675681904</v>
      </c>
      <c r="K35" s="77">
        <v>2824.900523003972</v>
      </c>
      <c r="L35" s="77">
        <v>2641.2969150634872</v>
      </c>
      <c r="M35" s="77">
        <v>2355.1801020784305</v>
      </c>
      <c r="N35" s="77">
        <v>2076.6193715033737</v>
      </c>
      <c r="O35" s="77">
        <v>1840.7437649663943</v>
      </c>
      <c r="P35" s="77">
        <v>2914.3850610173668</v>
      </c>
      <c r="Q35" s="77">
        <v>2669.0865244489701</v>
      </c>
    </row>
    <row r="36" spans="1:17" ht="11.45" customHeight="1" x14ac:dyDescent="0.25">
      <c r="A36" s="62" t="s">
        <v>57</v>
      </c>
      <c r="B36" s="77">
        <v>183.86261579965085</v>
      </c>
      <c r="C36" s="77">
        <v>179.54873344233204</v>
      </c>
      <c r="D36" s="77">
        <v>164.80894781191373</v>
      </c>
      <c r="E36" s="77">
        <v>146.17577533997877</v>
      </c>
      <c r="F36" s="77">
        <v>133.65595612814556</v>
      </c>
      <c r="G36" s="77">
        <v>133.50063781692918</v>
      </c>
      <c r="H36" s="77">
        <v>134.84234443578757</v>
      </c>
      <c r="I36" s="77">
        <v>149.46615801794715</v>
      </c>
      <c r="J36" s="77">
        <v>150.78456875234011</v>
      </c>
      <c r="K36" s="77">
        <v>219.99548626782718</v>
      </c>
      <c r="L36" s="77">
        <v>556.76034323851559</v>
      </c>
      <c r="M36" s="77">
        <v>1441.5717162544984</v>
      </c>
      <c r="N36" s="77">
        <v>1019.6090403495298</v>
      </c>
      <c r="O36" s="77">
        <v>2507.0571926302487</v>
      </c>
      <c r="P36" s="77">
        <v>2726.8745373188549</v>
      </c>
      <c r="Q36" s="77">
        <v>3134.3402735780942</v>
      </c>
    </row>
    <row r="37" spans="1:17" ht="11.45" customHeight="1" x14ac:dyDescent="0.25">
      <c r="A37" s="62" t="s">
        <v>56</v>
      </c>
      <c r="B37" s="77">
        <v>0</v>
      </c>
      <c r="C37" s="77">
        <v>10.353145993688409</v>
      </c>
      <c r="D37" s="77">
        <v>16.738924287117751</v>
      </c>
      <c r="E37" s="77">
        <v>18.410174101413556</v>
      </c>
      <c r="F37" s="77">
        <v>18.263956627589671</v>
      </c>
      <c r="G37" s="77">
        <v>20.265908060509574</v>
      </c>
      <c r="H37" s="77">
        <v>21.2317545708312</v>
      </c>
      <c r="I37" s="77">
        <v>23.999997800688075</v>
      </c>
      <c r="J37" s="77">
        <v>23.430223735618128</v>
      </c>
      <c r="K37" s="77">
        <v>30.863832878620453</v>
      </c>
      <c r="L37" s="77">
        <v>35.463294619736331</v>
      </c>
      <c r="M37" s="77">
        <v>37.961896383964529</v>
      </c>
      <c r="N37" s="77">
        <v>37.678807058850765</v>
      </c>
      <c r="O37" s="77">
        <v>36.005767164260035</v>
      </c>
      <c r="P37" s="77">
        <v>36.379097436655869</v>
      </c>
      <c r="Q37" s="77">
        <v>40.561909307075432</v>
      </c>
    </row>
    <row r="38" spans="1:17" ht="11.45" customHeight="1" x14ac:dyDescent="0.25">
      <c r="A38" s="62" t="s">
        <v>60</v>
      </c>
      <c r="B38" s="77">
        <v>0</v>
      </c>
      <c r="C38" s="77">
        <v>0</v>
      </c>
      <c r="D38" s="77">
        <v>0</v>
      </c>
      <c r="E38" s="77">
        <v>0</v>
      </c>
      <c r="F38" s="77">
        <v>0</v>
      </c>
      <c r="G38" s="77">
        <v>0</v>
      </c>
      <c r="H38" s="77">
        <v>0</v>
      </c>
      <c r="I38" s="77">
        <v>0</v>
      </c>
      <c r="J38" s="77">
        <v>0</v>
      </c>
      <c r="K38" s="77">
        <v>0</v>
      </c>
      <c r="L38" s="77">
        <v>0</v>
      </c>
      <c r="M38" s="77">
        <v>0</v>
      </c>
      <c r="N38" s="77">
        <v>0</v>
      </c>
      <c r="O38" s="77">
        <v>8.9061066132131161E-3</v>
      </c>
      <c r="P38" s="77">
        <v>0.19532584166288217</v>
      </c>
      <c r="Q38" s="77">
        <v>0.52724412098994922</v>
      </c>
    </row>
    <row r="39" spans="1:17" ht="11.45" customHeight="1" x14ac:dyDescent="0.25">
      <c r="A39" s="62" t="s">
        <v>55</v>
      </c>
      <c r="B39" s="77">
        <v>0</v>
      </c>
      <c r="C39" s="77">
        <v>0</v>
      </c>
      <c r="D39" s="77">
        <v>0</v>
      </c>
      <c r="E39" s="77">
        <v>0</v>
      </c>
      <c r="F39" s="77">
        <v>0</v>
      </c>
      <c r="G39" s="77">
        <v>0</v>
      </c>
      <c r="H39" s="77">
        <v>0</v>
      </c>
      <c r="I39" s="77">
        <v>0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0.5152267187928905</v>
      </c>
      <c r="Q39" s="77">
        <v>0.90956433401722192</v>
      </c>
    </row>
    <row r="40" spans="1:17" ht="11.45" customHeight="1" x14ac:dyDescent="0.25">
      <c r="A40" s="19" t="s">
        <v>28</v>
      </c>
      <c r="B40" s="76">
        <v>779.80210623893515</v>
      </c>
      <c r="C40" s="76">
        <v>791.22962097552397</v>
      </c>
      <c r="D40" s="76">
        <v>806.47349440716266</v>
      </c>
      <c r="E40" s="76">
        <v>812.68700610270878</v>
      </c>
      <c r="F40" s="76">
        <v>807.72572779666018</v>
      </c>
      <c r="G40" s="76">
        <v>819.57985074626868</v>
      </c>
      <c r="H40" s="76">
        <v>845.93478260869608</v>
      </c>
      <c r="I40" s="76">
        <v>848.05479452054806</v>
      </c>
      <c r="J40" s="76">
        <v>827.44251094690514</v>
      </c>
      <c r="K40" s="76">
        <v>807.53658669817958</v>
      </c>
      <c r="L40" s="76">
        <v>813.02752293577998</v>
      </c>
      <c r="M40" s="76">
        <v>821.51031328825479</v>
      </c>
      <c r="N40" s="76">
        <v>815.51626333510717</v>
      </c>
      <c r="O40" s="76">
        <v>814.52475190559869</v>
      </c>
      <c r="P40" s="76">
        <v>814.13899692169593</v>
      </c>
      <c r="Q40" s="76">
        <v>812.57588708147955</v>
      </c>
    </row>
    <row r="41" spans="1:17" ht="11.45" customHeight="1" x14ac:dyDescent="0.25">
      <c r="A41" s="62" t="s">
        <v>59</v>
      </c>
      <c r="B41" s="75">
        <v>0</v>
      </c>
      <c r="C41" s="75">
        <v>0</v>
      </c>
      <c r="D41" s="75">
        <v>0</v>
      </c>
      <c r="E41" s="75">
        <v>0</v>
      </c>
      <c r="F41" s="75">
        <v>0</v>
      </c>
      <c r="G41" s="75">
        <v>0</v>
      </c>
      <c r="H41" s="75">
        <v>0</v>
      </c>
      <c r="I41" s="75">
        <v>0</v>
      </c>
      <c r="J41" s="75">
        <v>0</v>
      </c>
      <c r="K41" s="75">
        <v>0</v>
      </c>
      <c r="L41" s="75">
        <v>0</v>
      </c>
      <c r="M41" s="75">
        <v>0</v>
      </c>
      <c r="N41" s="75">
        <v>0</v>
      </c>
      <c r="O41" s="75">
        <v>0</v>
      </c>
      <c r="P41" s="75">
        <v>0</v>
      </c>
      <c r="Q41" s="75">
        <v>0</v>
      </c>
    </row>
    <row r="42" spans="1:17" ht="11.45" customHeight="1" x14ac:dyDescent="0.25">
      <c r="A42" s="62" t="s">
        <v>58</v>
      </c>
      <c r="B42" s="75">
        <v>779.80210623893515</v>
      </c>
      <c r="C42" s="75">
        <v>779.29728840701148</v>
      </c>
      <c r="D42" s="75">
        <v>787.95260863323199</v>
      </c>
      <c r="E42" s="75">
        <v>792.24390760881818</v>
      </c>
      <c r="F42" s="75">
        <v>787.34124031155716</v>
      </c>
      <c r="G42" s="75">
        <v>797.6644202707414</v>
      </c>
      <c r="H42" s="75">
        <v>822.62448789698055</v>
      </c>
      <c r="I42" s="75">
        <v>820.93112987614927</v>
      </c>
      <c r="J42" s="75">
        <v>799.84635712172701</v>
      </c>
      <c r="K42" s="75">
        <v>781.6753095060883</v>
      </c>
      <c r="L42" s="75">
        <v>788.02965486536084</v>
      </c>
      <c r="M42" s="75">
        <v>796.89688928041323</v>
      </c>
      <c r="N42" s="75">
        <v>791.10222895157744</v>
      </c>
      <c r="O42" s="75">
        <v>791.46225666798864</v>
      </c>
      <c r="P42" s="75">
        <v>790.59280470458123</v>
      </c>
      <c r="Q42" s="75">
        <v>787.44307380702423</v>
      </c>
    </row>
    <row r="43" spans="1:17" ht="11.45" customHeight="1" x14ac:dyDescent="0.25">
      <c r="A43" s="62" t="s">
        <v>57</v>
      </c>
      <c r="B43" s="75">
        <v>0</v>
      </c>
      <c r="C43" s="75">
        <v>0</v>
      </c>
      <c r="D43" s="75">
        <v>0</v>
      </c>
      <c r="E43" s="75">
        <v>0</v>
      </c>
      <c r="F43" s="75">
        <v>0</v>
      </c>
      <c r="G43" s="75">
        <v>0</v>
      </c>
      <c r="H43" s="75">
        <v>0</v>
      </c>
      <c r="I43" s="75">
        <v>0</v>
      </c>
      <c r="J43" s="75">
        <v>0</v>
      </c>
      <c r="K43" s="75">
        <v>0</v>
      </c>
      <c r="L43" s="75">
        <v>0</v>
      </c>
      <c r="M43" s="75">
        <v>0</v>
      </c>
      <c r="N43" s="75">
        <v>0</v>
      </c>
      <c r="O43" s="75">
        <v>0</v>
      </c>
      <c r="P43" s="75">
        <v>0</v>
      </c>
      <c r="Q43" s="75">
        <v>0</v>
      </c>
    </row>
    <row r="44" spans="1:17" ht="11.45" customHeight="1" x14ac:dyDescent="0.25">
      <c r="A44" s="62" t="s">
        <v>56</v>
      </c>
      <c r="B44" s="75">
        <v>0</v>
      </c>
      <c r="C44" s="75">
        <v>11.932332568512507</v>
      </c>
      <c r="D44" s="75">
        <v>18.520885773930633</v>
      </c>
      <c r="E44" s="75">
        <v>20.443098493890574</v>
      </c>
      <c r="F44" s="75">
        <v>20.384487485103016</v>
      </c>
      <c r="G44" s="75">
        <v>21.915430475527234</v>
      </c>
      <c r="H44" s="75">
        <v>23.3102947117155</v>
      </c>
      <c r="I44" s="75">
        <v>27.123664644398769</v>
      </c>
      <c r="J44" s="75">
        <v>27.596153825178121</v>
      </c>
      <c r="K44" s="75">
        <v>25.8612771920913</v>
      </c>
      <c r="L44" s="75">
        <v>24.997868070419102</v>
      </c>
      <c r="M44" s="75">
        <v>24.613424007841594</v>
      </c>
      <c r="N44" s="75">
        <v>24.41403438352971</v>
      </c>
      <c r="O44" s="75">
        <v>23.062495237610033</v>
      </c>
      <c r="P44" s="75">
        <v>23.546192217114672</v>
      </c>
      <c r="Q44" s="75">
        <v>25.132813274455273</v>
      </c>
    </row>
    <row r="45" spans="1:17" ht="11.45" customHeight="1" x14ac:dyDescent="0.25">
      <c r="A45" s="62" t="s">
        <v>55</v>
      </c>
      <c r="B45" s="75">
        <v>0</v>
      </c>
      <c r="C45" s="75">
        <v>0</v>
      </c>
      <c r="D45" s="75">
        <v>0</v>
      </c>
      <c r="E45" s="75">
        <v>0</v>
      </c>
      <c r="F45" s="75">
        <v>0</v>
      </c>
      <c r="G45" s="75">
        <v>0</v>
      </c>
      <c r="H45" s="75">
        <v>0</v>
      </c>
      <c r="I45" s="75">
        <v>0</v>
      </c>
      <c r="J45" s="75">
        <v>0</v>
      </c>
      <c r="K45" s="75">
        <v>0</v>
      </c>
      <c r="L45" s="75">
        <v>0</v>
      </c>
      <c r="M45" s="75">
        <v>0</v>
      </c>
      <c r="N45" s="75">
        <v>0</v>
      </c>
      <c r="O45" s="75">
        <v>0</v>
      </c>
      <c r="P45" s="75">
        <v>0</v>
      </c>
      <c r="Q45" s="75">
        <v>0</v>
      </c>
    </row>
    <row r="46" spans="1:17" ht="11.45" customHeight="1" x14ac:dyDescent="0.25">
      <c r="A46" s="25" t="s">
        <v>18</v>
      </c>
      <c r="B46" s="79">
        <f t="shared" ref="B46" si="37">B47+B53</f>
        <v>11266.317416898626</v>
      </c>
      <c r="C46" s="79">
        <f t="shared" ref="C46:Q46" si="38">C47+C53</f>
        <v>11333.71420457611</v>
      </c>
      <c r="D46" s="79">
        <f t="shared" si="38"/>
        <v>11651.452028214939</v>
      </c>
      <c r="E46" s="79">
        <f t="shared" si="38"/>
        <v>11006.934775483922</v>
      </c>
      <c r="F46" s="79">
        <f t="shared" si="38"/>
        <v>12193.417150539437</v>
      </c>
      <c r="G46" s="79">
        <f t="shared" si="38"/>
        <v>11548.25875102401</v>
      </c>
      <c r="H46" s="79">
        <f t="shared" si="38"/>
        <v>12092.562418449736</v>
      </c>
      <c r="I46" s="79">
        <f t="shared" si="38"/>
        <v>12714.496507679942</v>
      </c>
      <c r="J46" s="79">
        <f t="shared" si="38"/>
        <v>12843.942903900304</v>
      </c>
      <c r="K46" s="79">
        <f t="shared" si="38"/>
        <v>12425.888379669515</v>
      </c>
      <c r="L46" s="79">
        <f t="shared" si="38"/>
        <v>12698.886669680807</v>
      </c>
      <c r="M46" s="79">
        <f t="shared" si="38"/>
        <v>10501.824045688692</v>
      </c>
      <c r="N46" s="79">
        <f t="shared" si="38"/>
        <v>8969.7882703820924</v>
      </c>
      <c r="O46" s="79">
        <f t="shared" si="38"/>
        <v>9922.6549772919479</v>
      </c>
      <c r="P46" s="79">
        <f t="shared" si="38"/>
        <v>10051.197050831339</v>
      </c>
      <c r="Q46" s="79">
        <f t="shared" si="38"/>
        <v>12030.871562299188</v>
      </c>
    </row>
    <row r="47" spans="1:17" ht="11.45" customHeight="1" x14ac:dyDescent="0.25">
      <c r="A47" s="23" t="s">
        <v>27</v>
      </c>
      <c r="B47" s="78">
        <v>8572.3849383599863</v>
      </c>
      <c r="C47" s="78">
        <v>8576.1267408228705</v>
      </c>
      <c r="D47" s="78">
        <v>8831.707059403705</v>
      </c>
      <c r="E47" s="78">
        <v>9160.0578804004945</v>
      </c>
      <c r="F47" s="78">
        <v>9056.437970903211</v>
      </c>
      <c r="G47" s="78">
        <v>9133.3982482487208</v>
      </c>
      <c r="H47" s="78">
        <v>9295.2583609405374</v>
      </c>
      <c r="I47" s="78">
        <v>9981.6012286275545</v>
      </c>
      <c r="J47" s="78">
        <v>9882.6883127936635</v>
      </c>
      <c r="K47" s="78">
        <v>9484.2286169681211</v>
      </c>
      <c r="L47" s="78">
        <v>9665.9667901101348</v>
      </c>
      <c r="M47" s="78">
        <v>8369.398588662596</v>
      </c>
      <c r="N47" s="78">
        <v>6917.3132250317249</v>
      </c>
      <c r="O47" s="78">
        <v>7993.1749059688918</v>
      </c>
      <c r="P47" s="78">
        <v>8043.1747794908397</v>
      </c>
      <c r="Q47" s="78">
        <v>9919.7737495988058</v>
      </c>
    </row>
    <row r="48" spans="1:17" ht="11.45" customHeight="1" x14ac:dyDescent="0.25">
      <c r="A48" s="62" t="s">
        <v>59</v>
      </c>
      <c r="B48" s="77">
        <v>7050.2585189753609</v>
      </c>
      <c r="C48" s="77">
        <v>6836.9870707523314</v>
      </c>
      <c r="D48" s="77">
        <v>6888.1471561091003</v>
      </c>
      <c r="E48" s="77">
        <v>6839.9039547093962</v>
      </c>
      <c r="F48" s="77">
        <v>6517.6037578892438</v>
      </c>
      <c r="G48" s="77">
        <v>6411.0582443232033</v>
      </c>
      <c r="H48" s="77">
        <v>6078.2291903501264</v>
      </c>
      <c r="I48" s="77">
        <v>6292.9757215048512</v>
      </c>
      <c r="J48" s="77">
        <v>6209.6031313193816</v>
      </c>
      <c r="K48" s="77">
        <v>5203.9712004468483</v>
      </c>
      <c r="L48" s="77">
        <v>4898.4643751121748</v>
      </c>
      <c r="M48" s="77">
        <v>4083.397932224786</v>
      </c>
      <c r="N48" s="77">
        <v>3382.7395456059121</v>
      </c>
      <c r="O48" s="77">
        <v>3304.9296776407464</v>
      </c>
      <c r="P48" s="77">
        <v>3258.9032218333268</v>
      </c>
      <c r="Q48" s="77">
        <v>3386.3437140244696</v>
      </c>
    </row>
    <row r="49" spans="1:17" ht="11.45" customHeight="1" x14ac:dyDescent="0.25">
      <c r="A49" s="62" t="s">
        <v>58</v>
      </c>
      <c r="B49" s="77">
        <v>1522.1264193846257</v>
      </c>
      <c r="C49" s="77">
        <v>1739.1396700705393</v>
      </c>
      <c r="D49" s="77">
        <v>1943.5599032946041</v>
      </c>
      <c r="E49" s="77">
        <v>2320.1539256910978</v>
      </c>
      <c r="F49" s="77">
        <v>2538.8342130139681</v>
      </c>
      <c r="G49" s="77">
        <v>2722.3400039255171</v>
      </c>
      <c r="H49" s="77">
        <v>3217.0291705904106</v>
      </c>
      <c r="I49" s="77">
        <v>3688.6255071227038</v>
      </c>
      <c r="J49" s="77">
        <v>3673.0851814742814</v>
      </c>
      <c r="K49" s="77">
        <v>4280.2574165212718</v>
      </c>
      <c r="L49" s="77">
        <v>4767.5024149979599</v>
      </c>
      <c r="M49" s="77">
        <v>4286.0006564378109</v>
      </c>
      <c r="N49" s="77">
        <v>3534.5736794258132</v>
      </c>
      <c r="O49" s="77">
        <v>4688.2452283281455</v>
      </c>
      <c r="P49" s="77">
        <v>4784.2715576575129</v>
      </c>
      <c r="Q49" s="77">
        <v>6533.4300355743362</v>
      </c>
    </row>
    <row r="50" spans="1:17" ht="11.45" customHeight="1" x14ac:dyDescent="0.25">
      <c r="A50" s="62" t="s">
        <v>57</v>
      </c>
      <c r="B50" s="77">
        <v>0</v>
      </c>
      <c r="C50" s="77">
        <v>0</v>
      </c>
      <c r="D50" s="77">
        <v>0</v>
      </c>
      <c r="E50" s="77">
        <v>0</v>
      </c>
      <c r="F50" s="77">
        <v>0</v>
      </c>
      <c r="G50" s="77">
        <v>0</v>
      </c>
      <c r="H50" s="77">
        <v>0</v>
      </c>
      <c r="I50" s="77">
        <v>0</v>
      </c>
      <c r="J50" s="77">
        <v>0</v>
      </c>
      <c r="K50" s="77">
        <v>0</v>
      </c>
      <c r="L50" s="77">
        <v>0</v>
      </c>
      <c r="M50" s="77">
        <v>0</v>
      </c>
      <c r="N50" s="77">
        <v>0</v>
      </c>
      <c r="O50" s="77">
        <v>0</v>
      </c>
      <c r="P50" s="77">
        <v>0</v>
      </c>
      <c r="Q50" s="77">
        <v>0</v>
      </c>
    </row>
    <row r="51" spans="1:17" ht="11.45" customHeight="1" x14ac:dyDescent="0.25">
      <c r="A51" s="62" t="s">
        <v>56</v>
      </c>
      <c r="B51" s="77">
        <v>0</v>
      </c>
      <c r="C51" s="77">
        <v>0</v>
      </c>
      <c r="D51" s="77">
        <v>0</v>
      </c>
      <c r="E51" s="77">
        <v>0</v>
      </c>
      <c r="F51" s="77">
        <v>0</v>
      </c>
      <c r="G51" s="77">
        <v>0</v>
      </c>
      <c r="H51" s="77">
        <v>0</v>
      </c>
      <c r="I51" s="77">
        <v>0</v>
      </c>
      <c r="J51" s="77">
        <v>0</v>
      </c>
      <c r="K51" s="77">
        <v>0</v>
      </c>
      <c r="L51" s="77">
        <v>0</v>
      </c>
      <c r="M51" s="77">
        <v>0</v>
      </c>
      <c r="N51" s="77">
        <v>0</v>
      </c>
      <c r="O51" s="77">
        <v>0</v>
      </c>
      <c r="P51" s="77">
        <v>0</v>
      </c>
      <c r="Q51" s="77">
        <v>0</v>
      </c>
    </row>
    <row r="52" spans="1:17" ht="11.45" customHeight="1" x14ac:dyDescent="0.25">
      <c r="A52" s="62" t="s">
        <v>55</v>
      </c>
      <c r="B52" s="77">
        <v>0</v>
      </c>
      <c r="C52" s="77">
        <v>0</v>
      </c>
      <c r="D52" s="77">
        <v>0</v>
      </c>
      <c r="E52" s="77">
        <v>0</v>
      </c>
      <c r="F52" s="77">
        <v>0</v>
      </c>
      <c r="G52" s="77">
        <v>0</v>
      </c>
      <c r="H52" s="77">
        <v>0</v>
      </c>
      <c r="I52" s="77">
        <v>0</v>
      </c>
      <c r="J52" s="77">
        <v>0</v>
      </c>
      <c r="K52" s="77">
        <v>0</v>
      </c>
      <c r="L52" s="77">
        <v>0</v>
      </c>
      <c r="M52" s="77">
        <v>0</v>
      </c>
      <c r="N52" s="77">
        <v>0</v>
      </c>
      <c r="O52" s="77">
        <v>0</v>
      </c>
      <c r="P52" s="77">
        <v>0</v>
      </c>
      <c r="Q52" s="77">
        <v>0</v>
      </c>
    </row>
    <row r="53" spans="1:17" ht="11.45" customHeight="1" x14ac:dyDescent="0.25">
      <c r="A53" s="19" t="s">
        <v>24</v>
      </c>
      <c r="B53" s="76">
        <v>2693.9324785386389</v>
      </c>
      <c r="C53" s="76">
        <v>2757.5874637532388</v>
      </c>
      <c r="D53" s="76">
        <v>2819.7449688112338</v>
      </c>
      <c r="E53" s="76">
        <v>1846.8768950834274</v>
      </c>
      <c r="F53" s="76">
        <v>3136.9791796362256</v>
      </c>
      <c r="G53" s="76">
        <v>2414.8605027752897</v>
      </c>
      <c r="H53" s="76">
        <v>2797.3040575091982</v>
      </c>
      <c r="I53" s="76">
        <v>2732.8952790523867</v>
      </c>
      <c r="J53" s="76">
        <v>2961.2545911066409</v>
      </c>
      <c r="K53" s="76">
        <v>2941.6597627013939</v>
      </c>
      <c r="L53" s="76">
        <v>3032.9198795706716</v>
      </c>
      <c r="M53" s="76">
        <v>2132.4254570260969</v>
      </c>
      <c r="N53" s="76">
        <v>2052.4750453503675</v>
      </c>
      <c r="O53" s="76">
        <v>1929.4800713230559</v>
      </c>
      <c r="P53" s="76">
        <v>2008.0222713404987</v>
      </c>
      <c r="Q53" s="76">
        <v>2111.0978127003818</v>
      </c>
    </row>
    <row r="54" spans="1:17" ht="11.45" customHeight="1" x14ac:dyDescent="0.25">
      <c r="A54" s="17" t="s">
        <v>23</v>
      </c>
      <c r="B54" s="75">
        <v>2571.6156061796282</v>
      </c>
      <c r="C54" s="75">
        <v>2627.5202932704897</v>
      </c>
      <c r="D54" s="75">
        <v>2683.4249803613511</v>
      </c>
      <c r="E54" s="75">
        <v>1708</v>
      </c>
      <c r="F54" s="75">
        <v>2975</v>
      </c>
      <c r="G54" s="75">
        <v>2248</v>
      </c>
      <c r="H54" s="75">
        <v>2594</v>
      </c>
      <c r="I54" s="75">
        <v>2560</v>
      </c>
      <c r="J54" s="75">
        <v>2809</v>
      </c>
      <c r="K54" s="75">
        <v>2806</v>
      </c>
      <c r="L54" s="75">
        <v>2863</v>
      </c>
      <c r="M54" s="75">
        <v>1995</v>
      </c>
      <c r="N54" s="75">
        <v>1899</v>
      </c>
      <c r="O54" s="75">
        <v>1615</v>
      </c>
      <c r="P54" s="75">
        <v>1836</v>
      </c>
      <c r="Q54" s="75">
        <v>1922</v>
      </c>
    </row>
    <row r="55" spans="1:17" ht="11.45" customHeight="1" x14ac:dyDescent="0.25">
      <c r="A55" s="15" t="s">
        <v>22</v>
      </c>
      <c r="B55" s="74">
        <v>122.31687235901077</v>
      </c>
      <c r="C55" s="74">
        <v>130.0671704827493</v>
      </c>
      <c r="D55" s="74">
        <v>136.31998844988257</v>
      </c>
      <c r="E55" s="74">
        <v>138.87689508342748</v>
      </c>
      <c r="F55" s="74">
        <v>161.97917963622561</v>
      </c>
      <c r="G55" s="74">
        <v>166.8605027752898</v>
      </c>
      <c r="H55" s="74">
        <v>203.30405750919812</v>
      </c>
      <c r="I55" s="74">
        <v>172.89527905238691</v>
      </c>
      <c r="J55" s="74">
        <v>152.25459110664065</v>
      </c>
      <c r="K55" s="74">
        <v>135.65976270139384</v>
      </c>
      <c r="L55" s="74">
        <v>169.91987957067141</v>
      </c>
      <c r="M55" s="74">
        <v>137.42545702609678</v>
      </c>
      <c r="N55" s="74">
        <v>153.4750453503674</v>
      </c>
      <c r="O55" s="74">
        <v>314.48007132305594</v>
      </c>
      <c r="P55" s="74">
        <v>172.02227134049869</v>
      </c>
      <c r="Q55" s="74">
        <v>189.09781270038167</v>
      </c>
    </row>
    <row r="56" spans="1:17" ht="11.45" customHeight="1" x14ac:dyDescent="0.25">
      <c r="A56" s="59"/>
      <c r="B56" s="58"/>
      <c r="C56" s="58"/>
      <c r="D56" s="58"/>
      <c r="E56" s="58"/>
      <c r="F56" s="58"/>
      <c r="G56" s="58"/>
      <c r="H56" s="58"/>
      <c r="I56" s="58"/>
      <c r="J56" s="58"/>
      <c r="K56" s="58"/>
      <c r="L56" s="58"/>
      <c r="M56" s="58"/>
      <c r="N56" s="58"/>
      <c r="O56" s="58"/>
      <c r="P56" s="58"/>
      <c r="Q56" s="58"/>
    </row>
    <row r="57" spans="1:17" ht="11.45" customHeight="1" x14ac:dyDescent="0.25">
      <c r="A57" s="27" t="s">
        <v>70</v>
      </c>
      <c r="B57" s="41">
        <f t="shared" ref="B57" si="39">B58+B73</f>
        <v>5268883.0220277533</v>
      </c>
      <c r="C57" s="41">
        <f t="shared" ref="C57:Q57" si="40">C58+C73</f>
        <v>5579686.2020056797</v>
      </c>
      <c r="D57" s="41">
        <f t="shared" si="40"/>
        <v>5865481.7645699987</v>
      </c>
      <c r="E57" s="41">
        <f t="shared" si="40"/>
        <v>6147926.8458245108</v>
      </c>
      <c r="F57" s="41">
        <f t="shared" si="40"/>
        <v>6350665.6374074854</v>
      </c>
      <c r="G57" s="41">
        <f t="shared" si="40"/>
        <v>6616283.0647385325</v>
      </c>
      <c r="H57" s="41">
        <f t="shared" si="40"/>
        <v>6867327.8124412848</v>
      </c>
      <c r="I57" s="41">
        <f t="shared" si="40"/>
        <v>7248750.0621064985</v>
      </c>
      <c r="J57" s="41">
        <f t="shared" si="40"/>
        <v>7498375.2304836074</v>
      </c>
      <c r="K57" s="41">
        <f t="shared" si="40"/>
        <v>7630072.9972082516</v>
      </c>
      <c r="L57" s="41">
        <f t="shared" si="40"/>
        <v>7734947.0574067142</v>
      </c>
      <c r="M57" s="41">
        <f t="shared" si="40"/>
        <v>7670174.77008266</v>
      </c>
      <c r="N57" s="41">
        <f t="shared" si="40"/>
        <v>7592815.5887688277</v>
      </c>
      <c r="O57" s="41">
        <f t="shared" si="40"/>
        <v>7518046.765544977</v>
      </c>
      <c r="P57" s="41">
        <f t="shared" si="40"/>
        <v>7512195.791427535</v>
      </c>
      <c r="Q57" s="41">
        <f t="shared" si="40"/>
        <v>7587401.6801494164</v>
      </c>
    </row>
    <row r="58" spans="1:17" ht="11.45" customHeight="1" x14ac:dyDescent="0.25">
      <c r="A58" s="25" t="s">
        <v>39</v>
      </c>
      <c r="B58" s="40">
        <f t="shared" ref="B58" si="41">B59+B60+B67</f>
        <v>4363885</v>
      </c>
      <c r="C58" s="40">
        <f t="shared" ref="C58:Q58" si="42">C59+C60+C67</f>
        <v>4646727</v>
      </c>
      <c r="D58" s="40">
        <f t="shared" si="42"/>
        <v>4909642</v>
      </c>
      <c r="E58" s="40">
        <f t="shared" si="42"/>
        <v>5177925</v>
      </c>
      <c r="F58" s="40">
        <f t="shared" si="42"/>
        <v>5353129</v>
      </c>
      <c r="G58" s="40">
        <f t="shared" si="42"/>
        <v>5660696</v>
      </c>
      <c r="H58" s="40">
        <f t="shared" si="42"/>
        <v>5880388</v>
      </c>
      <c r="I58" s="40">
        <f t="shared" si="42"/>
        <v>6224689</v>
      </c>
      <c r="J58" s="40">
        <f t="shared" si="42"/>
        <v>6440106</v>
      </c>
      <c r="K58" s="40">
        <f t="shared" si="42"/>
        <v>6608503</v>
      </c>
      <c r="L58" s="40">
        <f t="shared" si="42"/>
        <v>6723683</v>
      </c>
      <c r="M58" s="40">
        <f t="shared" si="42"/>
        <v>6742822</v>
      </c>
      <c r="N58" s="40">
        <f t="shared" si="42"/>
        <v>6741153</v>
      </c>
      <c r="O58" s="40">
        <f t="shared" si="42"/>
        <v>6700838</v>
      </c>
      <c r="P58" s="40">
        <f t="shared" si="42"/>
        <v>6735629</v>
      </c>
      <c r="Q58" s="40">
        <f t="shared" si="42"/>
        <v>6783045</v>
      </c>
    </row>
    <row r="59" spans="1:17" ht="11.45" customHeight="1" x14ac:dyDescent="0.25">
      <c r="A59" s="23" t="s">
        <v>30</v>
      </c>
      <c r="B59" s="39">
        <v>781361</v>
      </c>
      <c r="C59" s="39">
        <v>853366</v>
      </c>
      <c r="D59" s="39">
        <v>910555</v>
      </c>
      <c r="E59" s="39">
        <v>969895</v>
      </c>
      <c r="F59" s="39">
        <v>1042605</v>
      </c>
      <c r="G59" s="39">
        <v>1124172</v>
      </c>
      <c r="H59" s="39">
        <v>1205816</v>
      </c>
      <c r="I59" s="39">
        <v>1298688</v>
      </c>
      <c r="J59" s="39">
        <v>1388607</v>
      </c>
      <c r="K59" s="39">
        <v>1448851</v>
      </c>
      <c r="L59" s="39">
        <v>1499133</v>
      </c>
      <c r="M59" s="39">
        <v>1534902</v>
      </c>
      <c r="N59" s="39">
        <v>1556435</v>
      </c>
      <c r="O59" s="39">
        <v>1568596</v>
      </c>
      <c r="P59" s="39">
        <v>1619621</v>
      </c>
      <c r="Q59" s="39">
        <v>1653528</v>
      </c>
    </row>
    <row r="60" spans="1:17" ht="11.45" customHeight="1" x14ac:dyDescent="0.25">
      <c r="A60" s="19" t="s">
        <v>29</v>
      </c>
      <c r="B60" s="38">
        <f>SUM(B61:B66)</f>
        <v>3555065</v>
      </c>
      <c r="C60" s="38">
        <f t="shared" ref="C60:Q60" si="43">SUM(C61:C66)</f>
        <v>3765843</v>
      </c>
      <c r="D60" s="38">
        <f t="shared" si="43"/>
        <v>3971437</v>
      </c>
      <c r="E60" s="38">
        <f t="shared" si="43"/>
        <v>4180532</v>
      </c>
      <c r="F60" s="38">
        <f t="shared" si="43"/>
        <v>4283372</v>
      </c>
      <c r="G60" s="38">
        <f t="shared" si="43"/>
        <v>4509326</v>
      </c>
      <c r="H60" s="38">
        <f t="shared" si="43"/>
        <v>4647265</v>
      </c>
      <c r="I60" s="38">
        <f t="shared" si="43"/>
        <v>4898530</v>
      </c>
      <c r="J60" s="38">
        <f t="shared" si="43"/>
        <v>5023944</v>
      </c>
      <c r="K60" s="38">
        <f t="shared" si="43"/>
        <v>5131960</v>
      </c>
      <c r="L60" s="38">
        <f t="shared" si="43"/>
        <v>5196873</v>
      </c>
      <c r="M60" s="38">
        <f t="shared" si="43"/>
        <v>5180433</v>
      </c>
      <c r="N60" s="38">
        <f t="shared" si="43"/>
        <v>5157390</v>
      </c>
      <c r="O60" s="38">
        <f t="shared" si="43"/>
        <v>5105093</v>
      </c>
      <c r="P60" s="38">
        <f t="shared" si="43"/>
        <v>5088961</v>
      </c>
      <c r="Q60" s="38">
        <f t="shared" si="43"/>
        <v>5102575</v>
      </c>
    </row>
    <row r="61" spans="1:17" ht="11.45" customHeight="1" x14ac:dyDescent="0.25">
      <c r="A61" s="62" t="s">
        <v>59</v>
      </c>
      <c r="B61" s="42">
        <v>3437712</v>
      </c>
      <c r="C61" s="42">
        <v>3653075</v>
      </c>
      <c r="D61" s="42">
        <v>3859218</v>
      </c>
      <c r="E61" s="42">
        <v>4063433</v>
      </c>
      <c r="F61" s="42">
        <v>4178193</v>
      </c>
      <c r="G61" s="42">
        <v>4402095</v>
      </c>
      <c r="H61" s="42">
        <v>4529645</v>
      </c>
      <c r="I61" s="42">
        <v>4774152</v>
      </c>
      <c r="J61" s="42">
        <v>4901231</v>
      </c>
      <c r="K61" s="42">
        <v>4987108</v>
      </c>
      <c r="L61" s="42">
        <v>5033499</v>
      </c>
      <c r="M61" s="42">
        <v>4976132</v>
      </c>
      <c r="N61" s="42">
        <v>4981223</v>
      </c>
      <c r="O61" s="42">
        <v>4854226</v>
      </c>
      <c r="P61" s="42">
        <v>4768097</v>
      </c>
      <c r="Q61" s="42">
        <v>4758740</v>
      </c>
    </row>
    <row r="62" spans="1:17" ht="11.45" customHeight="1" x14ac:dyDescent="0.25">
      <c r="A62" s="62" t="s">
        <v>58</v>
      </c>
      <c r="B62" s="42">
        <v>106853</v>
      </c>
      <c r="C62" s="42">
        <v>102368</v>
      </c>
      <c r="D62" s="42">
        <v>101882</v>
      </c>
      <c r="E62" s="42">
        <v>107397</v>
      </c>
      <c r="F62" s="42">
        <v>96144</v>
      </c>
      <c r="G62" s="42">
        <v>98124</v>
      </c>
      <c r="H62" s="42">
        <v>108335</v>
      </c>
      <c r="I62" s="42">
        <v>114198</v>
      </c>
      <c r="J62" s="42">
        <v>112326</v>
      </c>
      <c r="K62" s="42">
        <v>129911</v>
      </c>
      <c r="L62" s="42">
        <v>128461</v>
      </c>
      <c r="M62" s="42">
        <v>119803</v>
      </c>
      <c r="N62" s="42">
        <v>112106</v>
      </c>
      <c r="O62" s="42">
        <v>104563</v>
      </c>
      <c r="P62" s="42">
        <v>160840</v>
      </c>
      <c r="Q62" s="42">
        <v>156270</v>
      </c>
    </row>
    <row r="63" spans="1:17" ht="11.45" customHeight="1" x14ac:dyDescent="0.25">
      <c r="A63" s="62" t="s">
        <v>57</v>
      </c>
      <c r="B63" s="42">
        <v>10500</v>
      </c>
      <c r="C63" s="42">
        <v>9740</v>
      </c>
      <c r="D63" s="42">
        <v>9263</v>
      </c>
      <c r="E63" s="42">
        <v>8513</v>
      </c>
      <c r="F63" s="42">
        <v>7846</v>
      </c>
      <c r="G63" s="42">
        <v>7779</v>
      </c>
      <c r="H63" s="42">
        <v>7883</v>
      </c>
      <c r="I63" s="42">
        <v>8565</v>
      </c>
      <c r="J63" s="42">
        <v>8784</v>
      </c>
      <c r="K63" s="42">
        <v>12767</v>
      </c>
      <c r="L63" s="42">
        <v>32340</v>
      </c>
      <c r="M63" s="42">
        <v>81770</v>
      </c>
      <c r="N63" s="42">
        <v>61379</v>
      </c>
      <c r="O63" s="42">
        <v>143786</v>
      </c>
      <c r="P63" s="42">
        <v>157464</v>
      </c>
      <c r="Q63" s="42">
        <v>184678</v>
      </c>
    </row>
    <row r="64" spans="1:17" ht="11.45" customHeight="1" x14ac:dyDescent="0.25">
      <c r="A64" s="62" t="s">
        <v>56</v>
      </c>
      <c r="B64" s="42">
        <v>0</v>
      </c>
      <c r="C64" s="42">
        <v>660</v>
      </c>
      <c r="D64" s="42">
        <v>1074</v>
      </c>
      <c r="E64" s="42">
        <v>1189</v>
      </c>
      <c r="F64" s="42">
        <v>1189</v>
      </c>
      <c r="G64" s="42">
        <v>1328</v>
      </c>
      <c r="H64" s="42">
        <v>1402</v>
      </c>
      <c r="I64" s="42">
        <v>1615</v>
      </c>
      <c r="J64" s="42">
        <v>1603</v>
      </c>
      <c r="K64" s="42">
        <v>2174</v>
      </c>
      <c r="L64" s="42">
        <v>2573</v>
      </c>
      <c r="M64" s="42">
        <v>2728</v>
      </c>
      <c r="N64" s="42">
        <v>2682</v>
      </c>
      <c r="O64" s="42">
        <v>2517</v>
      </c>
      <c r="P64" s="42">
        <v>2500</v>
      </c>
      <c r="Q64" s="42">
        <v>2760</v>
      </c>
    </row>
    <row r="65" spans="1:17" ht="11.45" customHeight="1" x14ac:dyDescent="0.25">
      <c r="A65" s="62" t="s">
        <v>60</v>
      </c>
      <c r="B65" s="42">
        <v>0</v>
      </c>
      <c r="C65" s="42">
        <v>0</v>
      </c>
      <c r="D65" s="42">
        <v>0</v>
      </c>
      <c r="E65" s="42">
        <v>0</v>
      </c>
      <c r="F65" s="42">
        <v>0</v>
      </c>
      <c r="G65" s="42">
        <v>0</v>
      </c>
      <c r="H65" s="42">
        <v>0</v>
      </c>
      <c r="I65" s="42">
        <v>0</v>
      </c>
      <c r="J65" s="42">
        <v>0</v>
      </c>
      <c r="K65" s="42">
        <v>0</v>
      </c>
      <c r="L65" s="42">
        <v>0</v>
      </c>
      <c r="M65" s="42">
        <v>0</v>
      </c>
      <c r="N65" s="42">
        <v>0</v>
      </c>
      <c r="O65" s="42">
        <v>1</v>
      </c>
      <c r="P65" s="42">
        <v>22</v>
      </c>
      <c r="Q65" s="42">
        <v>60</v>
      </c>
    </row>
    <row r="66" spans="1:17" ht="11.45" customHeight="1" x14ac:dyDescent="0.25">
      <c r="A66" s="62" t="s">
        <v>55</v>
      </c>
      <c r="B66" s="42">
        <v>0</v>
      </c>
      <c r="C66" s="42">
        <v>0</v>
      </c>
      <c r="D66" s="42">
        <v>0</v>
      </c>
      <c r="E66" s="42">
        <v>0</v>
      </c>
      <c r="F66" s="42">
        <v>0</v>
      </c>
      <c r="G66" s="42">
        <v>0</v>
      </c>
      <c r="H66" s="42">
        <v>0</v>
      </c>
      <c r="I66" s="42">
        <v>0</v>
      </c>
      <c r="J66" s="42">
        <v>0</v>
      </c>
      <c r="K66" s="42">
        <v>0</v>
      </c>
      <c r="L66" s="42">
        <v>0</v>
      </c>
      <c r="M66" s="42">
        <v>0</v>
      </c>
      <c r="N66" s="42">
        <v>0</v>
      </c>
      <c r="O66" s="42">
        <v>0</v>
      </c>
      <c r="P66" s="42">
        <v>38</v>
      </c>
      <c r="Q66" s="42">
        <v>67</v>
      </c>
    </row>
    <row r="67" spans="1:17" ht="11.45" customHeight="1" x14ac:dyDescent="0.25">
      <c r="A67" s="19" t="s">
        <v>28</v>
      </c>
      <c r="B67" s="38">
        <f>SUM(B68:B72)</f>
        <v>27459</v>
      </c>
      <c r="C67" s="38">
        <f t="shared" ref="C67:Q67" si="44">SUM(C68:C72)</f>
        <v>27518</v>
      </c>
      <c r="D67" s="38">
        <f t="shared" si="44"/>
        <v>27650</v>
      </c>
      <c r="E67" s="38">
        <f t="shared" si="44"/>
        <v>27498</v>
      </c>
      <c r="F67" s="38">
        <f t="shared" si="44"/>
        <v>27152</v>
      </c>
      <c r="G67" s="38">
        <f t="shared" si="44"/>
        <v>27198</v>
      </c>
      <c r="H67" s="38">
        <f t="shared" si="44"/>
        <v>27307</v>
      </c>
      <c r="I67" s="38">
        <f t="shared" si="44"/>
        <v>27471</v>
      </c>
      <c r="J67" s="38">
        <f t="shared" si="44"/>
        <v>27555</v>
      </c>
      <c r="K67" s="38">
        <f t="shared" si="44"/>
        <v>27692</v>
      </c>
      <c r="L67" s="38">
        <f t="shared" si="44"/>
        <v>27677</v>
      </c>
      <c r="M67" s="38">
        <f t="shared" si="44"/>
        <v>27487</v>
      </c>
      <c r="N67" s="38">
        <f t="shared" si="44"/>
        <v>27328</v>
      </c>
      <c r="O67" s="38">
        <f t="shared" si="44"/>
        <v>27149</v>
      </c>
      <c r="P67" s="38">
        <f t="shared" si="44"/>
        <v>27047</v>
      </c>
      <c r="Q67" s="38">
        <f t="shared" si="44"/>
        <v>26942</v>
      </c>
    </row>
    <row r="68" spans="1:17" ht="11.45" customHeight="1" x14ac:dyDescent="0.25">
      <c r="A68" s="62" t="s">
        <v>59</v>
      </c>
      <c r="B68" s="37">
        <v>0</v>
      </c>
      <c r="C68" s="37">
        <v>0</v>
      </c>
      <c r="D68" s="37">
        <v>0</v>
      </c>
      <c r="E68" s="37">
        <v>0</v>
      </c>
      <c r="F68" s="37">
        <v>0</v>
      </c>
      <c r="G68" s="37">
        <v>0</v>
      </c>
      <c r="H68" s="37">
        <v>0</v>
      </c>
      <c r="I68" s="37">
        <v>0</v>
      </c>
      <c r="J68" s="37">
        <v>0</v>
      </c>
      <c r="K68" s="37">
        <v>0</v>
      </c>
      <c r="L68" s="37">
        <v>0</v>
      </c>
      <c r="M68" s="37">
        <v>0</v>
      </c>
      <c r="N68" s="37">
        <v>0</v>
      </c>
      <c r="O68" s="37">
        <v>0</v>
      </c>
      <c r="P68" s="37">
        <v>0</v>
      </c>
      <c r="Q68" s="37">
        <v>0</v>
      </c>
    </row>
    <row r="69" spans="1:17" ht="11.45" customHeight="1" x14ac:dyDescent="0.25">
      <c r="A69" s="62" t="s">
        <v>58</v>
      </c>
      <c r="B69" s="37">
        <v>27459</v>
      </c>
      <c r="C69" s="37">
        <v>27208</v>
      </c>
      <c r="D69" s="37">
        <v>27176</v>
      </c>
      <c r="E69" s="37">
        <v>26982</v>
      </c>
      <c r="F69" s="37">
        <v>26641</v>
      </c>
      <c r="G69" s="37">
        <v>26656</v>
      </c>
      <c r="H69" s="37">
        <v>26747</v>
      </c>
      <c r="I69" s="37">
        <v>26817</v>
      </c>
      <c r="J69" s="37">
        <v>26870</v>
      </c>
      <c r="K69" s="37">
        <v>27030</v>
      </c>
      <c r="L69" s="37">
        <v>27042</v>
      </c>
      <c r="M69" s="37">
        <v>26873</v>
      </c>
      <c r="N69" s="37">
        <v>26718</v>
      </c>
      <c r="O69" s="37">
        <v>26576</v>
      </c>
      <c r="P69" s="37">
        <v>26464</v>
      </c>
      <c r="Q69" s="37">
        <v>26321</v>
      </c>
    </row>
    <row r="70" spans="1:17" ht="11.45" customHeight="1" x14ac:dyDescent="0.25">
      <c r="A70" s="62" t="s">
        <v>57</v>
      </c>
      <c r="B70" s="37">
        <v>0</v>
      </c>
      <c r="C70" s="37">
        <v>0</v>
      </c>
      <c r="D70" s="37">
        <v>0</v>
      </c>
      <c r="E70" s="37">
        <v>0</v>
      </c>
      <c r="F70" s="37">
        <v>0</v>
      </c>
      <c r="G70" s="37">
        <v>0</v>
      </c>
      <c r="H70" s="37">
        <v>0</v>
      </c>
      <c r="I70" s="37">
        <v>0</v>
      </c>
      <c r="J70" s="37">
        <v>0</v>
      </c>
      <c r="K70" s="37">
        <v>0</v>
      </c>
      <c r="L70" s="37">
        <v>0</v>
      </c>
      <c r="M70" s="37">
        <v>0</v>
      </c>
      <c r="N70" s="37">
        <v>0</v>
      </c>
      <c r="O70" s="37">
        <v>0</v>
      </c>
      <c r="P70" s="37">
        <v>0</v>
      </c>
      <c r="Q70" s="37">
        <v>0</v>
      </c>
    </row>
    <row r="71" spans="1:17" ht="11.45" customHeight="1" x14ac:dyDescent="0.25">
      <c r="A71" s="62" t="s">
        <v>56</v>
      </c>
      <c r="B71" s="37">
        <v>0</v>
      </c>
      <c r="C71" s="37">
        <v>310</v>
      </c>
      <c r="D71" s="37">
        <v>474</v>
      </c>
      <c r="E71" s="37">
        <v>516</v>
      </c>
      <c r="F71" s="37">
        <v>511</v>
      </c>
      <c r="G71" s="37">
        <v>542</v>
      </c>
      <c r="H71" s="37">
        <v>560</v>
      </c>
      <c r="I71" s="37">
        <v>654</v>
      </c>
      <c r="J71" s="37">
        <v>685</v>
      </c>
      <c r="K71" s="37">
        <v>662</v>
      </c>
      <c r="L71" s="37">
        <v>635</v>
      </c>
      <c r="M71" s="37">
        <v>614</v>
      </c>
      <c r="N71" s="37">
        <v>610</v>
      </c>
      <c r="O71" s="37">
        <v>573</v>
      </c>
      <c r="P71" s="37">
        <v>583</v>
      </c>
      <c r="Q71" s="37">
        <v>621</v>
      </c>
    </row>
    <row r="72" spans="1:17" ht="11.45" customHeight="1" x14ac:dyDescent="0.25">
      <c r="A72" s="62" t="s">
        <v>55</v>
      </c>
      <c r="B72" s="37">
        <v>0</v>
      </c>
      <c r="C72" s="37">
        <v>0</v>
      </c>
      <c r="D72" s="37">
        <v>0</v>
      </c>
      <c r="E72" s="37">
        <v>0</v>
      </c>
      <c r="F72" s="37">
        <v>0</v>
      </c>
      <c r="G72" s="37">
        <v>0</v>
      </c>
      <c r="H72" s="37">
        <v>0</v>
      </c>
      <c r="I72" s="37">
        <v>0</v>
      </c>
      <c r="J72" s="37">
        <v>0</v>
      </c>
      <c r="K72" s="37">
        <v>0</v>
      </c>
      <c r="L72" s="37">
        <v>0</v>
      </c>
      <c r="M72" s="37">
        <v>0</v>
      </c>
      <c r="N72" s="37">
        <v>0</v>
      </c>
      <c r="O72" s="37">
        <v>0</v>
      </c>
      <c r="P72" s="37">
        <v>0</v>
      </c>
      <c r="Q72" s="37">
        <v>0</v>
      </c>
    </row>
    <row r="73" spans="1:17" ht="11.45" customHeight="1" x14ac:dyDescent="0.25">
      <c r="A73" s="25" t="s">
        <v>18</v>
      </c>
      <c r="B73" s="40">
        <f t="shared" ref="B73" si="45">B74+B80</f>
        <v>904998.02202775306</v>
      </c>
      <c r="C73" s="40">
        <f t="shared" ref="C73:Q73" si="46">C74+C80</f>
        <v>932959.20200567937</v>
      </c>
      <c r="D73" s="40">
        <f t="shared" si="46"/>
        <v>955839.7645699986</v>
      </c>
      <c r="E73" s="40">
        <f t="shared" si="46"/>
        <v>970001.84582451091</v>
      </c>
      <c r="F73" s="40">
        <f t="shared" si="46"/>
        <v>997536.63740748505</v>
      </c>
      <c r="G73" s="40">
        <f t="shared" si="46"/>
        <v>955587.06473853276</v>
      </c>
      <c r="H73" s="40">
        <f t="shared" si="46"/>
        <v>986939.81244128465</v>
      </c>
      <c r="I73" s="40">
        <f t="shared" si="46"/>
        <v>1024061.0621064986</v>
      </c>
      <c r="J73" s="40">
        <f t="shared" si="46"/>
        <v>1058269.2304836076</v>
      </c>
      <c r="K73" s="40">
        <f t="shared" si="46"/>
        <v>1021569.9972082517</v>
      </c>
      <c r="L73" s="40">
        <f t="shared" si="46"/>
        <v>1011264.0574067137</v>
      </c>
      <c r="M73" s="40">
        <f t="shared" si="46"/>
        <v>927352.77008266002</v>
      </c>
      <c r="N73" s="40">
        <f t="shared" si="46"/>
        <v>851662.58876882785</v>
      </c>
      <c r="O73" s="40">
        <f t="shared" si="46"/>
        <v>817208.76554497716</v>
      </c>
      <c r="P73" s="40">
        <f t="shared" si="46"/>
        <v>776566.79142753524</v>
      </c>
      <c r="Q73" s="40">
        <f t="shared" si="46"/>
        <v>804356.68014941621</v>
      </c>
    </row>
    <row r="74" spans="1:17" ht="11.45" customHeight="1" x14ac:dyDescent="0.25">
      <c r="A74" s="23" t="s">
        <v>27</v>
      </c>
      <c r="B74" s="39">
        <f>SUM(B75:B79)</f>
        <v>715958</v>
      </c>
      <c r="C74" s="39">
        <f t="shared" ref="C74:Q74" si="47">SUM(C75:C79)</f>
        <v>737909</v>
      </c>
      <c r="D74" s="39">
        <f t="shared" si="47"/>
        <v>755661</v>
      </c>
      <c r="E74" s="39">
        <f t="shared" si="47"/>
        <v>770572</v>
      </c>
      <c r="F74" s="39">
        <f t="shared" si="47"/>
        <v>759291</v>
      </c>
      <c r="G74" s="39">
        <f t="shared" si="47"/>
        <v>746123</v>
      </c>
      <c r="H74" s="39">
        <f t="shared" si="47"/>
        <v>750835</v>
      </c>
      <c r="I74" s="39">
        <f t="shared" si="47"/>
        <v>792377</v>
      </c>
      <c r="J74" s="39">
        <f t="shared" si="47"/>
        <v>812937</v>
      </c>
      <c r="K74" s="39">
        <f t="shared" si="47"/>
        <v>793089</v>
      </c>
      <c r="L74" s="39">
        <f t="shared" si="47"/>
        <v>800042</v>
      </c>
      <c r="M74" s="39">
        <f t="shared" si="47"/>
        <v>733926</v>
      </c>
      <c r="N74" s="39">
        <f t="shared" si="47"/>
        <v>676198</v>
      </c>
      <c r="O74" s="39">
        <f t="shared" si="47"/>
        <v>657050</v>
      </c>
      <c r="P74" s="39">
        <f t="shared" si="47"/>
        <v>633662</v>
      </c>
      <c r="Q74" s="39">
        <f t="shared" si="47"/>
        <v>675574</v>
      </c>
    </row>
    <row r="75" spans="1:17" ht="11.45" customHeight="1" x14ac:dyDescent="0.25">
      <c r="A75" s="62" t="s">
        <v>59</v>
      </c>
      <c r="B75" s="42">
        <v>626942</v>
      </c>
      <c r="C75" s="42">
        <v>637006</v>
      </c>
      <c r="D75" s="42">
        <v>644981</v>
      </c>
      <c r="E75" s="42">
        <v>636548</v>
      </c>
      <c r="F75" s="42">
        <v>614401</v>
      </c>
      <c r="G75" s="42">
        <v>592774</v>
      </c>
      <c r="H75" s="42">
        <v>571009</v>
      </c>
      <c r="I75" s="42">
        <v>588034</v>
      </c>
      <c r="J75" s="42">
        <v>607112</v>
      </c>
      <c r="K75" s="42">
        <v>555544</v>
      </c>
      <c r="L75" s="42">
        <v>525065</v>
      </c>
      <c r="M75" s="42">
        <v>464236</v>
      </c>
      <c r="N75" s="42">
        <v>419779</v>
      </c>
      <c r="O75" s="42">
        <v>375521</v>
      </c>
      <c r="P75" s="42">
        <v>349371</v>
      </c>
      <c r="Q75" s="42">
        <v>342531</v>
      </c>
    </row>
    <row r="76" spans="1:17" ht="11.45" customHeight="1" x14ac:dyDescent="0.25">
      <c r="A76" s="62" t="s">
        <v>58</v>
      </c>
      <c r="B76" s="42">
        <v>89016</v>
      </c>
      <c r="C76" s="42">
        <v>100903</v>
      </c>
      <c r="D76" s="42">
        <v>110680</v>
      </c>
      <c r="E76" s="42">
        <v>134024</v>
      </c>
      <c r="F76" s="42">
        <v>144890</v>
      </c>
      <c r="G76" s="42">
        <v>153349</v>
      </c>
      <c r="H76" s="42">
        <v>179826</v>
      </c>
      <c r="I76" s="42">
        <v>204343</v>
      </c>
      <c r="J76" s="42">
        <v>205825</v>
      </c>
      <c r="K76" s="42">
        <v>237545</v>
      </c>
      <c r="L76" s="42">
        <v>274977</v>
      </c>
      <c r="M76" s="42">
        <v>269690</v>
      </c>
      <c r="N76" s="42">
        <v>256419</v>
      </c>
      <c r="O76" s="42">
        <v>281529</v>
      </c>
      <c r="P76" s="42">
        <v>284291</v>
      </c>
      <c r="Q76" s="42">
        <v>333043</v>
      </c>
    </row>
    <row r="77" spans="1:17" ht="11.45" customHeight="1" x14ac:dyDescent="0.25">
      <c r="A77" s="62" t="s">
        <v>57</v>
      </c>
      <c r="B77" s="42">
        <v>0</v>
      </c>
      <c r="C77" s="42">
        <v>0</v>
      </c>
      <c r="D77" s="42">
        <v>0</v>
      </c>
      <c r="E77" s="42">
        <v>0</v>
      </c>
      <c r="F77" s="42">
        <v>0</v>
      </c>
      <c r="G77" s="42">
        <v>0</v>
      </c>
      <c r="H77" s="42">
        <v>0</v>
      </c>
      <c r="I77" s="42">
        <v>0</v>
      </c>
      <c r="J77" s="42">
        <v>0</v>
      </c>
      <c r="K77" s="42">
        <v>0</v>
      </c>
      <c r="L77" s="42">
        <v>0</v>
      </c>
      <c r="M77" s="42">
        <v>0</v>
      </c>
      <c r="N77" s="42">
        <v>0</v>
      </c>
      <c r="O77" s="42">
        <v>0</v>
      </c>
      <c r="P77" s="42">
        <v>0</v>
      </c>
      <c r="Q77" s="42">
        <v>0</v>
      </c>
    </row>
    <row r="78" spans="1:17" ht="11.45" customHeight="1" x14ac:dyDescent="0.25">
      <c r="A78" s="62" t="s">
        <v>56</v>
      </c>
      <c r="B78" s="42">
        <v>0</v>
      </c>
      <c r="C78" s="42">
        <v>0</v>
      </c>
      <c r="D78" s="42">
        <v>0</v>
      </c>
      <c r="E78" s="42">
        <v>0</v>
      </c>
      <c r="F78" s="42">
        <v>0</v>
      </c>
      <c r="G78" s="42">
        <v>0</v>
      </c>
      <c r="H78" s="42">
        <v>0</v>
      </c>
      <c r="I78" s="42">
        <v>0</v>
      </c>
      <c r="J78" s="42">
        <v>0</v>
      </c>
      <c r="K78" s="42">
        <v>0</v>
      </c>
      <c r="L78" s="42">
        <v>0</v>
      </c>
      <c r="M78" s="42">
        <v>0</v>
      </c>
      <c r="N78" s="42">
        <v>0</v>
      </c>
      <c r="O78" s="42">
        <v>0</v>
      </c>
      <c r="P78" s="42">
        <v>0</v>
      </c>
      <c r="Q78" s="42">
        <v>0</v>
      </c>
    </row>
    <row r="79" spans="1:17" ht="11.45" customHeight="1" x14ac:dyDescent="0.25">
      <c r="A79" s="62" t="s">
        <v>55</v>
      </c>
      <c r="B79" s="42">
        <v>0</v>
      </c>
      <c r="C79" s="42">
        <v>0</v>
      </c>
      <c r="D79" s="42">
        <v>0</v>
      </c>
      <c r="E79" s="42">
        <v>0</v>
      </c>
      <c r="F79" s="42">
        <v>0</v>
      </c>
      <c r="G79" s="42">
        <v>0</v>
      </c>
      <c r="H79" s="42">
        <v>0</v>
      </c>
      <c r="I79" s="42">
        <v>0</v>
      </c>
      <c r="J79" s="42">
        <v>0</v>
      </c>
      <c r="K79" s="42">
        <v>0</v>
      </c>
      <c r="L79" s="42">
        <v>0</v>
      </c>
      <c r="M79" s="42">
        <v>0</v>
      </c>
      <c r="N79" s="42">
        <v>0</v>
      </c>
      <c r="O79" s="42">
        <v>0</v>
      </c>
      <c r="P79" s="42">
        <v>0</v>
      </c>
      <c r="Q79" s="42">
        <v>0</v>
      </c>
    </row>
    <row r="80" spans="1:17" ht="11.45" customHeight="1" x14ac:dyDescent="0.25">
      <c r="A80" s="19" t="s">
        <v>24</v>
      </c>
      <c r="B80" s="38">
        <f>SUM(B81:B82)</f>
        <v>189040.02202775306</v>
      </c>
      <c r="C80" s="38">
        <f t="shared" ref="C80:Q80" si="48">SUM(C81:C82)</f>
        <v>195050.2020056794</v>
      </c>
      <c r="D80" s="38">
        <f t="shared" si="48"/>
        <v>200178.76456999863</v>
      </c>
      <c r="E80" s="38">
        <f t="shared" si="48"/>
        <v>199429.84582451091</v>
      </c>
      <c r="F80" s="38">
        <f t="shared" si="48"/>
        <v>238245.63740748502</v>
      </c>
      <c r="G80" s="38">
        <f t="shared" si="48"/>
        <v>209464.06473853282</v>
      </c>
      <c r="H80" s="38">
        <f t="shared" si="48"/>
        <v>236104.81244128468</v>
      </c>
      <c r="I80" s="38">
        <f t="shared" si="48"/>
        <v>231684.06210649866</v>
      </c>
      <c r="J80" s="38">
        <f t="shared" si="48"/>
        <v>245332.23048360753</v>
      </c>
      <c r="K80" s="38">
        <f t="shared" si="48"/>
        <v>228480.99720825171</v>
      </c>
      <c r="L80" s="38">
        <f t="shared" si="48"/>
        <v>211222.05740671378</v>
      </c>
      <c r="M80" s="38">
        <f t="shared" si="48"/>
        <v>193426.77008265996</v>
      </c>
      <c r="N80" s="38">
        <f t="shared" si="48"/>
        <v>175464.58876882785</v>
      </c>
      <c r="O80" s="38">
        <f t="shared" si="48"/>
        <v>160158.76554497713</v>
      </c>
      <c r="P80" s="38">
        <f t="shared" si="48"/>
        <v>142904.79142753527</v>
      </c>
      <c r="Q80" s="38">
        <f t="shared" si="48"/>
        <v>128782.68014941625</v>
      </c>
    </row>
    <row r="81" spans="1:17" ht="11.45" customHeight="1" x14ac:dyDescent="0.25">
      <c r="A81" s="17" t="s">
        <v>23</v>
      </c>
      <c r="B81" s="37">
        <v>187601</v>
      </c>
      <c r="C81" s="37">
        <v>193520</v>
      </c>
      <c r="D81" s="37">
        <v>198575</v>
      </c>
      <c r="E81" s="37">
        <v>197796</v>
      </c>
      <c r="F81" s="37">
        <v>236340</v>
      </c>
      <c r="G81" s="37">
        <v>207501</v>
      </c>
      <c r="H81" s="37">
        <v>233713</v>
      </c>
      <c r="I81" s="37">
        <v>229650</v>
      </c>
      <c r="J81" s="37">
        <v>243541</v>
      </c>
      <c r="K81" s="37">
        <v>226885</v>
      </c>
      <c r="L81" s="37">
        <v>209223</v>
      </c>
      <c r="M81" s="37">
        <v>191810</v>
      </c>
      <c r="N81" s="37">
        <v>173659</v>
      </c>
      <c r="O81" s="37">
        <v>156459</v>
      </c>
      <c r="P81" s="37">
        <v>140881</v>
      </c>
      <c r="Q81" s="37">
        <v>126558</v>
      </c>
    </row>
    <row r="82" spans="1:17" ht="11.45" customHeight="1" x14ac:dyDescent="0.25">
      <c r="A82" s="15" t="s">
        <v>22</v>
      </c>
      <c r="B82" s="36">
        <v>1439.022027753068</v>
      </c>
      <c r="C82" s="36">
        <v>1530.2020056794036</v>
      </c>
      <c r="D82" s="36">
        <v>1603.7645699986185</v>
      </c>
      <c r="E82" s="36">
        <v>1633.8458245109116</v>
      </c>
      <c r="F82" s="36">
        <v>1905.6374074850071</v>
      </c>
      <c r="G82" s="36">
        <v>1963.0647385328211</v>
      </c>
      <c r="H82" s="36">
        <v>2391.8124412846837</v>
      </c>
      <c r="I82" s="36">
        <v>2034.0621064986694</v>
      </c>
      <c r="J82" s="36">
        <v>1791.2304836075368</v>
      </c>
      <c r="K82" s="36">
        <v>1595.9972082516922</v>
      </c>
      <c r="L82" s="36">
        <v>1999.0574067137813</v>
      </c>
      <c r="M82" s="36">
        <v>1616.7700826599623</v>
      </c>
      <c r="N82" s="36">
        <v>1805.5887688278517</v>
      </c>
      <c r="O82" s="36">
        <v>3699.7655449771287</v>
      </c>
      <c r="P82" s="36">
        <v>2023.7914275352787</v>
      </c>
      <c r="Q82" s="36">
        <v>2224.6801494162551</v>
      </c>
    </row>
    <row r="83" spans="1:17" ht="11.45" customHeight="1" x14ac:dyDescent="0.25">
      <c r="A83" s="59"/>
      <c r="B83" s="58"/>
      <c r="C83" s="58"/>
      <c r="D83" s="58"/>
      <c r="E83" s="58"/>
      <c r="F83" s="58"/>
      <c r="G83" s="58"/>
      <c r="H83" s="58"/>
      <c r="I83" s="58"/>
      <c r="J83" s="58"/>
      <c r="K83" s="58"/>
      <c r="L83" s="58"/>
      <c r="M83" s="58"/>
      <c r="N83" s="58"/>
      <c r="O83" s="58"/>
      <c r="P83" s="58"/>
      <c r="Q83" s="58"/>
    </row>
    <row r="84" spans="1:17" ht="11.45" customHeight="1" x14ac:dyDescent="0.25">
      <c r="A84" s="27" t="s">
        <v>69</v>
      </c>
      <c r="B84" s="41">
        <f t="shared" ref="B84:Q84" si="49">B85+B100</f>
        <v>5268883.0220277533</v>
      </c>
      <c r="C84" s="41">
        <f t="shared" si="49"/>
        <v>5579686.2020056797</v>
      </c>
      <c r="D84" s="41">
        <f t="shared" si="49"/>
        <v>5865481.7645699987</v>
      </c>
      <c r="E84" s="41">
        <f t="shared" si="49"/>
        <v>6147926.8458245108</v>
      </c>
      <c r="F84" s="41">
        <f t="shared" si="49"/>
        <v>6350665.6374074854</v>
      </c>
      <c r="G84" s="41">
        <f t="shared" si="49"/>
        <v>6616283.0647385325</v>
      </c>
      <c r="H84" s="41">
        <f t="shared" si="49"/>
        <v>6867327.8124412848</v>
      </c>
      <c r="I84" s="41">
        <f t="shared" si="49"/>
        <v>7248750.0621064985</v>
      </c>
      <c r="J84" s="41">
        <f t="shared" si="49"/>
        <v>7498375.2304836074</v>
      </c>
      <c r="K84" s="41">
        <f t="shared" si="49"/>
        <v>7630072.9972082516</v>
      </c>
      <c r="L84" s="41">
        <f t="shared" si="49"/>
        <v>7734947.0574067142</v>
      </c>
      <c r="M84" s="41">
        <f t="shared" si="49"/>
        <v>7670174.77008266</v>
      </c>
      <c r="N84" s="41">
        <f t="shared" si="49"/>
        <v>7592815.5887688277</v>
      </c>
      <c r="O84" s="41">
        <f t="shared" si="49"/>
        <v>7518046.765544977</v>
      </c>
      <c r="P84" s="41">
        <f t="shared" si="49"/>
        <v>7512195.791427535</v>
      </c>
      <c r="Q84" s="41">
        <f t="shared" si="49"/>
        <v>7587401.6801494164</v>
      </c>
    </row>
    <row r="85" spans="1:17" ht="11.45" customHeight="1" x14ac:dyDescent="0.25">
      <c r="A85" s="25" t="s">
        <v>39</v>
      </c>
      <c r="B85" s="40">
        <f t="shared" ref="B85:Q85" si="50">B86+B87+B94</f>
        <v>4363885</v>
      </c>
      <c r="C85" s="40">
        <f t="shared" si="50"/>
        <v>4646727</v>
      </c>
      <c r="D85" s="40">
        <f t="shared" si="50"/>
        <v>4909642</v>
      </c>
      <c r="E85" s="40">
        <f t="shared" si="50"/>
        <v>5177925</v>
      </c>
      <c r="F85" s="40">
        <f t="shared" si="50"/>
        <v>5353129</v>
      </c>
      <c r="G85" s="40">
        <f t="shared" si="50"/>
        <v>5660696</v>
      </c>
      <c r="H85" s="40">
        <f t="shared" si="50"/>
        <v>5880388</v>
      </c>
      <c r="I85" s="40">
        <f t="shared" si="50"/>
        <v>6224689</v>
      </c>
      <c r="J85" s="40">
        <f t="shared" si="50"/>
        <v>6440106</v>
      </c>
      <c r="K85" s="40">
        <f t="shared" si="50"/>
        <v>6608503</v>
      </c>
      <c r="L85" s="40">
        <f t="shared" si="50"/>
        <v>6723683</v>
      </c>
      <c r="M85" s="40">
        <f t="shared" si="50"/>
        <v>6742822</v>
      </c>
      <c r="N85" s="40">
        <f t="shared" si="50"/>
        <v>6741153</v>
      </c>
      <c r="O85" s="40">
        <f t="shared" si="50"/>
        <v>6700838</v>
      </c>
      <c r="P85" s="40">
        <f t="shared" si="50"/>
        <v>6735629</v>
      </c>
      <c r="Q85" s="40">
        <f t="shared" si="50"/>
        <v>6783045</v>
      </c>
    </row>
    <row r="86" spans="1:17" ht="11.45" customHeight="1" x14ac:dyDescent="0.25">
      <c r="A86" s="23" t="s">
        <v>30</v>
      </c>
      <c r="B86" s="39">
        <v>781361</v>
      </c>
      <c r="C86" s="39">
        <v>853366</v>
      </c>
      <c r="D86" s="39">
        <v>910555</v>
      </c>
      <c r="E86" s="39">
        <v>969895</v>
      </c>
      <c r="F86" s="39">
        <v>1042605</v>
      </c>
      <c r="G86" s="39">
        <v>1124172</v>
      </c>
      <c r="H86" s="39">
        <v>1205816</v>
      </c>
      <c r="I86" s="39">
        <v>1298688</v>
      </c>
      <c r="J86" s="39">
        <v>1388607</v>
      </c>
      <c r="K86" s="39">
        <v>1448851</v>
      </c>
      <c r="L86" s="39">
        <v>1499133</v>
      </c>
      <c r="M86" s="39">
        <v>1534902</v>
      </c>
      <c r="N86" s="39">
        <v>1556435</v>
      </c>
      <c r="O86" s="39">
        <v>1568596</v>
      </c>
      <c r="P86" s="39">
        <v>1619621</v>
      </c>
      <c r="Q86" s="39">
        <v>1653528</v>
      </c>
    </row>
    <row r="87" spans="1:17" ht="11.45" customHeight="1" x14ac:dyDescent="0.25">
      <c r="A87" s="19" t="s">
        <v>29</v>
      </c>
      <c r="B87" s="38">
        <f>SUM(B88:B93)</f>
        <v>3555065</v>
      </c>
      <c r="C87" s="38">
        <f t="shared" ref="C87" si="51">SUM(C88:C93)</f>
        <v>3765843</v>
      </c>
      <c r="D87" s="38">
        <f t="shared" ref="D87" si="52">SUM(D88:D93)</f>
        <v>3971437</v>
      </c>
      <c r="E87" s="38">
        <f t="shared" ref="E87" si="53">SUM(E88:E93)</f>
        <v>4180532</v>
      </c>
      <c r="F87" s="38">
        <f t="shared" ref="F87" si="54">SUM(F88:F93)</f>
        <v>4283372</v>
      </c>
      <c r="G87" s="38">
        <f t="shared" ref="G87" si="55">SUM(G88:G93)</f>
        <v>4509326</v>
      </c>
      <c r="H87" s="38">
        <f t="shared" ref="H87" si="56">SUM(H88:H93)</f>
        <v>4647265</v>
      </c>
      <c r="I87" s="38">
        <f t="shared" ref="I87" si="57">SUM(I88:I93)</f>
        <v>4898530</v>
      </c>
      <c r="J87" s="38">
        <f t="shared" ref="J87" si="58">SUM(J88:J93)</f>
        <v>5023944</v>
      </c>
      <c r="K87" s="38">
        <f t="shared" ref="K87" si="59">SUM(K88:K93)</f>
        <v>5131960</v>
      </c>
      <c r="L87" s="38">
        <f t="shared" ref="L87" si="60">SUM(L88:L93)</f>
        <v>5196873</v>
      </c>
      <c r="M87" s="38">
        <f t="shared" ref="M87" si="61">SUM(M88:M93)</f>
        <v>5180433</v>
      </c>
      <c r="N87" s="38">
        <f t="shared" ref="N87" si="62">SUM(N88:N93)</f>
        <v>5157390</v>
      </c>
      <c r="O87" s="38">
        <f t="shared" ref="O87" si="63">SUM(O88:O93)</f>
        <v>5105093</v>
      </c>
      <c r="P87" s="38">
        <f t="shared" ref="P87" si="64">SUM(P88:P93)</f>
        <v>5088961</v>
      </c>
      <c r="Q87" s="38">
        <f t="shared" ref="Q87" si="65">SUM(Q88:Q93)</f>
        <v>5102575</v>
      </c>
    </row>
    <row r="88" spans="1:17" ht="11.45" customHeight="1" x14ac:dyDescent="0.25">
      <c r="A88" s="62" t="s">
        <v>59</v>
      </c>
      <c r="B88" s="42">
        <v>3437712</v>
      </c>
      <c r="C88" s="42">
        <v>3653075</v>
      </c>
      <c r="D88" s="42">
        <v>3859218</v>
      </c>
      <c r="E88" s="42">
        <v>4063433</v>
      </c>
      <c r="F88" s="42">
        <v>4178193</v>
      </c>
      <c r="G88" s="42">
        <v>4402095</v>
      </c>
      <c r="H88" s="42">
        <v>4529645</v>
      </c>
      <c r="I88" s="42">
        <v>4774152</v>
      </c>
      <c r="J88" s="42">
        <v>4901231</v>
      </c>
      <c r="K88" s="42">
        <v>4987108</v>
      </c>
      <c r="L88" s="42">
        <v>5033499</v>
      </c>
      <c r="M88" s="42">
        <v>4976132</v>
      </c>
      <c r="N88" s="42">
        <v>4981223</v>
      </c>
      <c r="O88" s="42">
        <v>4854226</v>
      </c>
      <c r="P88" s="42">
        <v>4768097</v>
      </c>
      <c r="Q88" s="42">
        <v>4758740</v>
      </c>
    </row>
    <row r="89" spans="1:17" ht="11.45" customHeight="1" x14ac:dyDescent="0.25">
      <c r="A89" s="62" t="s">
        <v>58</v>
      </c>
      <c r="B89" s="42">
        <v>106853</v>
      </c>
      <c r="C89" s="42">
        <v>102368</v>
      </c>
      <c r="D89" s="42">
        <v>101882</v>
      </c>
      <c r="E89" s="42">
        <v>107397</v>
      </c>
      <c r="F89" s="42">
        <v>96144</v>
      </c>
      <c r="G89" s="42">
        <v>98124</v>
      </c>
      <c r="H89" s="42">
        <v>108335</v>
      </c>
      <c r="I89" s="42">
        <v>114198</v>
      </c>
      <c r="J89" s="42">
        <v>112326</v>
      </c>
      <c r="K89" s="42">
        <v>129911</v>
      </c>
      <c r="L89" s="42">
        <v>128461</v>
      </c>
      <c r="M89" s="42">
        <v>119803</v>
      </c>
      <c r="N89" s="42">
        <v>112106</v>
      </c>
      <c r="O89" s="42">
        <v>104563</v>
      </c>
      <c r="P89" s="42">
        <v>160840</v>
      </c>
      <c r="Q89" s="42">
        <v>156270</v>
      </c>
    </row>
    <row r="90" spans="1:17" ht="11.45" customHeight="1" x14ac:dyDescent="0.25">
      <c r="A90" s="62" t="s">
        <v>57</v>
      </c>
      <c r="B90" s="42">
        <v>10500</v>
      </c>
      <c r="C90" s="42">
        <v>9740</v>
      </c>
      <c r="D90" s="42">
        <v>9263</v>
      </c>
      <c r="E90" s="42">
        <v>8513</v>
      </c>
      <c r="F90" s="42">
        <v>7846</v>
      </c>
      <c r="G90" s="42">
        <v>7779</v>
      </c>
      <c r="H90" s="42">
        <v>7883</v>
      </c>
      <c r="I90" s="42">
        <v>8565</v>
      </c>
      <c r="J90" s="42">
        <v>8784</v>
      </c>
      <c r="K90" s="42">
        <v>12767</v>
      </c>
      <c r="L90" s="42">
        <v>32340</v>
      </c>
      <c r="M90" s="42">
        <v>81770</v>
      </c>
      <c r="N90" s="42">
        <v>61379</v>
      </c>
      <c r="O90" s="42">
        <v>143786</v>
      </c>
      <c r="P90" s="42">
        <v>157464</v>
      </c>
      <c r="Q90" s="42">
        <v>184678</v>
      </c>
    </row>
    <row r="91" spans="1:17" ht="11.45" customHeight="1" x14ac:dyDescent="0.25">
      <c r="A91" s="62" t="s">
        <v>56</v>
      </c>
      <c r="B91" s="42">
        <v>0</v>
      </c>
      <c r="C91" s="42">
        <v>660</v>
      </c>
      <c r="D91" s="42">
        <v>1074</v>
      </c>
      <c r="E91" s="42">
        <v>1189</v>
      </c>
      <c r="F91" s="42">
        <v>1189</v>
      </c>
      <c r="G91" s="42">
        <v>1328</v>
      </c>
      <c r="H91" s="42">
        <v>1402</v>
      </c>
      <c r="I91" s="42">
        <v>1615</v>
      </c>
      <c r="J91" s="42">
        <v>1603</v>
      </c>
      <c r="K91" s="42">
        <v>2174</v>
      </c>
      <c r="L91" s="42">
        <v>2573</v>
      </c>
      <c r="M91" s="42">
        <v>2728</v>
      </c>
      <c r="N91" s="42">
        <v>2682</v>
      </c>
      <c r="O91" s="42">
        <v>2517</v>
      </c>
      <c r="P91" s="42">
        <v>2500</v>
      </c>
      <c r="Q91" s="42">
        <v>2760</v>
      </c>
    </row>
    <row r="92" spans="1:17" ht="11.45" customHeight="1" x14ac:dyDescent="0.25">
      <c r="A92" s="62" t="s">
        <v>60</v>
      </c>
      <c r="B92" s="42">
        <v>0</v>
      </c>
      <c r="C92" s="42">
        <v>0</v>
      </c>
      <c r="D92" s="42">
        <v>0</v>
      </c>
      <c r="E92" s="42">
        <v>0</v>
      </c>
      <c r="F92" s="42">
        <v>0</v>
      </c>
      <c r="G92" s="42">
        <v>0</v>
      </c>
      <c r="H92" s="42">
        <v>0</v>
      </c>
      <c r="I92" s="42">
        <v>0</v>
      </c>
      <c r="J92" s="42">
        <v>0</v>
      </c>
      <c r="K92" s="42">
        <v>0</v>
      </c>
      <c r="L92" s="42">
        <v>0</v>
      </c>
      <c r="M92" s="42">
        <v>0</v>
      </c>
      <c r="N92" s="42">
        <v>0</v>
      </c>
      <c r="O92" s="42">
        <v>1</v>
      </c>
      <c r="P92" s="42">
        <v>22</v>
      </c>
      <c r="Q92" s="42">
        <v>60</v>
      </c>
    </row>
    <row r="93" spans="1:17" ht="11.45" customHeight="1" x14ac:dyDescent="0.25">
      <c r="A93" s="62" t="s">
        <v>55</v>
      </c>
      <c r="B93" s="42">
        <v>0</v>
      </c>
      <c r="C93" s="42">
        <v>0</v>
      </c>
      <c r="D93" s="42">
        <v>0</v>
      </c>
      <c r="E93" s="42">
        <v>0</v>
      </c>
      <c r="F93" s="42">
        <v>0</v>
      </c>
      <c r="G93" s="42">
        <v>0</v>
      </c>
      <c r="H93" s="42">
        <v>0</v>
      </c>
      <c r="I93" s="42">
        <v>0</v>
      </c>
      <c r="J93" s="42">
        <v>0</v>
      </c>
      <c r="K93" s="42">
        <v>0</v>
      </c>
      <c r="L93" s="42">
        <v>0</v>
      </c>
      <c r="M93" s="42">
        <v>0</v>
      </c>
      <c r="N93" s="42">
        <v>0</v>
      </c>
      <c r="O93" s="42">
        <v>0</v>
      </c>
      <c r="P93" s="42">
        <v>38</v>
      </c>
      <c r="Q93" s="42">
        <v>67</v>
      </c>
    </row>
    <row r="94" spans="1:17" ht="11.45" customHeight="1" x14ac:dyDescent="0.25">
      <c r="A94" s="19" t="s">
        <v>28</v>
      </c>
      <c r="B94" s="38">
        <f>SUM(B95:B99)</f>
        <v>27459</v>
      </c>
      <c r="C94" s="38">
        <f t="shared" ref="C94" si="66">SUM(C95:C99)</f>
        <v>27518</v>
      </c>
      <c r="D94" s="38">
        <f t="shared" ref="D94" si="67">SUM(D95:D99)</f>
        <v>27650</v>
      </c>
      <c r="E94" s="38">
        <f t="shared" ref="E94" si="68">SUM(E95:E99)</f>
        <v>27498</v>
      </c>
      <c r="F94" s="38">
        <f t="shared" ref="F94" si="69">SUM(F95:F99)</f>
        <v>27152</v>
      </c>
      <c r="G94" s="38">
        <f t="shared" ref="G94" si="70">SUM(G95:G99)</f>
        <v>27198</v>
      </c>
      <c r="H94" s="38">
        <f t="shared" ref="H94" si="71">SUM(H95:H99)</f>
        <v>27307</v>
      </c>
      <c r="I94" s="38">
        <f t="shared" ref="I94" si="72">SUM(I95:I99)</f>
        <v>27471</v>
      </c>
      <c r="J94" s="38">
        <f t="shared" ref="J94" si="73">SUM(J95:J99)</f>
        <v>27555</v>
      </c>
      <c r="K94" s="38">
        <f t="shared" ref="K94" si="74">SUM(K95:K99)</f>
        <v>27692</v>
      </c>
      <c r="L94" s="38">
        <f t="shared" ref="L94" si="75">SUM(L95:L99)</f>
        <v>27677</v>
      </c>
      <c r="M94" s="38">
        <f t="shared" ref="M94" si="76">SUM(M95:M99)</f>
        <v>27487</v>
      </c>
      <c r="N94" s="38">
        <f t="shared" ref="N94" si="77">SUM(N95:N99)</f>
        <v>27328</v>
      </c>
      <c r="O94" s="38">
        <f t="shared" ref="O94" si="78">SUM(O95:O99)</f>
        <v>27149</v>
      </c>
      <c r="P94" s="38">
        <f t="shared" ref="P94" si="79">SUM(P95:P99)</f>
        <v>27047</v>
      </c>
      <c r="Q94" s="38">
        <f t="shared" ref="Q94" si="80">SUM(Q95:Q99)</f>
        <v>26942</v>
      </c>
    </row>
    <row r="95" spans="1:17" ht="11.45" customHeight="1" x14ac:dyDescent="0.25">
      <c r="A95" s="62" t="s">
        <v>59</v>
      </c>
      <c r="B95" s="37">
        <v>0</v>
      </c>
      <c r="C95" s="37">
        <v>0</v>
      </c>
      <c r="D95" s="37">
        <v>0</v>
      </c>
      <c r="E95" s="37">
        <v>0</v>
      </c>
      <c r="F95" s="37">
        <v>0</v>
      </c>
      <c r="G95" s="37">
        <v>0</v>
      </c>
      <c r="H95" s="37">
        <v>0</v>
      </c>
      <c r="I95" s="37">
        <v>0</v>
      </c>
      <c r="J95" s="37">
        <v>0</v>
      </c>
      <c r="K95" s="37">
        <v>0</v>
      </c>
      <c r="L95" s="37">
        <v>0</v>
      </c>
      <c r="M95" s="37">
        <v>0</v>
      </c>
      <c r="N95" s="37">
        <v>0</v>
      </c>
      <c r="O95" s="37">
        <v>0</v>
      </c>
      <c r="P95" s="37">
        <v>0</v>
      </c>
      <c r="Q95" s="37">
        <v>0</v>
      </c>
    </row>
    <row r="96" spans="1:17" ht="11.45" customHeight="1" x14ac:dyDescent="0.25">
      <c r="A96" s="62" t="s">
        <v>58</v>
      </c>
      <c r="B96" s="37">
        <v>27459</v>
      </c>
      <c r="C96" s="37">
        <v>27208</v>
      </c>
      <c r="D96" s="37">
        <v>27176</v>
      </c>
      <c r="E96" s="37">
        <v>26982</v>
      </c>
      <c r="F96" s="37">
        <v>26641</v>
      </c>
      <c r="G96" s="37">
        <v>26656</v>
      </c>
      <c r="H96" s="37">
        <v>26747</v>
      </c>
      <c r="I96" s="37">
        <v>26817</v>
      </c>
      <c r="J96" s="37">
        <v>26870</v>
      </c>
      <c r="K96" s="37">
        <v>27030</v>
      </c>
      <c r="L96" s="37">
        <v>27042</v>
      </c>
      <c r="M96" s="37">
        <v>26873</v>
      </c>
      <c r="N96" s="37">
        <v>26718</v>
      </c>
      <c r="O96" s="37">
        <v>26576</v>
      </c>
      <c r="P96" s="37">
        <v>26464</v>
      </c>
      <c r="Q96" s="37">
        <v>26321</v>
      </c>
    </row>
    <row r="97" spans="1:17" ht="11.45" customHeight="1" x14ac:dyDescent="0.25">
      <c r="A97" s="62" t="s">
        <v>57</v>
      </c>
      <c r="B97" s="37">
        <v>0</v>
      </c>
      <c r="C97" s="37">
        <v>0</v>
      </c>
      <c r="D97" s="37">
        <v>0</v>
      </c>
      <c r="E97" s="37">
        <v>0</v>
      </c>
      <c r="F97" s="37">
        <v>0</v>
      </c>
      <c r="G97" s="37">
        <v>0</v>
      </c>
      <c r="H97" s="37">
        <v>0</v>
      </c>
      <c r="I97" s="37">
        <v>0</v>
      </c>
      <c r="J97" s="37">
        <v>0</v>
      </c>
      <c r="K97" s="37">
        <v>0</v>
      </c>
      <c r="L97" s="37">
        <v>0</v>
      </c>
      <c r="M97" s="37">
        <v>0</v>
      </c>
      <c r="N97" s="37">
        <v>0</v>
      </c>
      <c r="O97" s="37">
        <v>0</v>
      </c>
      <c r="P97" s="37">
        <v>0</v>
      </c>
      <c r="Q97" s="37">
        <v>0</v>
      </c>
    </row>
    <row r="98" spans="1:17" ht="11.45" customHeight="1" x14ac:dyDescent="0.25">
      <c r="A98" s="62" t="s">
        <v>56</v>
      </c>
      <c r="B98" s="37">
        <v>0</v>
      </c>
      <c r="C98" s="37">
        <v>310</v>
      </c>
      <c r="D98" s="37">
        <v>474</v>
      </c>
      <c r="E98" s="37">
        <v>516</v>
      </c>
      <c r="F98" s="37">
        <v>511</v>
      </c>
      <c r="G98" s="37">
        <v>542</v>
      </c>
      <c r="H98" s="37">
        <v>560</v>
      </c>
      <c r="I98" s="37">
        <v>654</v>
      </c>
      <c r="J98" s="37">
        <v>685</v>
      </c>
      <c r="K98" s="37">
        <v>662</v>
      </c>
      <c r="L98" s="37">
        <v>635</v>
      </c>
      <c r="M98" s="37">
        <v>614</v>
      </c>
      <c r="N98" s="37">
        <v>610</v>
      </c>
      <c r="O98" s="37">
        <v>573</v>
      </c>
      <c r="P98" s="37">
        <v>583</v>
      </c>
      <c r="Q98" s="37">
        <v>621</v>
      </c>
    </row>
    <row r="99" spans="1:17" ht="11.45" customHeight="1" x14ac:dyDescent="0.25">
      <c r="A99" s="62" t="s">
        <v>55</v>
      </c>
      <c r="B99" s="37">
        <v>0</v>
      </c>
      <c r="C99" s="37">
        <v>0</v>
      </c>
      <c r="D99" s="37">
        <v>0</v>
      </c>
      <c r="E99" s="37">
        <v>0</v>
      </c>
      <c r="F99" s="37">
        <v>0</v>
      </c>
      <c r="G99" s="37">
        <v>0</v>
      </c>
      <c r="H99" s="37">
        <v>0</v>
      </c>
      <c r="I99" s="37">
        <v>0</v>
      </c>
      <c r="J99" s="37">
        <v>0</v>
      </c>
      <c r="K99" s="37">
        <v>0</v>
      </c>
      <c r="L99" s="37">
        <v>0</v>
      </c>
      <c r="M99" s="37">
        <v>0</v>
      </c>
      <c r="N99" s="37">
        <v>0</v>
      </c>
      <c r="O99" s="37">
        <v>0</v>
      </c>
      <c r="P99" s="37">
        <v>0</v>
      </c>
      <c r="Q99" s="37">
        <v>0</v>
      </c>
    </row>
    <row r="100" spans="1:17" ht="11.45" customHeight="1" x14ac:dyDescent="0.25">
      <c r="A100" s="25" t="s">
        <v>18</v>
      </c>
      <c r="B100" s="40">
        <f t="shared" ref="B100:Q100" si="81">B101+B107</f>
        <v>904998.02202775306</v>
      </c>
      <c r="C100" s="40">
        <f t="shared" si="81"/>
        <v>932959.20200567937</v>
      </c>
      <c r="D100" s="40">
        <f t="shared" si="81"/>
        <v>955839.7645699986</v>
      </c>
      <c r="E100" s="40">
        <f t="shared" si="81"/>
        <v>970001.84582451091</v>
      </c>
      <c r="F100" s="40">
        <f t="shared" si="81"/>
        <v>997536.63740748505</v>
      </c>
      <c r="G100" s="40">
        <f t="shared" si="81"/>
        <v>955587.06473853276</v>
      </c>
      <c r="H100" s="40">
        <f t="shared" si="81"/>
        <v>986939.81244128465</v>
      </c>
      <c r="I100" s="40">
        <f t="shared" si="81"/>
        <v>1024061.0621064986</v>
      </c>
      <c r="J100" s="40">
        <f t="shared" si="81"/>
        <v>1058269.2304836076</v>
      </c>
      <c r="K100" s="40">
        <f t="shared" si="81"/>
        <v>1021569.9972082517</v>
      </c>
      <c r="L100" s="40">
        <f t="shared" si="81"/>
        <v>1011264.0574067137</v>
      </c>
      <c r="M100" s="40">
        <f t="shared" si="81"/>
        <v>927352.77008266002</v>
      </c>
      <c r="N100" s="40">
        <f t="shared" si="81"/>
        <v>851662.58876882785</v>
      </c>
      <c r="O100" s="40">
        <f t="shared" si="81"/>
        <v>817208.76554497716</v>
      </c>
      <c r="P100" s="40">
        <f t="shared" si="81"/>
        <v>776566.79142753524</v>
      </c>
      <c r="Q100" s="40">
        <f t="shared" si="81"/>
        <v>804356.68014941621</v>
      </c>
    </row>
    <row r="101" spans="1:17" ht="11.45" customHeight="1" x14ac:dyDescent="0.25">
      <c r="A101" s="23" t="s">
        <v>27</v>
      </c>
      <c r="B101" s="39">
        <f>SUM(B102:B106)</f>
        <v>715958</v>
      </c>
      <c r="C101" s="39">
        <f t="shared" ref="C101" si="82">SUM(C102:C106)</f>
        <v>737909</v>
      </c>
      <c r="D101" s="39">
        <f t="shared" ref="D101" si="83">SUM(D102:D106)</f>
        <v>755661</v>
      </c>
      <c r="E101" s="39">
        <f t="shared" ref="E101" si="84">SUM(E102:E106)</f>
        <v>770572</v>
      </c>
      <c r="F101" s="39">
        <f t="shared" ref="F101" si="85">SUM(F102:F106)</f>
        <v>759291</v>
      </c>
      <c r="G101" s="39">
        <f t="shared" ref="G101" si="86">SUM(G102:G106)</f>
        <v>746123</v>
      </c>
      <c r="H101" s="39">
        <f t="shared" ref="H101" si="87">SUM(H102:H106)</f>
        <v>750835</v>
      </c>
      <c r="I101" s="39">
        <f t="shared" ref="I101" si="88">SUM(I102:I106)</f>
        <v>792377</v>
      </c>
      <c r="J101" s="39">
        <f t="shared" ref="J101" si="89">SUM(J102:J106)</f>
        <v>812937</v>
      </c>
      <c r="K101" s="39">
        <f t="shared" ref="K101" si="90">SUM(K102:K106)</f>
        <v>793089</v>
      </c>
      <c r="L101" s="39">
        <f t="shared" ref="L101" si="91">SUM(L102:L106)</f>
        <v>800042</v>
      </c>
      <c r="M101" s="39">
        <f t="shared" ref="M101" si="92">SUM(M102:M106)</f>
        <v>733926</v>
      </c>
      <c r="N101" s="39">
        <f t="shared" ref="N101" si="93">SUM(N102:N106)</f>
        <v>676198</v>
      </c>
      <c r="O101" s="39">
        <f t="shared" ref="O101" si="94">SUM(O102:O106)</f>
        <v>657050</v>
      </c>
      <c r="P101" s="39">
        <f t="shared" ref="P101" si="95">SUM(P102:P106)</f>
        <v>633662</v>
      </c>
      <c r="Q101" s="39">
        <f t="shared" ref="Q101" si="96">SUM(Q102:Q106)</f>
        <v>675574</v>
      </c>
    </row>
    <row r="102" spans="1:17" ht="11.45" customHeight="1" x14ac:dyDescent="0.25">
      <c r="A102" s="62" t="s">
        <v>59</v>
      </c>
      <c r="B102" s="42">
        <v>626942</v>
      </c>
      <c r="C102" s="42">
        <v>637006</v>
      </c>
      <c r="D102" s="42">
        <v>644981</v>
      </c>
      <c r="E102" s="42">
        <v>636548</v>
      </c>
      <c r="F102" s="42">
        <v>614401</v>
      </c>
      <c r="G102" s="42">
        <v>592774</v>
      </c>
      <c r="H102" s="42">
        <v>571009</v>
      </c>
      <c r="I102" s="42">
        <v>588034</v>
      </c>
      <c r="J102" s="42">
        <v>607112</v>
      </c>
      <c r="K102" s="42">
        <v>555544</v>
      </c>
      <c r="L102" s="42">
        <v>525065</v>
      </c>
      <c r="M102" s="42">
        <v>464236</v>
      </c>
      <c r="N102" s="42">
        <v>419779</v>
      </c>
      <c r="O102" s="42">
        <v>375521</v>
      </c>
      <c r="P102" s="42">
        <v>349371</v>
      </c>
      <c r="Q102" s="42">
        <v>342531</v>
      </c>
    </row>
    <row r="103" spans="1:17" ht="11.45" customHeight="1" x14ac:dyDescent="0.25">
      <c r="A103" s="62" t="s">
        <v>58</v>
      </c>
      <c r="B103" s="42">
        <v>89016</v>
      </c>
      <c r="C103" s="42">
        <v>100903</v>
      </c>
      <c r="D103" s="42">
        <v>110680</v>
      </c>
      <c r="E103" s="42">
        <v>134024</v>
      </c>
      <c r="F103" s="42">
        <v>144890</v>
      </c>
      <c r="G103" s="42">
        <v>153349</v>
      </c>
      <c r="H103" s="42">
        <v>179826</v>
      </c>
      <c r="I103" s="42">
        <v>204343</v>
      </c>
      <c r="J103" s="42">
        <v>205825</v>
      </c>
      <c r="K103" s="42">
        <v>237545</v>
      </c>
      <c r="L103" s="42">
        <v>274977</v>
      </c>
      <c r="M103" s="42">
        <v>269690</v>
      </c>
      <c r="N103" s="42">
        <v>256419</v>
      </c>
      <c r="O103" s="42">
        <v>281529</v>
      </c>
      <c r="P103" s="42">
        <v>284291</v>
      </c>
      <c r="Q103" s="42">
        <v>333043</v>
      </c>
    </row>
    <row r="104" spans="1:17" ht="11.45" customHeight="1" x14ac:dyDescent="0.25">
      <c r="A104" s="62" t="s">
        <v>57</v>
      </c>
      <c r="B104" s="42">
        <v>0</v>
      </c>
      <c r="C104" s="42">
        <v>0</v>
      </c>
      <c r="D104" s="42">
        <v>0</v>
      </c>
      <c r="E104" s="42">
        <v>0</v>
      </c>
      <c r="F104" s="42">
        <v>0</v>
      </c>
      <c r="G104" s="42">
        <v>0</v>
      </c>
      <c r="H104" s="42">
        <v>0</v>
      </c>
      <c r="I104" s="42">
        <v>0</v>
      </c>
      <c r="J104" s="42">
        <v>0</v>
      </c>
      <c r="K104" s="42">
        <v>0</v>
      </c>
      <c r="L104" s="42">
        <v>0</v>
      </c>
      <c r="M104" s="42">
        <v>0</v>
      </c>
      <c r="N104" s="42">
        <v>0</v>
      </c>
      <c r="O104" s="42">
        <v>0</v>
      </c>
      <c r="P104" s="42">
        <v>0</v>
      </c>
      <c r="Q104" s="42">
        <v>0</v>
      </c>
    </row>
    <row r="105" spans="1:17" ht="11.45" customHeight="1" x14ac:dyDescent="0.25">
      <c r="A105" s="62" t="s">
        <v>56</v>
      </c>
      <c r="B105" s="42">
        <v>0</v>
      </c>
      <c r="C105" s="42">
        <v>0</v>
      </c>
      <c r="D105" s="42">
        <v>0</v>
      </c>
      <c r="E105" s="42">
        <v>0</v>
      </c>
      <c r="F105" s="42">
        <v>0</v>
      </c>
      <c r="G105" s="42">
        <v>0</v>
      </c>
      <c r="H105" s="42">
        <v>0</v>
      </c>
      <c r="I105" s="42">
        <v>0</v>
      </c>
      <c r="J105" s="42">
        <v>0</v>
      </c>
      <c r="K105" s="42">
        <v>0</v>
      </c>
      <c r="L105" s="42">
        <v>0</v>
      </c>
      <c r="M105" s="42">
        <v>0</v>
      </c>
      <c r="N105" s="42">
        <v>0</v>
      </c>
      <c r="O105" s="42">
        <v>0</v>
      </c>
      <c r="P105" s="42">
        <v>0</v>
      </c>
      <c r="Q105" s="42">
        <v>0</v>
      </c>
    </row>
    <row r="106" spans="1:17" ht="11.45" customHeight="1" x14ac:dyDescent="0.25">
      <c r="A106" s="62" t="s">
        <v>55</v>
      </c>
      <c r="B106" s="42">
        <v>0</v>
      </c>
      <c r="C106" s="42">
        <v>0</v>
      </c>
      <c r="D106" s="42">
        <v>0</v>
      </c>
      <c r="E106" s="42">
        <v>0</v>
      </c>
      <c r="F106" s="42">
        <v>0</v>
      </c>
      <c r="G106" s="42">
        <v>0</v>
      </c>
      <c r="H106" s="42">
        <v>0</v>
      </c>
      <c r="I106" s="42">
        <v>0</v>
      </c>
      <c r="J106" s="42">
        <v>0</v>
      </c>
      <c r="K106" s="42">
        <v>0</v>
      </c>
      <c r="L106" s="42">
        <v>0</v>
      </c>
      <c r="M106" s="42">
        <v>0</v>
      </c>
      <c r="N106" s="42">
        <v>0</v>
      </c>
      <c r="O106" s="42">
        <v>0</v>
      </c>
      <c r="P106" s="42">
        <v>0</v>
      </c>
      <c r="Q106" s="42">
        <v>0</v>
      </c>
    </row>
    <row r="107" spans="1:17" ht="11.45" customHeight="1" x14ac:dyDescent="0.25">
      <c r="A107" s="19" t="s">
        <v>24</v>
      </c>
      <c r="B107" s="38">
        <f>SUM(B108:B109)</f>
        <v>189040.02202775306</v>
      </c>
      <c r="C107" s="38">
        <f t="shared" ref="C107" si="97">SUM(C108:C109)</f>
        <v>195050.2020056794</v>
      </c>
      <c r="D107" s="38">
        <f t="shared" ref="D107" si="98">SUM(D108:D109)</f>
        <v>200178.76456999863</v>
      </c>
      <c r="E107" s="38">
        <f t="shared" ref="E107" si="99">SUM(E108:E109)</f>
        <v>199429.84582451091</v>
      </c>
      <c r="F107" s="38">
        <f t="shared" ref="F107" si="100">SUM(F108:F109)</f>
        <v>238245.63740748502</v>
      </c>
      <c r="G107" s="38">
        <f t="shared" ref="G107" si="101">SUM(G108:G109)</f>
        <v>209464.06473853282</v>
      </c>
      <c r="H107" s="38">
        <f t="shared" ref="H107" si="102">SUM(H108:H109)</f>
        <v>236104.81244128468</v>
      </c>
      <c r="I107" s="38">
        <f t="shared" ref="I107" si="103">SUM(I108:I109)</f>
        <v>231684.06210649866</v>
      </c>
      <c r="J107" s="38">
        <f t="shared" ref="J107" si="104">SUM(J108:J109)</f>
        <v>245332.23048360753</v>
      </c>
      <c r="K107" s="38">
        <f t="shared" ref="K107" si="105">SUM(K108:K109)</f>
        <v>228480.99720825171</v>
      </c>
      <c r="L107" s="38">
        <f t="shared" ref="L107" si="106">SUM(L108:L109)</f>
        <v>211222.05740671378</v>
      </c>
      <c r="M107" s="38">
        <f t="shared" ref="M107" si="107">SUM(M108:M109)</f>
        <v>193426.77008265996</v>
      </c>
      <c r="N107" s="38">
        <f t="shared" ref="N107" si="108">SUM(N108:N109)</f>
        <v>175464.58876882785</v>
      </c>
      <c r="O107" s="38">
        <f t="shared" ref="O107" si="109">SUM(O108:O109)</f>
        <v>160158.76554497713</v>
      </c>
      <c r="P107" s="38">
        <f t="shared" ref="P107" si="110">SUM(P108:P109)</f>
        <v>142904.79142753527</v>
      </c>
      <c r="Q107" s="38">
        <f t="shared" ref="Q107" si="111">SUM(Q108:Q109)</f>
        <v>128782.68014941625</v>
      </c>
    </row>
    <row r="108" spans="1:17" ht="11.45" customHeight="1" x14ac:dyDescent="0.25">
      <c r="A108" s="17" t="s">
        <v>23</v>
      </c>
      <c r="B108" s="37">
        <v>187601</v>
      </c>
      <c r="C108" s="37">
        <v>193520</v>
      </c>
      <c r="D108" s="37">
        <v>198575</v>
      </c>
      <c r="E108" s="37">
        <v>197796</v>
      </c>
      <c r="F108" s="37">
        <v>236340</v>
      </c>
      <c r="G108" s="37">
        <v>207501</v>
      </c>
      <c r="H108" s="37">
        <v>233713</v>
      </c>
      <c r="I108" s="37">
        <v>229650</v>
      </c>
      <c r="J108" s="37">
        <v>243541</v>
      </c>
      <c r="K108" s="37">
        <v>226885</v>
      </c>
      <c r="L108" s="37">
        <v>209223</v>
      </c>
      <c r="M108" s="37">
        <v>191810</v>
      </c>
      <c r="N108" s="37">
        <v>173659</v>
      </c>
      <c r="O108" s="37">
        <v>156459</v>
      </c>
      <c r="P108" s="37">
        <v>140881</v>
      </c>
      <c r="Q108" s="37">
        <v>126558</v>
      </c>
    </row>
    <row r="109" spans="1:17" ht="11.45" customHeight="1" x14ac:dyDescent="0.25">
      <c r="A109" s="15" t="s">
        <v>22</v>
      </c>
      <c r="B109" s="36">
        <v>1439.022027753068</v>
      </c>
      <c r="C109" s="36">
        <v>1530.2020056794036</v>
      </c>
      <c r="D109" s="36">
        <v>1603.7645699986185</v>
      </c>
      <c r="E109" s="36">
        <v>1633.8458245109116</v>
      </c>
      <c r="F109" s="36">
        <v>1905.6374074850071</v>
      </c>
      <c r="G109" s="36">
        <v>1963.0647385328211</v>
      </c>
      <c r="H109" s="36">
        <v>2391.8124412846837</v>
      </c>
      <c r="I109" s="36">
        <v>2034.0621064986694</v>
      </c>
      <c r="J109" s="36">
        <v>1791.2304836075368</v>
      </c>
      <c r="K109" s="36">
        <v>1595.9972082516922</v>
      </c>
      <c r="L109" s="36">
        <v>1999.0574067137813</v>
      </c>
      <c r="M109" s="36">
        <v>1616.7700826599623</v>
      </c>
      <c r="N109" s="36">
        <v>1805.5887688278517</v>
      </c>
      <c r="O109" s="36">
        <v>3699.7655449771287</v>
      </c>
      <c r="P109" s="36">
        <v>2023.7914275352787</v>
      </c>
      <c r="Q109" s="36">
        <v>2224.6801494162551</v>
      </c>
    </row>
    <row r="110" spans="1:17" ht="11.45" customHeight="1" x14ac:dyDescent="0.25">
      <c r="A110" s="59"/>
      <c r="B110" s="58"/>
      <c r="C110" s="58"/>
      <c r="D110" s="58"/>
      <c r="E110" s="58"/>
      <c r="F110" s="58"/>
      <c r="G110" s="58"/>
      <c r="H110" s="58"/>
      <c r="I110" s="58"/>
      <c r="J110" s="58"/>
      <c r="K110" s="58"/>
      <c r="L110" s="58"/>
      <c r="M110" s="58"/>
      <c r="N110" s="58"/>
      <c r="O110" s="58"/>
      <c r="P110" s="58"/>
      <c r="Q110" s="58"/>
    </row>
    <row r="111" spans="1:17" ht="11.45" customHeight="1" x14ac:dyDescent="0.25">
      <c r="A111" s="27" t="s">
        <v>165</v>
      </c>
      <c r="B111" s="41"/>
      <c r="C111" s="41">
        <f t="shared" ref="C111:Q111" si="112">C112+C127</f>
        <v>635891</v>
      </c>
      <c r="D111" s="41">
        <f t="shared" si="112"/>
        <v>528697</v>
      </c>
      <c r="E111" s="41">
        <f t="shared" si="112"/>
        <v>551956</v>
      </c>
      <c r="F111" s="41">
        <f t="shared" si="112"/>
        <v>511737</v>
      </c>
      <c r="G111" s="41">
        <f t="shared" si="112"/>
        <v>612681</v>
      </c>
      <c r="H111" s="41">
        <f t="shared" si="112"/>
        <v>597596</v>
      </c>
      <c r="I111" s="41">
        <f t="shared" si="112"/>
        <v>763545</v>
      </c>
      <c r="J111" s="41">
        <f t="shared" si="112"/>
        <v>654293</v>
      </c>
      <c r="K111" s="41">
        <f t="shared" si="112"/>
        <v>546679</v>
      </c>
      <c r="L111" s="41">
        <f t="shared" si="112"/>
        <v>531717</v>
      </c>
      <c r="M111" s="41">
        <f t="shared" si="112"/>
        <v>376668</v>
      </c>
      <c r="N111" s="41">
        <f t="shared" si="112"/>
        <v>374350</v>
      </c>
      <c r="O111" s="41">
        <f t="shared" si="112"/>
        <v>359634</v>
      </c>
      <c r="P111" s="41">
        <f t="shared" si="112"/>
        <v>450052</v>
      </c>
      <c r="Q111" s="41">
        <f t="shared" si="112"/>
        <v>524824</v>
      </c>
    </row>
    <row r="112" spans="1:17" ht="11.45" customHeight="1" x14ac:dyDescent="0.25">
      <c r="A112" s="25" t="s">
        <v>39</v>
      </c>
      <c r="B112" s="40"/>
      <c r="C112" s="40">
        <f t="shared" ref="C112:Q112" si="113">C113+C114+C121</f>
        <v>558072</v>
      </c>
      <c r="D112" s="40">
        <f t="shared" si="113"/>
        <v>448981</v>
      </c>
      <c r="E112" s="40">
        <f t="shared" si="113"/>
        <v>476881</v>
      </c>
      <c r="F112" s="40">
        <f t="shared" si="113"/>
        <v>414902</v>
      </c>
      <c r="G112" s="40">
        <f t="shared" si="113"/>
        <v>561942</v>
      </c>
      <c r="H112" s="40">
        <f t="shared" si="113"/>
        <v>500014</v>
      </c>
      <c r="I112" s="40">
        <f t="shared" si="113"/>
        <v>648858</v>
      </c>
      <c r="J112" s="40">
        <f t="shared" si="113"/>
        <v>537711</v>
      </c>
      <c r="K112" s="40">
        <f t="shared" si="113"/>
        <v>496425</v>
      </c>
      <c r="L112" s="40">
        <f t="shared" si="113"/>
        <v>454526</v>
      </c>
      <c r="M112" s="40">
        <f t="shared" si="113"/>
        <v>366087</v>
      </c>
      <c r="N112" s="40">
        <f t="shared" si="113"/>
        <v>369494</v>
      </c>
      <c r="O112" s="40">
        <f t="shared" si="113"/>
        <v>314943</v>
      </c>
      <c r="P112" s="40">
        <f t="shared" si="113"/>
        <v>411008</v>
      </c>
      <c r="Q112" s="40">
        <f t="shared" si="113"/>
        <v>421112</v>
      </c>
    </row>
    <row r="113" spans="1:17" ht="11.45" customHeight="1" x14ac:dyDescent="0.25">
      <c r="A113" s="23" t="s">
        <v>30</v>
      </c>
      <c r="B113" s="39"/>
      <c r="C113" s="39">
        <v>117215</v>
      </c>
      <c r="D113" s="39">
        <v>97985</v>
      </c>
      <c r="E113" s="39">
        <v>102197</v>
      </c>
      <c r="F113" s="39">
        <v>122161</v>
      </c>
      <c r="G113" s="39">
        <v>136088</v>
      </c>
      <c r="H113" s="39">
        <v>137910</v>
      </c>
      <c r="I113" s="39">
        <v>155343</v>
      </c>
      <c r="J113" s="39">
        <v>153159</v>
      </c>
      <c r="K113" s="39">
        <v>113502</v>
      </c>
      <c r="L113" s="39">
        <v>100821</v>
      </c>
      <c r="M113" s="39">
        <v>81558</v>
      </c>
      <c r="N113" s="39">
        <v>62380</v>
      </c>
      <c r="O113" s="39">
        <v>49711</v>
      </c>
      <c r="P113" s="39">
        <v>104376</v>
      </c>
      <c r="Q113" s="39">
        <v>81481</v>
      </c>
    </row>
    <row r="114" spans="1:17" ht="11.45" customHeight="1" x14ac:dyDescent="0.25">
      <c r="A114" s="19" t="s">
        <v>29</v>
      </c>
      <c r="B114" s="38"/>
      <c r="C114" s="38">
        <f t="shared" ref="C114" si="114">SUM(C115:C120)</f>
        <v>438553</v>
      </c>
      <c r="D114" s="38">
        <f t="shared" ref="D114" si="115">SUM(D115:D120)</f>
        <v>348542</v>
      </c>
      <c r="E114" s="38">
        <f t="shared" ref="E114" si="116">SUM(E115:E120)</f>
        <v>372279</v>
      </c>
      <c r="F114" s="38">
        <f t="shared" ref="F114" si="117">SUM(F115:F120)</f>
        <v>290885</v>
      </c>
      <c r="G114" s="38">
        <f t="shared" ref="G114" si="118">SUM(G115:G120)</f>
        <v>423427</v>
      </c>
      <c r="H114" s="38">
        <f t="shared" ref="H114" si="119">SUM(H115:H120)</f>
        <v>359651</v>
      </c>
      <c r="I114" s="38">
        <f t="shared" ref="I114" si="120">SUM(I115:I120)</f>
        <v>491064</v>
      </c>
      <c r="J114" s="38">
        <f t="shared" ref="J114" si="121">SUM(J115:J120)</f>
        <v>382254</v>
      </c>
      <c r="K114" s="38">
        <f t="shared" ref="K114" si="122">SUM(K115:K120)</f>
        <v>380653</v>
      </c>
      <c r="L114" s="38">
        <f t="shared" ref="L114" si="123">SUM(L115:L120)</f>
        <v>351672</v>
      </c>
      <c r="M114" s="38">
        <f t="shared" ref="M114" si="124">SUM(M115:M120)</f>
        <v>282752</v>
      </c>
      <c r="N114" s="38">
        <f t="shared" ref="N114" si="125">SUM(N115:N120)</f>
        <v>305379</v>
      </c>
      <c r="O114" s="38">
        <f t="shared" ref="O114" si="126">SUM(O115:O120)</f>
        <v>263576</v>
      </c>
      <c r="P114" s="38">
        <f t="shared" ref="P114" si="127">SUM(P115:P120)</f>
        <v>304944</v>
      </c>
      <c r="Q114" s="38">
        <f t="shared" ref="Q114" si="128">SUM(Q115:Q120)</f>
        <v>337972</v>
      </c>
    </row>
    <row r="115" spans="1:17" ht="11.45" customHeight="1" x14ac:dyDescent="0.25">
      <c r="A115" s="62" t="s">
        <v>59</v>
      </c>
      <c r="B115" s="42"/>
      <c r="C115" s="42">
        <v>434038</v>
      </c>
      <c r="D115" s="42">
        <v>343441</v>
      </c>
      <c r="E115" s="42">
        <v>360856</v>
      </c>
      <c r="F115" s="42">
        <v>290873</v>
      </c>
      <c r="G115" s="42">
        <v>419135</v>
      </c>
      <c r="H115" s="42">
        <v>341310</v>
      </c>
      <c r="I115" s="42">
        <v>475976</v>
      </c>
      <c r="J115" s="42">
        <v>375262</v>
      </c>
      <c r="K115" s="42">
        <v>349613</v>
      </c>
      <c r="L115" s="42">
        <v>324044</v>
      </c>
      <c r="M115" s="42">
        <v>232328</v>
      </c>
      <c r="N115" s="42">
        <v>304640</v>
      </c>
      <c r="O115" s="42">
        <v>180193</v>
      </c>
      <c r="P115" s="42">
        <v>226490</v>
      </c>
      <c r="Q115" s="42">
        <v>306473</v>
      </c>
    </row>
    <row r="116" spans="1:17" ht="11.45" customHeight="1" x14ac:dyDescent="0.25">
      <c r="A116" s="62" t="s">
        <v>58</v>
      </c>
      <c r="B116" s="42"/>
      <c r="C116" s="42">
        <v>3855</v>
      </c>
      <c r="D116" s="42">
        <v>4685</v>
      </c>
      <c r="E116" s="42">
        <v>11302</v>
      </c>
      <c r="F116" s="42">
        <v>0</v>
      </c>
      <c r="G116" s="42">
        <v>3974</v>
      </c>
      <c r="H116" s="42">
        <v>17505</v>
      </c>
      <c r="I116" s="42">
        <v>13504</v>
      </c>
      <c r="J116" s="42">
        <v>6070</v>
      </c>
      <c r="K116" s="42">
        <v>25751</v>
      </c>
      <c r="L116" s="42">
        <v>6896</v>
      </c>
      <c r="M116" s="42">
        <v>0</v>
      </c>
      <c r="N116" s="42">
        <v>695</v>
      </c>
      <c r="O116" s="42">
        <v>975</v>
      </c>
      <c r="P116" s="42">
        <v>64678</v>
      </c>
      <c r="Q116" s="42">
        <v>3826</v>
      </c>
    </row>
    <row r="117" spans="1:17" ht="11.45" customHeight="1" x14ac:dyDescent="0.25">
      <c r="A117" s="62" t="s">
        <v>57</v>
      </c>
      <c r="B117" s="42"/>
      <c r="C117" s="42">
        <v>0</v>
      </c>
      <c r="D117" s="42">
        <v>0</v>
      </c>
      <c r="E117" s="42">
        <v>0</v>
      </c>
      <c r="F117" s="42">
        <v>0</v>
      </c>
      <c r="G117" s="42">
        <v>160</v>
      </c>
      <c r="H117" s="42">
        <v>736</v>
      </c>
      <c r="I117" s="42">
        <v>1337</v>
      </c>
      <c r="J117" s="42">
        <v>891</v>
      </c>
      <c r="K117" s="42">
        <v>4666</v>
      </c>
      <c r="L117" s="42">
        <v>20270</v>
      </c>
      <c r="M117" s="42">
        <v>50194</v>
      </c>
      <c r="N117" s="42">
        <v>0</v>
      </c>
      <c r="O117" s="42">
        <v>82407</v>
      </c>
      <c r="P117" s="42">
        <v>13678</v>
      </c>
      <c r="Q117" s="42">
        <v>27214</v>
      </c>
    </row>
    <row r="118" spans="1:17" ht="11.45" customHeight="1" x14ac:dyDescent="0.25">
      <c r="A118" s="62" t="s">
        <v>56</v>
      </c>
      <c r="B118" s="42"/>
      <c r="C118" s="42">
        <v>660</v>
      </c>
      <c r="D118" s="42">
        <v>416</v>
      </c>
      <c r="E118" s="42">
        <v>121</v>
      </c>
      <c r="F118" s="42">
        <v>12</v>
      </c>
      <c r="G118" s="42">
        <v>158</v>
      </c>
      <c r="H118" s="42">
        <v>100</v>
      </c>
      <c r="I118" s="42">
        <v>247</v>
      </c>
      <c r="J118" s="42">
        <v>31</v>
      </c>
      <c r="K118" s="42">
        <v>623</v>
      </c>
      <c r="L118" s="42">
        <v>462</v>
      </c>
      <c r="M118" s="42">
        <v>230</v>
      </c>
      <c r="N118" s="42">
        <v>44</v>
      </c>
      <c r="O118" s="42">
        <v>0</v>
      </c>
      <c r="P118" s="42">
        <v>39</v>
      </c>
      <c r="Q118" s="42">
        <v>389</v>
      </c>
    </row>
    <row r="119" spans="1:17" ht="11.45" customHeight="1" x14ac:dyDescent="0.25">
      <c r="A119" s="62" t="s">
        <v>60</v>
      </c>
      <c r="B119" s="42"/>
      <c r="C119" s="42">
        <v>0</v>
      </c>
      <c r="D119" s="42">
        <v>0</v>
      </c>
      <c r="E119" s="42">
        <v>0</v>
      </c>
      <c r="F119" s="42">
        <v>0</v>
      </c>
      <c r="G119" s="42">
        <v>0</v>
      </c>
      <c r="H119" s="42">
        <v>0</v>
      </c>
      <c r="I119" s="42">
        <v>0</v>
      </c>
      <c r="J119" s="42">
        <v>0</v>
      </c>
      <c r="K119" s="42">
        <v>0</v>
      </c>
      <c r="L119" s="42">
        <v>0</v>
      </c>
      <c r="M119" s="42">
        <v>0</v>
      </c>
      <c r="N119" s="42">
        <v>0</v>
      </c>
      <c r="O119" s="42">
        <v>1</v>
      </c>
      <c r="P119" s="42">
        <v>21</v>
      </c>
      <c r="Q119" s="42">
        <v>39</v>
      </c>
    </row>
    <row r="120" spans="1:17" ht="11.45" customHeight="1" x14ac:dyDescent="0.25">
      <c r="A120" s="62" t="s">
        <v>55</v>
      </c>
      <c r="B120" s="42"/>
      <c r="C120" s="42">
        <v>0</v>
      </c>
      <c r="D120" s="42">
        <v>0</v>
      </c>
      <c r="E120" s="42">
        <v>0</v>
      </c>
      <c r="F120" s="42">
        <v>0</v>
      </c>
      <c r="G120" s="42">
        <v>0</v>
      </c>
      <c r="H120" s="42">
        <v>0</v>
      </c>
      <c r="I120" s="42">
        <v>0</v>
      </c>
      <c r="J120" s="42">
        <v>0</v>
      </c>
      <c r="K120" s="42">
        <v>0</v>
      </c>
      <c r="L120" s="42">
        <v>0</v>
      </c>
      <c r="M120" s="42">
        <v>0</v>
      </c>
      <c r="N120" s="42">
        <v>0</v>
      </c>
      <c r="O120" s="42">
        <v>0</v>
      </c>
      <c r="P120" s="42">
        <v>38</v>
      </c>
      <c r="Q120" s="42">
        <v>31</v>
      </c>
    </row>
    <row r="121" spans="1:17" ht="11.45" customHeight="1" x14ac:dyDescent="0.25">
      <c r="A121" s="19" t="s">
        <v>28</v>
      </c>
      <c r="B121" s="38"/>
      <c r="C121" s="38">
        <f t="shared" ref="C121" si="129">SUM(C122:C126)</f>
        <v>2304</v>
      </c>
      <c r="D121" s="38">
        <f t="shared" ref="D121" si="130">SUM(D122:D126)</f>
        <v>2454</v>
      </c>
      <c r="E121" s="38">
        <f t="shared" ref="E121" si="131">SUM(E122:E126)</f>
        <v>2405</v>
      </c>
      <c r="F121" s="38">
        <f t="shared" ref="F121" si="132">SUM(F122:F126)</f>
        <v>1856</v>
      </c>
      <c r="G121" s="38">
        <f t="shared" ref="G121" si="133">SUM(G122:G126)</f>
        <v>2427</v>
      </c>
      <c r="H121" s="38">
        <f t="shared" ref="H121" si="134">SUM(H122:H126)</f>
        <v>2453</v>
      </c>
      <c r="I121" s="38">
        <f t="shared" ref="I121" si="135">SUM(I122:I126)</f>
        <v>2451</v>
      </c>
      <c r="J121" s="38">
        <f t="shared" ref="J121" si="136">SUM(J122:J126)</f>
        <v>2298</v>
      </c>
      <c r="K121" s="38">
        <f t="shared" ref="K121" si="137">SUM(K122:K126)</f>
        <v>2270</v>
      </c>
      <c r="L121" s="38">
        <f t="shared" ref="L121" si="138">SUM(L122:L126)</f>
        <v>2033</v>
      </c>
      <c r="M121" s="38">
        <f t="shared" ref="M121" si="139">SUM(M122:M126)</f>
        <v>1777</v>
      </c>
      <c r="N121" s="38">
        <f t="shared" ref="N121" si="140">SUM(N122:N126)</f>
        <v>1735</v>
      </c>
      <c r="O121" s="38">
        <f t="shared" ref="O121" si="141">SUM(O122:O126)</f>
        <v>1656</v>
      </c>
      <c r="P121" s="38">
        <f t="shared" ref="P121" si="142">SUM(P122:P126)</f>
        <v>1688</v>
      </c>
      <c r="Q121" s="38">
        <f t="shared" ref="Q121" si="143">SUM(Q122:Q126)</f>
        <v>1659</v>
      </c>
    </row>
    <row r="122" spans="1:17" ht="11.45" customHeight="1" x14ac:dyDescent="0.25">
      <c r="A122" s="62" t="s">
        <v>59</v>
      </c>
      <c r="B122" s="37"/>
      <c r="C122" s="37">
        <v>0</v>
      </c>
      <c r="D122" s="37">
        <v>0</v>
      </c>
      <c r="E122" s="37">
        <v>0</v>
      </c>
      <c r="F122" s="37">
        <v>0</v>
      </c>
      <c r="G122" s="37">
        <v>0</v>
      </c>
      <c r="H122" s="37">
        <v>0</v>
      </c>
      <c r="I122" s="37">
        <v>0</v>
      </c>
      <c r="J122" s="37">
        <v>0</v>
      </c>
      <c r="K122" s="37">
        <v>0</v>
      </c>
      <c r="L122" s="37">
        <v>0</v>
      </c>
      <c r="M122" s="37">
        <v>0</v>
      </c>
      <c r="N122" s="37">
        <v>0</v>
      </c>
      <c r="O122" s="37">
        <v>0</v>
      </c>
      <c r="P122" s="37">
        <v>0</v>
      </c>
      <c r="Q122" s="37">
        <v>0</v>
      </c>
    </row>
    <row r="123" spans="1:17" ht="11.45" customHeight="1" x14ac:dyDescent="0.25">
      <c r="A123" s="62" t="s">
        <v>58</v>
      </c>
      <c r="B123" s="37"/>
      <c r="C123" s="37">
        <v>1994</v>
      </c>
      <c r="D123" s="37">
        <v>2289</v>
      </c>
      <c r="E123" s="37">
        <v>2360</v>
      </c>
      <c r="F123" s="37">
        <v>1856</v>
      </c>
      <c r="G123" s="37">
        <v>2387</v>
      </c>
      <c r="H123" s="37">
        <v>2423</v>
      </c>
      <c r="I123" s="37">
        <v>2341</v>
      </c>
      <c r="J123" s="37">
        <v>2248</v>
      </c>
      <c r="K123" s="37">
        <v>2270</v>
      </c>
      <c r="L123" s="37">
        <v>2033</v>
      </c>
      <c r="M123" s="37">
        <v>1767</v>
      </c>
      <c r="N123" s="37">
        <v>1705</v>
      </c>
      <c r="O123" s="37">
        <v>1656</v>
      </c>
      <c r="P123" s="37">
        <v>1638</v>
      </c>
      <c r="Q123" s="37">
        <v>1579</v>
      </c>
    </row>
    <row r="124" spans="1:17" ht="11.45" customHeight="1" x14ac:dyDescent="0.25">
      <c r="A124" s="62" t="s">
        <v>57</v>
      </c>
      <c r="B124" s="37"/>
      <c r="C124" s="37">
        <v>0</v>
      </c>
      <c r="D124" s="37">
        <v>0</v>
      </c>
      <c r="E124" s="37">
        <v>0</v>
      </c>
      <c r="F124" s="37">
        <v>0</v>
      </c>
      <c r="G124" s="37">
        <v>0</v>
      </c>
      <c r="H124" s="37">
        <v>0</v>
      </c>
      <c r="I124" s="37">
        <v>0</v>
      </c>
      <c r="J124" s="37">
        <v>0</v>
      </c>
      <c r="K124" s="37">
        <v>0</v>
      </c>
      <c r="L124" s="37">
        <v>0</v>
      </c>
      <c r="M124" s="37">
        <v>0</v>
      </c>
      <c r="N124" s="37">
        <v>0</v>
      </c>
      <c r="O124" s="37">
        <v>0</v>
      </c>
      <c r="P124" s="37">
        <v>0</v>
      </c>
      <c r="Q124" s="37">
        <v>0</v>
      </c>
    </row>
    <row r="125" spans="1:17" ht="11.45" customHeight="1" x14ac:dyDescent="0.25">
      <c r="A125" s="62" t="s">
        <v>56</v>
      </c>
      <c r="B125" s="37"/>
      <c r="C125" s="37">
        <v>310</v>
      </c>
      <c r="D125" s="37">
        <v>165</v>
      </c>
      <c r="E125" s="37">
        <v>45</v>
      </c>
      <c r="F125" s="37">
        <v>0</v>
      </c>
      <c r="G125" s="37">
        <v>40</v>
      </c>
      <c r="H125" s="37">
        <v>30</v>
      </c>
      <c r="I125" s="37">
        <v>110</v>
      </c>
      <c r="J125" s="37">
        <v>50</v>
      </c>
      <c r="K125" s="37">
        <v>0</v>
      </c>
      <c r="L125" s="37">
        <v>0</v>
      </c>
      <c r="M125" s="37">
        <v>10</v>
      </c>
      <c r="N125" s="37">
        <v>30</v>
      </c>
      <c r="O125" s="37">
        <v>0</v>
      </c>
      <c r="P125" s="37">
        <v>50</v>
      </c>
      <c r="Q125" s="37">
        <v>80</v>
      </c>
    </row>
    <row r="126" spans="1:17" ht="11.45" customHeight="1" x14ac:dyDescent="0.25">
      <c r="A126" s="62" t="s">
        <v>55</v>
      </c>
      <c r="B126" s="37"/>
      <c r="C126" s="37">
        <v>0</v>
      </c>
      <c r="D126" s="37">
        <v>0</v>
      </c>
      <c r="E126" s="37">
        <v>0</v>
      </c>
      <c r="F126" s="37">
        <v>0</v>
      </c>
      <c r="G126" s="37">
        <v>0</v>
      </c>
      <c r="H126" s="37">
        <v>0</v>
      </c>
      <c r="I126" s="37">
        <v>0</v>
      </c>
      <c r="J126" s="37">
        <v>0</v>
      </c>
      <c r="K126" s="37">
        <v>0</v>
      </c>
      <c r="L126" s="37">
        <v>0</v>
      </c>
      <c r="M126" s="37">
        <v>0</v>
      </c>
      <c r="N126" s="37">
        <v>0</v>
      </c>
      <c r="O126" s="37">
        <v>0</v>
      </c>
      <c r="P126" s="37">
        <v>0</v>
      </c>
      <c r="Q126" s="37">
        <v>0</v>
      </c>
    </row>
    <row r="127" spans="1:17" ht="11.45" customHeight="1" x14ac:dyDescent="0.25">
      <c r="A127" s="25" t="s">
        <v>18</v>
      </c>
      <c r="B127" s="40"/>
      <c r="C127" s="40">
        <f t="shared" ref="C127:Q127" si="144">C128+C134</f>
        <v>77819</v>
      </c>
      <c r="D127" s="40">
        <f t="shared" si="144"/>
        <v>79716</v>
      </c>
      <c r="E127" s="40">
        <f t="shared" si="144"/>
        <v>75075</v>
      </c>
      <c r="F127" s="40">
        <f t="shared" si="144"/>
        <v>96835</v>
      </c>
      <c r="G127" s="40">
        <f t="shared" si="144"/>
        <v>50739</v>
      </c>
      <c r="H127" s="40">
        <f t="shared" si="144"/>
        <v>97582</v>
      </c>
      <c r="I127" s="40">
        <f t="shared" si="144"/>
        <v>114687</v>
      </c>
      <c r="J127" s="40">
        <f t="shared" si="144"/>
        <v>116582</v>
      </c>
      <c r="K127" s="40">
        <f t="shared" si="144"/>
        <v>50254</v>
      </c>
      <c r="L127" s="40">
        <f t="shared" si="144"/>
        <v>77191</v>
      </c>
      <c r="M127" s="40">
        <f t="shared" si="144"/>
        <v>10581</v>
      </c>
      <c r="N127" s="40">
        <f t="shared" si="144"/>
        <v>4856</v>
      </c>
      <c r="O127" s="40">
        <f t="shared" si="144"/>
        <v>44691</v>
      </c>
      <c r="P127" s="40">
        <f t="shared" si="144"/>
        <v>39044</v>
      </c>
      <c r="Q127" s="40">
        <f t="shared" si="144"/>
        <v>103712</v>
      </c>
    </row>
    <row r="128" spans="1:17" ht="11.45" customHeight="1" x14ac:dyDescent="0.25">
      <c r="A128" s="23" t="s">
        <v>27</v>
      </c>
      <c r="B128" s="39"/>
      <c r="C128" s="39">
        <f t="shared" ref="C128" si="145">SUM(C129:C133)</f>
        <v>63609</v>
      </c>
      <c r="D128" s="39">
        <f t="shared" ref="D128" si="146">SUM(D129:D133)</f>
        <v>65072</v>
      </c>
      <c r="E128" s="39">
        <f t="shared" ref="E128" si="147">SUM(E129:E133)</f>
        <v>67491</v>
      </c>
      <c r="F128" s="39">
        <f t="shared" ref="F128" si="148">SUM(F129:F133)</f>
        <v>45983</v>
      </c>
      <c r="G128" s="39">
        <f t="shared" ref="G128" si="149">SUM(G129:G133)</f>
        <v>47975</v>
      </c>
      <c r="H128" s="39">
        <f t="shared" ref="H128" si="150">SUM(H129:H133)</f>
        <v>68730</v>
      </c>
      <c r="I128" s="39">
        <f t="shared" ref="I128" si="151">SUM(I129:I133)</f>
        <v>107432</v>
      </c>
      <c r="J128" s="39">
        <f t="shared" ref="J128" si="152">SUM(J129:J133)</f>
        <v>87533</v>
      </c>
      <c r="K128" s="39">
        <f t="shared" ref="K128" si="153">SUM(K129:K133)</f>
        <v>47565</v>
      </c>
      <c r="L128" s="39">
        <f t="shared" ref="L128" si="154">SUM(L129:L133)</f>
        <v>74098</v>
      </c>
      <c r="M128" s="39">
        <f t="shared" ref="M128" si="155">SUM(M129:M133)</f>
        <v>8452</v>
      </c>
      <c r="N128" s="39">
        <f t="shared" ref="N128" si="156">SUM(N129:N133)</f>
        <v>2364</v>
      </c>
      <c r="O128" s="39">
        <f t="shared" ref="O128" si="157">SUM(O129:O133)</f>
        <v>40684</v>
      </c>
      <c r="P128" s="39">
        <f t="shared" ref="P128" si="158">SUM(P129:P133)</f>
        <v>37418</v>
      </c>
      <c r="Q128" s="39">
        <f t="shared" ref="Q128" si="159">SUM(Q129:Q133)</f>
        <v>100797</v>
      </c>
    </row>
    <row r="129" spans="1:17" ht="11.45" customHeight="1" x14ac:dyDescent="0.25">
      <c r="A129" s="62" t="s">
        <v>59</v>
      </c>
      <c r="B129" s="42"/>
      <c r="C129" s="42">
        <v>46543</v>
      </c>
      <c r="D129" s="42">
        <v>49379</v>
      </c>
      <c r="E129" s="42">
        <v>37481</v>
      </c>
      <c r="F129" s="42">
        <v>27664</v>
      </c>
      <c r="G129" s="42">
        <v>31241</v>
      </c>
      <c r="H129" s="42">
        <v>33183</v>
      </c>
      <c r="I129" s="42">
        <v>73030</v>
      </c>
      <c r="J129" s="42">
        <v>75268</v>
      </c>
      <c r="K129" s="42">
        <v>4160</v>
      </c>
      <c r="L129" s="42">
        <v>24044</v>
      </c>
      <c r="M129" s="42">
        <v>0</v>
      </c>
      <c r="N129" s="42">
        <v>187</v>
      </c>
      <c r="O129" s="42">
        <v>91</v>
      </c>
      <c r="P129" s="42">
        <v>17572</v>
      </c>
      <c r="Q129" s="42">
        <v>33837</v>
      </c>
    </row>
    <row r="130" spans="1:17" ht="11.45" customHeight="1" x14ac:dyDescent="0.25">
      <c r="A130" s="62" t="s">
        <v>58</v>
      </c>
      <c r="B130" s="42"/>
      <c r="C130" s="42">
        <v>17066</v>
      </c>
      <c r="D130" s="42">
        <v>15693</v>
      </c>
      <c r="E130" s="42">
        <v>30010</v>
      </c>
      <c r="F130" s="42">
        <v>18319</v>
      </c>
      <c r="G130" s="42">
        <v>16734</v>
      </c>
      <c r="H130" s="42">
        <v>35547</v>
      </c>
      <c r="I130" s="42">
        <v>34402</v>
      </c>
      <c r="J130" s="42">
        <v>12265</v>
      </c>
      <c r="K130" s="42">
        <v>43405</v>
      </c>
      <c r="L130" s="42">
        <v>50054</v>
      </c>
      <c r="M130" s="42">
        <v>8452</v>
      </c>
      <c r="N130" s="42">
        <v>2177</v>
      </c>
      <c r="O130" s="42">
        <v>40593</v>
      </c>
      <c r="P130" s="42">
        <v>19846</v>
      </c>
      <c r="Q130" s="42">
        <v>66960</v>
      </c>
    </row>
    <row r="131" spans="1:17" ht="11.45" customHeight="1" x14ac:dyDescent="0.25">
      <c r="A131" s="62" t="s">
        <v>57</v>
      </c>
      <c r="B131" s="42"/>
      <c r="C131" s="42">
        <v>0</v>
      </c>
      <c r="D131" s="42">
        <v>0</v>
      </c>
      <c r="E131" s="42">
        <v>0</v>
      </c>
      <c r="F131" s="42">
        <v>0</v>
      </c>
      <c r="G131" s="42">
        <v>0</v>
      </c>
      <c r="H131" s="42">
        <v>0</v>
      </c>
      <c r="I131" s="42">
        <v>0</v>
      </c>
      <c r="J131" s="42">
        <v>0</v>
      </c>
      <c r="K131" s="42">
        <v>0</v>
      </c>
      <c r="L131" s="42">
        <v>0</v>
      </c>
      <c r="M131" s="42">
        <v>0</v>
      </c>
      <c r="N131" s="42">
        <v>0</v>
      </c>
      <c r="O131" s="42">
        <v>0</v>
      </c>
      <c r="P131" s="42">
        <v>0</v>
      </c>
      <c r="Q131" s="42">
        <v>0</v>
      </c>
    </row>
    <row r="132" spans="1:17" ht="11.45" customHeight="1" x14ac:dyDescent="0.25">
      <c r="A132" s="62" t="s">
        <v>56</v>
      </c>
      <c r="B132" s="42"/>
      <c r="C132" s="42">
        <v>0</v>
      </c>
      <c r="D132" s="42">
        <v>0</v>
      </c>
      <c r="E132" s="42">
        <v>0</v>
      </c>
      <c r="F132" s="42">
        <v>0</v>
      </c>
      <c r="G132" s="42">
        <v>0</v>
      </c>
      <c r="H132" s="42">
        <v>0</v>
      </c>
      <c r="I132" s="42">
        <v>0</v>
      </c>
      <c r="J132" s="42">
        <v>0</v>
      </c>
      <c r="K132" s="42">
        <v>0</v>
      </c>
      <c r="L132" s="42">
        <v>0</v>
      </c>
      <c r="M132" s="42">
        <v>0</v>
      </c>
      <c r="N132" s="42">
        <v>0</v>
      </c>
      <c r="O132" s="42">
        <v>0</v>
      </c>
      <c r="P132" s="42">
        <v>0</v>
      </c>
      <c r="Q132" s="42">
        <v>0</v>
      </c>
    </row>
    <row r="133" spans="1:17" ht="11.45" customHeight="1" x14ac:dyDescent="0.25">
      <c r="A133" s="62" t="s">
        <v>55</v>
      </c>
      <c r="B133" s="42"/>
      <c r="C133" s="42">
        <v>0</v>
      </c>
      <c r="D133" s="42">
        <v>0</v>
      </c>
      <c r="E133" s="42">
        <v>0</v>
      </c>
      <c r="F133" s="42">
        <v>0</v>
      </c>
      <c r="G133" s="42">
        <v>0</v>
      </c>
      <c r="H133" s="42">
        <v>0</v>
      </c>
      <c r="I133" s="42">
        <v>0</v>
      </c>
      <c r="J133" s="42">
        <v>0</v>
      </c>
      <c r="K133" s="42">
        <v>0</v>
      </c>
      <c r="L133" s="42">
        <v>0</v>
      </c>
      <c r="M133" s="42">
        <v>0</v>
      </c>
      <c r="N133" s="42">
        <v>0</v>
      </c>
      <c r="O133" s="42">
        <v>0</v>
      </c>
      <c r="P133" s="42">
        <v>0</v>
      </c>
      <c r="Q133" s="42">
        <v>0</v>
      </c>
    </row>
    <row r="134" spans="1:17" ht="11.45" customHeight="1" x14ac:dyDescent="0.25">
      <c r="A134" s="19" t="s">
        <v>24</v>
      </c>
      <c r="B134" s="38"/>
      <c r="C134" s="38">
        <f t="shared" ref="C134" si="160">SUM(C135:C136)</f>
        <v>14210</v>
      </c>
      <c r="D134" s="38">
        <f t="shared" ref="D134" si="161">SUM(D135:D136)</f>
        <v>14644</v>
      </c>
      <c r="E134" s="38">
        <f t="shared" ref="E134" si="162">SUM(E135:E136)</f>
        <v>7584</v>
      </c>
      <c r="F134" s="38">
        <f t="shared" ref="F134" si="163">SUM(F135:F136)</f>
        <v>50852</v>
      </c>
      <c r="G134" s="38">
        <f t="shared" ref="G134" si="164">SUM(G135:G136)</f>
        <v>2764</v>
      </c>
      <c r="H134" s="38">
        <f t="shared" ref="H134" si="165">SUM(H135:H136)</f>
        <v>28852</v>
      </c>
      <c r="I134" s="38">
        <f t="shared" ref="I134" si="166">SUM(I135:I136)</f>
        <v>7255</v>
      </c>
      <c r="J134" s="38">
        <f t="shared" ref="J134" si="167">SUM(J135:J136)</f>
        <v>29049</v>
      </c>
      <c r="K134" s="38">
        <f t="shared" ref="K134" si="168">SUM(K135:K136)</f>
        <v>2689</v>
      </c>
      <c r="L134" s="38">
        <f t="shared" ref="L134" si="169">SUM(L135:L136)</f>
        <v>3093</v>
      </c>
      <c r="M134" s="38">
        <f t="shared" ref="M134" si="170">SUM(M135:M136)</f>
        <v>2129</v>
      </c>
      <c r="N134" s="38">
        <f t="shared" ref="N134" si="171">SUM(N135:N136)</f>
        <v>2492</v>
      </c>
      <c r="O134" s="38">
        <f t="shared" ref="O134" si="172">SUM(O135:O136)</f>
        <v>4007</v>
      </c>
      <c r="P134" s="38">
        <f t="shared" ref="P134" si="173">SUM(P135:P136)</f>
        <v>1626</v>
      </c>
      <c r="Q134" s="38">
        <f t="shared" ref="Q134" si="174">SUM(Q135:Q136)</f>
        <v>2915</v>
      </c>
    </row>
    <row r="135" spans="1:17" ht="11.45" customHeight="1" x14ac:dyDescent="0.25">
      <c r="A135" s="17" t="s">
        <v>23</v>
      </c>
      <c r="B135" s="37"/>
      <c r="C135" s="37">
        <v>13680</v>
      </c>
      <c r="D135" s="37">
        <v>14159</v>
      </c>
      <c r="E135" s="37">
        <v>7184</v>
      </c>
      <c r="F135" s="37">
        <v>50245</v>
      </c>
      <c r="G135" s="37">
        <v>2363</v>
      </c>
      <c r="H135" s="37">
        <v>28053</v>
      </c>
      <c r="I135" s="37">
        <v>7180</v>
      </c>
      <c r="J135" s="37">
        <v>28839</v>
      </c>
      <c r="K135" s="37">
        <v>2435</v>
      </c>
      <c r="L135" s="37">
        <v>2269</v>
      </c>
      <c r="M135" s="37">
        <v>2092</v>
      </c>
      <c r="N135" s="37">
        <v>1918</v>
      </c>
      <c r="O135" s="37">
        <v>1737</v>
      </c>
      <c r="P135" s="37">
        <v>1626</v>
      </c>
      <c r="Q135" s="37">
        <v>2466</v>
      </c>
    </row>
    <row r="136" spans="1:17" ht="11.45" customHeight="1" x14ac:dyDescent="0.25">
      <c r="A136" s="15" t="s">
        <v>22</v>
      </c>
      <c r="B136" s="36"/>
      <c r="C136" s="36">
        <v>530</v>
      </c>
      <c r="D136" s="36">
        <v>485</v>
      </c>
      <c r="E136" s="36">
        <v>400</v>
      </c>
      <c r="F136" s="36">
        <v>607</v>
      </c>
      <c r="G136" s="36">
        <v>401</v>
      </c>
      <c r="H136" s="36">
        <v>799</v>
      </c>
      <c r="I136" s="36">
        <v>75</v>
      </c>
      <c r="J136" s="36">
        <v>210</v>
      </c>
      <c r="K136" s="36">
        <v>254</v>
      </c>
      <c r="L136" s="36">
        <v>824</v>
      </c>
      <c r="M136" s="36">
        <v>37</v>
      </c>
      <c r="N136" s="36">
        <v>574</v>
      </c>
      <c r="O136" s="36">
        <v>2270</v>
      </c>
      <c r="P136" s="36">
        <v>0</v>
      </c>
      <c r="Q136" s="36">
        <v>449</v>
      </c>
    </row>
    <row r="137" spans="1:17" ht="11.45" customHeight="1" x14ac:dyDescent="0.25">
      <c r="A137" s="59"/>
      <c r="B137" s="58"/>
      <c r="C137" s="58"/>
      <c r="D137" s="58"/>
      <c r="E137" s="58"/>
      <c r="F137" s="58"/>
      <c r="G137" s="58"/>
      <c r="H137" s="58"/>
      <c r="I137" s="58"/>
      <c r="J137" s="58"/>
      <c r="K137" s="58"/>
      <c r="L137" s="58"/>
      <c r="M137" s="58"/>
      <c r="N137" s="58"/>
      <c r="O137" s="58"/>
      <c r="P137" s="58"/>
      <c r="Q137" s="58"/>
    </row>
    <row r="138" spans="1:17" ht="11.45" customHeight="1" x14ac:dyDescent="0.25">
      <c r="A138" s="73" t="s">
        <v>45</v>
      </c>
      <c r="B138" s="72"/>
      <c r="C138" s="72"/>
      <c r="D138" s="72"/>
      <c r="E138" s="72"/>
      <c r="F138" s="72"/>
      <c r="G138" s="72"/>
      <c r="H138" s="72"/>
      <c r="I138" s="72"/>
      <c r="J138" s="72"/>
      <c r="K138" s="72"/>
      <c r="L138" s="72"/>
      <c r="M138" s="72"/>
      <c r="N138" s="72"/>
      <c r="O138" s="72"/>
      <c r="P138" s="72"/>
      <c r="Q138" s="72"/>
    </row>
    <row r="139" spans="1:17" ht="11.45" customHeight="1" x14ac:dyDescent="0.25">
      <c r="A139" s="59"/>
      <c r="B139" s="58"/>
      <c r="C139" s="58"/>
      <c r="D139" s="58"/>
      <c r="E139" s="58"/>
      <c r="F139" s="58"/>
      <c r="G139" s="58"/>
      <c r="H139" s="58"/>
      <c r="I139" s="58"/>
      <c r="J139" s="58"/>
      <c r="K139" s="58"/>
      <c r="L139" s="58"/>
      <c r="M139" s="58"/>
      <c r="N139" s="58"/>
      <c r="O139" s="58"/>
      <c r="P139" s="58"/>
      <c r="Q139" s="58"/>
    </row>
    <row r="140" spans="1:17" ht="11.45" customHeight="1" x14ac:dyDescent="0.25">
      <c r="A140" s="27" t="s">
        <v>68</v>
      </c>
      <c r="B140" s="71"/>
      <c r="C140" s="71"/>
      <c r="D140" s="71"/>
      <c r="E140" s="71"/>
      <c r="F140" s="71"/>
      <c r="G140" s="71"/>
      <c r="H140" s="71"/>
      <c r="I140" s="71"/>
      <c r="J140" s="71"/>
      <c r="K140" s="71"/>
      <c r="L140" s="71"/>
      <c r="M140" s="71"/>
      <c r="N140" s="71"/>
      <c r="O140" s="71"/>
      <c r="P140" s="71"/>
      <c r="Q140" s="71"/>
    </row>
    <row r="141" spans="1:17" ht="11.45" customHeight="1" x14ac:dyDescent="0.25">
      <c r="A141" s="25" t="s">
        <v>67</v>
      </c>
      <c r="B141" s="24">
        <f t="shared" ref="B141" si="175">IF(B4=0,0,B4/B31)</f>
        <v>2.429715209234268</v>
      </c>
      <c r="C141" s="24">
        <f t="shared" ref="C141:Q141" si="176">IF(C4=0,0,C4/C31)</f>
        <v>2.3735054241913005</v>
      </c>
      <c r="D141" s="24">
        <f t="shared" si="176"/>
        <v>2.3235631584340317</v>
      </c>
      <c r="E141" s="24">
        <f t="shared" si="176"/>
        <v>2.2768191502191484</v>
      </c>
      <c r="F141" s="24">
        <f t="shared" si="176"/>
        <v>2.2295338539635856</v>
      </c>
      <c r="G141" s="24">
        <f t="shared" si="176"/>
        <v>2.1911827347919135</v>
      </c>
      <c r="H141" s="24">
        <f t="shared" si="176"/>
        <v>2.1796365335131376</v>
      </c>
      <c r="I141" s="24">
        <f t="shared" si="176"/>
        <v>2.1674833447319264</v>
      </c>
      <c r="J141" s="24">
        <f t="shared" si="176"/>
        <v>2.1551819504222611</v>
      </c>
      <c r="K141" s="24">
        <f t="shared" si="176"/>
        <v>2.1311195573520312</v>
      </c>
      <c r="L141" s="24">
        <f t="shared" si="176"/>
        <v>2.1210116162815327</v>
      </c>
      <c r="M141" s="24">
        <f t="shared" si="176"/>
        <v>2.2345160759948692</v>
      </c>
      <c r="N141" s="24">
        <f t="shared" si="176"/>
        <v>2.499987184830208</v>
      </c>
      <c r="O141" s="24">
        <f t="shared" si="176"/>
        <v>2.5815149707685374</v>
      </c>
      <c r="P141" s="24">
        <f t="shared" si="176"/>
        <v>2.6177329624453338</v>
      </c>
      <c r="Q141" s="24">
        <f t="shared" si="176"/>
        <v>2.660226858887333</v>
      </c>
    </row>
    <row r="142" spans="1:17" ht="11.45" customHeight="1" x14ac:dyDescent="0.25">
      <c r="A142" s="23" t="s">
        <v>30</v>
      </c>
      <c r="B142" s="22">
        <f t="shared" ref="B142" si="177">IF(B5=0,0,B5/B32)</f>
        <v>1.1549472685768511</v>
      </c>
      <c r="C142" s="22">
        <f t="shared" ref="C142:Q142" si="178">IF(C5=0,0,C5/C32)</f>
        <v>1.1549251164250138</v>
      </c>
      <c r="D142" s="22">
        <f t="shared" si="178"/>
        <v>1.1547244330057378</v>
      </c>
      <c r="E142" s="22">
        <f t="shared" si="178"/>
        <v>1.1552093820866822</v>
      </c>
      <c r="F142" s="22">
        <f t="shared" si="178"/>
        <v>1.1553640856511076</v>
      </c>
      <c r="G142" s="22">
        <f t="shared" si="178"/>
        <v>1.1543178727366705</v>
      </c>
      <c r="H142" s="22">
        <f t="shared" si="178"/>
        <v>1.1546398637822317</v>
      </c>
      <c r="I142" s="22">
        <f t="shared" si="178"/>
        <v>1.1564931393319682</v>
      </c>
      <c r="J142" s="22">
        <f t="shared" si="178"/>
        <v>1.157101773793594</v>
      </c>
      <c r="K142" s="22">
        <f t="shared" si="178"/>
        <v>1.1576570562583655</v>
      </c>
      <c r="L142" s="22">
        <f t="shared" si="178"/>
        <v>1.15566821133542</v>
      </c>
      <c r="M142" s="22">
        <f t="shared" si="178"/>
        <v>1.1546558434345868</v>
      </c>
      <c r="N142" s="22">
        <f t="shared" si="178"/>
        <v>1.1525287411942111</v>
      </c>
      <c r="O142" s="22">
        <f t="shared" si="178"/>
        <v>1.1519562735220772</v>
      </c>
      <c r="P142" s="22">
        <f t="shared" si="178"/>
        <v>1.1523756103069394</v>
      </c>
      <c r="Q142" s="22">
        <f t="shared" si="178"/>
        <v>1.1524003878446358</v>
      </c>
    </row>
    <row r="143" spans="1:17" ht="11.45" customHeight="1" x14ac:dyDescent="0.25">
      <c r="A143" s="19" t="s">
        <v>29</v>
      </c>
      <c r="B143" s="21">
        <f t="shared" ref="B143" si="179">IF(B6=0,0,B6/B33)</f>
        <v>1.9632235015945285</v>
      </c>
      <c r="C143" s="21">
        <f t="shared" ref="C143:Q143" si="180">IF(C6=0,0,C6/C33)</f>
        <v>1.9437856451430986</v>
      </c>
      <c r="D143" s="21">
        <f t="shared" si="180"/>
        <v>1.9245402427159379</v>
      </c>
      <c r="E143" s="21">
        <f t="shared" si="180"/>
        <v>1.9054853888276615</v>
      </c>
      <c r="F143" s="21">
        <f t="shared" si="180"/>
        <v>1.8866191968590711</v>
      </c>
      <c r="G143" s="21">
        <f t="shared" si="180"/>
        <v>1.8679397988703677</v>
      </c>
      <c r="H143" s="21">
        <f t="shared" si="180"/>
        <v>1.8667085718066627</v>
      </c>
      <c r="I143" s="21">
        <f t="shared" si="180"/>
        <v>1.8677012181686554</v>
      </c>
      <c r="J143" s="21">
        <f t="shared" si="180"/>
        <v>1.8718884578968267</v>
      </c>
      <c r="K143" s="21">
        <f t="shared" si="180"/>
        <v>1.8718884578968271</v>
      </c>
      <c r="L143" s="21">
        <f t="shared" si="180"/>
        <v>1.8718884578968267</v>
      </c>
      <c r="M143" s="21">
        <f t="shared" si="180"/>
        <v>1.987221065103796</v>
      </c>
      <c r="N143" s="21">
        <f t="shared" si="180"/>
        <v>2.2706907204621372</v>
      </c>
      <c r="O143" s="21">
        <f t="shared" si="180"/>
        <v>2.362110048445127</v>
      </c>
      <c r="P143" s="21">
        <f t="shared" si="180"/>
        <v>2.4150860023170355</v>
      </c>
      <c r="Q143" s="21">
        <f t="shared" si="180"/>
        <v>2.4637600037495448</v>
      </c>
    </row>
    <row r="144" spans="1:17" ht="11.45" customHeight="1" x14ac:dyDescent="0.25">
      <c r="A144" s="62" t="s">
        <v>59</v>
      </c>
      <c r="B144" s="70">
        <v>1.9615122964185843</v>
      </c>
      <c r="C144" s="70">
        <v>1.9422956701378942</v>
      </c>
      <c r="D144" s="70">
        <v>1.9231341279165004</v>
      </c>
      <c r="E144" s="70">
        <v>1.9040493123914828</v>
      </c>
      <c r="F144" s="70">
        <v>1.8854119769797262</v>
      </c>
      <c r="G144" s="70">
        <v>1.8667839442848544</v>
      </c>
      <c r="H144" s="70">
        <v>1.8654720889640297</v>
      </c>
      <c r="I144" s="70">
        <v>1.8664734601801285</v>
      </c>
      <c r="J144" s="70">
        <v>1.8707616782219909</v>
      </c>
      <c r="K144" s="70">
        <v>1.8706784134394965</v>
      </c>
      <c r="L144" s="70">
        <v>1.8711116017404086</v>
      </c>
      <c r="M144" s="70">
        <v>1.9875958255936244</v>
      </c>
      <c r="N144" s="70">
        <v>2.2707217503249493</v>
      </c>
      <c r="O144" s="70">
        <v>2.365132397532145</v>
      </c>
      <c r="P144" s="70">
        <v>2.4176234312463554</v>
      </c>
      <c r="Q144" s="70">
        <v>2.4674732883562318</v>
      </c>
    </row>
    <row r="145" spans="1:17" ht="11.45" customHeight="1" x14ac:dyDescent="0.25">
      <c r="A145" s="62" t="s">
        <v>58</v>
      </c>
      <c r="B145" s="70">
        <v>1.9909349808648615</v>
      </c>
      <c r="C145" s="70">
        <v>1.9714301051899628</v>
      </c>
      <c r="D145" s="70">
        <v>1.9519811398352576</v>
      </c>
      <c r="E145" s="70">
        <v>1.9326100520773553</v>
      </c>
      <c r="F145" s="70">
        <v>1.9136931566344211</v>
      </c>
      <c r="G145" s="70">
        <v>1.8947857034491311</v>
      </c>
      <c r="H145" s="70">
        <v>1.8934541702984853</v>
      </c>
      <c r="I145" s="70">
        <v>1.894470562082829</v>
      </c>
      <c r="J145" s="70">
        <v>1.8988231033953209</v>
      </c>
      <c r="K145" s="70">
        <v>1.8987385896410829</v>
      </c>
      <c r="L145" s="70">
        <v>1.899178275766513</v>
      </c>
      <c r="M145" s="70">
        <v>2.0174097629775347</v>
      </c>
      <c r="N145" s="70">
        <v>2.3047825765798184</v>
      </c>
      <c r="O145" s="70">
        <v>2.4006093834951283</v>
      </c>
      <c r="P145" s="70">
        <v>2.4538877827150585</v>
      </c>
      <c r="Q145" s="70">
        <v>2.5044853876815694</v>
      </c>
    </row>
    <row r="146" spans="1:17" ht="11.45" customHeight="1" x14ac:dyDescent="0.25">
      <c r="A146" s="62" t="s">
        <v>57</v>
      </c>
      <c r="B146" s="70">
        <v>1.9043267965466926</v>
      </c>
      <c r="C146" s="70">
        <v>1.8854720757888053</v>
      </c>
      <c r="D146" s="70">
        <v>1.8668040354344595</v>
      </c>
      <c r="E146" s="70">
        <v>1.8483208271628315</v>
      </c>
      <c r="F146" s="70">
        <v>1.8300206209532988</v>
      </c>
      <c r="G146" s="70">
        <v>1.8119016049042564</v>
      </c>
      <c r="H146" s="70">
        <v>1.8107073146524626</v>
      </c>
      <c r="I146" s="70">
        <v>1.8116701816235956</v>
      </c>
      <c r="J146" s="70">
        <v>1.8157318041599215</v>
      </c>
      <c r="K146" s="70">
        <v>1.815731804159922</v>
      </c>
      <c r="L146" s="70">
        <v>1.8157318041599215</v>
      </c>
      <c r="M146" s="70">
        <v>1.9276044331506819</v>
      </c>
      <c r="N146" s="70">
        <v>2.2025699988482725</v>
      </c>
      <c r="O146" s="70">
        <v>2.291246746991773</v>
      </c>
      <c r="P146" s="70">
        <v>2.3426334222475242</v>
      </c>
      <c r="Q146" s="70">
        <v>2.3898472036370584</v>
      </c>
    </row>
    <row r="147" spans="1:17" ht="11.45" customHeight="1" x14ac:dyDescent="0.25">
      <c r="A147" s="62" t="s">
        <v>56</v>
      </c>
      <c r="B147" s="70" t="s">
        <v>183</v>
      </c>
      <c r="C147" s="70">
        <v>1.885472075788805</v>
      </c>
      <c r="D147" s="70">
        <v>1.8668040354344595</v>
      </c>
      <c r="E147" s="70">
        <v>1.8483208271628313</v>
      </c>
      <c r="F147" s="70">
        <v>1.8300206209532988</v>
      </c>
      <c r="G147" s="70">
        <v>1.8119016049042564</v>
      </c>
      <c r="H147" s="70">
        <v>1.8107073146524626</v>
      </c>
      <c r="I147" s="70">
        <v>1.8116701816235956</v>
      </c>
      <c r="J147" s="70">
        <v>1.8157318041599215</v>
      </c>
      <c r="K147" s="70">
        <v>1.815731804159922</v>
      </c>
      <c r="L147" s="70">
        <v>1.8157318041599213</v>
      </c>
      <c r="M147" s="70">
        <v>1.9276044331506821</v>
      </c>
      <c r="N147" s="70">
        <v>2.2025699988482725</v>
      </c>
      <c r="O147" s="70">
        <v>2.291246746991773</v>
      </c>
      <c r="P147" s="70">
        <v>2.3426334222475242</v>
      </c>
      <c r="Q147" s="70">
        <v>2.3898472036370584</v>
      </c>
    </row>
    <row r="148" spans="1:17" ht="11.45" customHeight="1" x14ac:dyDescent="0.25">
      <c r="A148" s="62" t="s">
        <v>60</v>
      </c>
      <c r="B148" s="70" t="s">
        <v>183</v>
      </c>
      <c r="C148" s="70" t="s">
        <v>183</v>
      </c>
      <c r="D148" s="70" t="s">
        <v>183</v>
      </c>
      <c r="E148" s="70" t="s">
        <v>183</v>
      </c>
      <c r="F148" s="70" t="s">
        <v>183</v>
      </c>
      <c r="G148" s="70" t="s">
        <v>183</v>
      </c>
      <c r="H148" s="70" t="s">
        <v>183</v>
      </c>
      <c r="I148" s="70" t="s">
        <v>183</v>
      </c>
      <c r="J148" s="70" t="s">
        <v>183</v>
      </c>
      <c r="K148" s="70" t="s">
        <v>183</v>
      </c>
      <c r="L148" s="70" t="s">
        <v>183</v>
      </c>
      <c r="M148" s="70" t="s">
        <v>183</v>
      </c>
      <c r="N148" s="70" t="s">
        <v>183</v>
      </c>
      <c r="O148" s="70">
        <v>2.362110048445127</v>
      </c>
      <c r="P148" s="70">
        <v>2.4150860023170355</v>
      </c>
      <c r="Q148" s="70">
        <v>2.4637600037495448</v>
      </c>
    </row>
    <row r="149" spans="1:17" ht="11.45" customHeight="1" x14ac:dyDescent="0.25">
      <c r="A149" s="62" t="s">
        <v>55</v>
      </c>
      <c r="B149" s="70" t="s">
        <v>183</v>
      </c>
      <c r="C149" s="70" t="s">
        <v>183</v>
      </c>
      <c r="D149" s="70" t="s">
        <v>183</v>
      </c>
      <c r="E149" s="70" t="s">
        <v>183</v>
      </c>
      <c r="F149" s="70" t="s">
        <v>183</v>
      </c>
      <c r="G149" s="70" t="s">
        <v>183</v>
      </c>
      <c r="H149" s="70" t="s">
        <v>183</v>
      </c>
      <c r="I149" s="70" t="s">
        <v>183</v>
      </c>
      <c r="J149" s="70" t="s">
        <v>183</v>
      </c>
      <c r="K149" s="70" t="s">
        <v>183</v>
      </c>
      <c r="L149" s="70" t="s">
        <v>183</v>
      </c>
      <c r="M149" s="70" t="s">
        <v>183</v>
      </c>
      <c r="N149" s="70" t="s">
        <v>183</v>
      </c>
      <c r="O149" s="70" t="s">
        <v>183</v>
      </c>
      <c r="P149" s="70">
        <v>1.9350444416859101</v>
      </c>
      <c r="Q149" s="70">
        <v>1.9740436143183657</v>
      </c>
    </row>
    <row r="150" spans="1:17" ht="11.45" customHeight="1" x14ac:dyDescent="0.25">
      <c r="A150" s="19" t="s">
        <v>28</v>
      </c>
      <c r="B150" s="21">
        <f t="shared" ref="B150" si="181">IF(B13=0,0,B13/B40)</f>
        <v>27.827572952657572</v>
      </c>
      <c r="C150" s="21">
        <f t="shared" ref="C150:Q150" si="182">IF(C13=0,0,C13/C40)</f>
        <v>27.552052428373841</v>
      </c>
      <c r="D150" s="21">
        <f t="shared" si="182"/>
        <v>27.279259830073105</v>
      </c>
      <c r="E150" s="21">
        <f t="shared" si="182"/>
        <v>27.009168148587232</v>
      </c>
      <c r="F150" s="21">
        <f t="shared" si="182"/>
        <v>26.741750642165584</v>
      </c>
      <c r="G150" s="21">
        <f t="shared" si="182"/>
        <v>26.476980833827305</v>
      </c>
      <c r="H150" s="21">
        <f t="shared" si="182"/>
        <v>25.770308123249286</v>
      </c>
      <c r="I150" s="21">
        <f t="shared" si="182"/>
        <v>25.941719971570713</v>
      </c>
      <c r="J150" s="21">
        <f t="shared" si="182"/>
        <v>26.708804185935886</v>
      </c>
      <c r="K150" s="21">
        <f t="shared" si="182"/>
        <v>25.904761904761891</v>
      </c>
      <c r="L150" s="21">
        <f t="shared" si="182"/>
        <v>25.952380952380945</v>
      </c>
      <c r="M150" s="21">
        <f t="shared" si="182"/>
        <v>25.759534076675902</v>
      </c>
      <c r="N150" s="21">
        <f t="shared" si="182"/>
        <v>25.868399445156694</v>
      </c>
      <c r="O150" s="21">
        <f t="shared" si="182"/>
        <v>25.816438965080025</v>
      </c>
      <c r="P150" s="21">
        <f t="shared" si="182"/>
        <v>25.801639553008854</v>
      </c>
      <c r="Q150" s="21">
        <f t="shared" si="182"/>
        <v>26.026211588596983</v>
      </c>
    </row>
    <row r="151" spans="1:17" ht="11.45" customHeight="1" x14ac:dyDescent="0.25">
      <c r="A151" s="62" t="s">
        <v>59</v>
      </c>
      <c r="B151" s="20" t="s">
        <v>183</v>
      </c>
      <c r="C151" s="20" t="s">
        <v>183</v>
      </c>
      <c r="D151" s="20" t="s">
        <v>183</v>
      </c>
      <c r="E151" s="20" t="s">
        <v>183</v>
      </c>
      <c r="F151" s="20" t="s">
        <v>183</v>
      </c>
      <c r="G151" s="20" t="s">
        <v>183</v>
      </c>
      <c r="H151" s="20" t="s">
        <v>183</v>
      </c>
      <c r="I151" s="20" t="s">
        <v>183</v>
      </c>
      <c r="J151" s="20" t="s">
        <v>183</v>
      </c>
      <c r="K151" s="20" t="s">
        <v>183</v>
      </c>
      <c r="L151" s="20" t="s">
        <v>183</v>
      </c>
      <c r="M151" s="20" t="s">
        <v>183</v>
      </c>
      <c r="N151" s="20" t="s">
        <v>183</v>
      </c>
      <c r="O151" s="20" t="s">
        <v>183</v>
      </c>
      <c r="P151" s="20" t="s">
        <v>183</v>
      </c>
      <c r="Q151" s="20" t="s">
        <v>183</v>
      </c>
    </row>
    <row r="152" spans="1:17" ht="11.45" customHeight="1" x14ac:dyDescent="0.25">
      <c r="A152" s="62" t="s">
        <v>58</v>
      </c>
      <c r="B152" s="20">
        <v>27.827572952657572</v>
      </c>
      <c r="C152" s="20">
        <v>27.552052428373841</v>
      </c>
      <c r="D152" s="20">
        <v>27.279259830073109</v>
      </c>
      <c r="E152" s="20">
        <v>27.009168148587236</v>
      </c>
      <c r="F152" s="20">
        <v>26.741750642165584</v>
      </c>
      <c r="G152" s="20">
        <v>26.476980833827309</v>
      </c>
      <c r="H152" s="20">
        <v>25.77030812324929</v>
      </c>
      <c r="I152" s="20">
        <v>25.941719971570716</v>
      </c>
      <c r="J152" s="20">
        <v>26.708804185935886</v>
      </c>
      <c r="K152" s="20">
        <v>25.904761904761891</v>
      </c>
      <c r="L152" s="20">
        <v>25.952380952380949</v>
      </c>
      <c r="M152" s="20">
        <v>25.759534076675898</v>
      </c>
      <c r="N152" s="20">
        <v>25.868399445156697</v>
      </c>
      <c r="O152" s="20">
        <v>25.816438965080025</v>
      </c>
      <c r="P152" s="20">
        <v>25.801639553008854</v>
      </c>
      <c r="Q152" s="20">
        <v>26.026211588596986</v>
      </c>
    </row>
    <row r="153" spans="1:17" ht="11.45" customHeight="1" x14ac:dyDescent="0.25">
      <c r="A153" s="62" t="s">
        <v>57</v>
      </c>
      <c r="B153" s="20" t="s">
        <v>183</v>
      </c>
      <c r="C153" s="20" t="s">
        <v>183</v>
      </c>
      <c r="D153" s="20" t="s">
        <v>183</v>
      </c>
      <c r="E153" s="20" t="s">
        <v>183</v>
      </c>
      <c r="F153" s="20" t="s">
        <v>183</v>
      </c>
      <c r="G153" s="20" t="s">
        <v>183</v>
      </c>
      <c r="H153" s="20" t="s">
        <v>183</v>
      </c>
      <c r="I153" s="20" t="s">
        <v>183</v>
      </c>
      <c r="J153" s="20" t="s">
        <v>183</v>
      </c>
      <c r="K153" s="20" t="s">
        <v>183</v>
      </c>
      <c r="L153" s="20" t="s">
        <v>183</v>
      </c>
      <c r="M153" s="20" t="s">
        <v>183</v>
      </c>
      <c r="N153" s="20" t="s">
        <v>183</v>
      </c>
      <c r="O153" s="20" t="s">
        <v>183</v>
      </c>
      <c r="P153" s="20" t="s">
        <v>183</v>
      </c>
      <c r="Q153" s="20" t="s">
        <v>183</v>
      </c>
    </row>
    <row r="154" spans="1:17" ht="11.45" customHeight="1" x14ac:dyDescent="0.25">
      <c r="A154" s="62" t="s">
        <v>56</v>
      </c>
      <c r="B154" s="20" t="s">
        <v>183</v>
      </c>
      <c r="C154" s="20">
        <v>27.552052428373841</v>
      </c>
      <c r="D154" s="20">
        <v>27.279259830073105</v>
      </c>
      <c r="E154" s="20">
        <v>27.009168148587232</v>
      </c>
      <c r="F154" s="20">
        <v>26.741750642165584</v>
      </c>
      <c r="G154" s="20">
        <v>26.476980833827305</v>
      </c>
      <c r="H154" s="20">
        <v>25.77030812324929</v>
      </c>
      <c r="I154" s="20">
        <v>25.941719971570713</v>
      </c>
      <c r="J154" s="20">
        <v>26.708804185935886</v>
      </c>
      <c r="K154" s="20">
        <v>25.904761904761894</v>
      </c>
      <c r="L154" s="20">
        <v>25.952380952380945</v>
      </c>
      <c r="M154" s="20">
        <v>25.759534076675902</v>
      </c>
      <c r="N154" s="20">
        <v>25.868399445156694</v>
      </c>
      <c r="O154" s="20">
        <v>25.816438965080025</v>
      </c>
      <c r="P154" s="20">
        <v>25.801639553008854</v>
      </c>
      <c r="Q154" s="20">
        <v>26.026211588596983</v>
      </c>
    </row>
    <row r="155" spans="1:17" ht="11.45" customHeight="1" x14ac:dyDescent="0.25">
      <c r="A155" s="62" t="s">
        <v>55</v>
      </c>
      <c r="B155" s="20" t="s">
        <v>183</v>
      </c>
      <c r="C155" s="20" t="s">
        <v>183</v>
      </c>
      <c r="D155" s="20" t="s">
        <v>183</v>
      </c>
      <c r="E155" s="20" t="s">
        <v>183</v>
      </c>
      <c r="F155" s="20" t="s">
        <v>183</v>
      </c>
      <c r="G155" s="20" t="s">
        <v>183</v>
      </c>
      <c r="H155" s="20" t="s">
        <v>183</v>
      </c>
      <c r="I155" s="20" t="s">
        <v>183</v>
      </c>
      <c r="J155" s="20" t="s">
        <v>183</v>
      </c>
      <c r="K155" s="20" t="s">
        <v>183</v>
      </c>
      <c r="L155" s="20" t="s">
        <v>183</v>
      </c>
      <c r="M155" s="20" t="s">
        <v>183</v>
      </c>
      <c r="N155" s="20" t="s">
        <v>183</v>
      </c>
      <c r="O155" s="20" t="s">
        <v>183</v>
      </c>
      <c r="P155" s="20" t="s">
        <v>183</v>
      </c>
      <c r="Q155" s="20" t="s">
        <v>183</v>
      </c>
    </row>
    <row r="156" spans="1:17" ht="11.45" customHeight="1" x14ac:dyDescent="0.25">
      <c r="A156" s="25" t="s">
        <v>66</v>
      </c>
      <c r="B156" s="24">
        <f t="shared" ref="B156" si="183">IF(B19=0,0,B19/B46)</f>
        <v>2.3463951211471441</v>
      </c>
      <c r="C156" s="24">
        <f t="shared" ref="C156:Q156" si="184">IF(C19=0,0,C19/C46)</f>
        <v>2.3896157680419283</v>
      </c>
      <c r="D156" s="24">
        <f t="shared" si="184"/>
        <v>2.3821867637459313</v>
      </c>
      <c r="E156" s="24">
        <f t="shared" si="184"/>
        <v>1.7414435634233902</v>
      </c>
      <c r="F156" s="24">
        <f t="shared" si="184"/>
        <v>2.9478706633757121</v>
      </c>
      <c r="G156" s="24">
        <f t="shared" si="184"/>
        <v>2.0703467676618983</v>
      </c>
      <c r="H156" s="24">
        <f t="shared" si="184"/>
        <v>2.5682559981657334</v>
      </c>
      <c r="I156" s="24">
        <f t="shared" si="184"/>
        <v>2.0770835371118634</v>
      </c>
      <c r="J156" s="24">
        <f t="shared" si="184"/>
        <v>2.2348276001792451</v>
      </c>
      <c r="K156" s="24">
        <f t="shared" si="184"/>
        <v>2.2816199051319042</v>
      </c>
      <c r="L156" s="24">
        <f t="shared" si="184"/>
        <v>2.3643992279519432</v>
      </c>
      <c r="M156" s="24">
        <f t="shared" si="184"/>
        <v>1.985065033469575</v>
      </c>
      <c r="N156" s="24">
        <f t="shared" si="184"/>
        <v>2.2762562438040352</v>
      </c>
      <c r="O156" s="24">
        <f t="shared" si="184"/>
        <v>1.9345911272303251</v>
      </c>
      <c r="P156" s="24">
        <f t="shared" si="184"/>
        <v>1.9519100643773613</v>
      </c>
      <c r="Q156" s="24">
        <f t="shared" si="184"/>
        <v>1.6822630971323289</v>
      </c>
    </row>
    <row r="157" spans="1:17" ht="11.45" customHeight="1" x14ac:dyDescent="0.25">
      <c r="A157" s="23" t="s">
        <v>27</v>
      </c>
      <c r="B157" s="22">
        <f t="shared" ref="B157" si="185">IF(B20=0,0,B20/B47)</f>
        <v>0.20220193714998511</v>
      </c>
      <c r="C157" s="22">
        <f t="shared" ref="C157:Q157" si="186">IF(C20=0,0,C20/C47)</f>
        <v>0.20671424387779452</v>
      </c>
      <c r="D157" s="22">
        <f t="shared" si="186"/>
        <v>0.20880654442490676</v>
      </c>
      <c r="E157" s="22">
        <f t="shared" si="186"/>
        <v>0.21305764707745542</v>
      </c>
      <c r="F157" s="22">
        <f t="shared" si="186"/>
        <v>0.21662756114871645</v>
      </c>
      <c r="G157" s="22">
        <f t="shared" si="186"/>
        <v>0.21813363086147236</v>
      </c>
      <c r="H157" s="22">
        <f t="shared" si="186"/>
        <v>0.22439998636507394</v>
      </c>
      <c r="I157" s="22">
        <f t="shared" si="186"/>
        <v>0.22700578313348674</v>
      </c>
      <c r="J157" s="22">
        <f t="shared" si="186"/>
        <v>0.22856509177690801</v>
      </c>
      <c r="K157" s="22">
        <f t="shared" si="186"/>
        <v>0.23992533757124712</v>
      </c>
      <c r="L157" s="22">
        <f t="shared" si="186"/>
        <v>0.2461929807406823</v>
      </c>
      <c r="M157" s="22">
        <f t="shared" si="186"/>
        <v>0.2523427398154709</v>
      </c>
      <c r="N157" s="22">
        <f t="shared" si="186"/>
        <v>0.25845151360906227</v>
      </c>
      <c r="O157" s="22">
        <f t="shared" si="186"/>
        <v>0.25994731252743847</v>
      </c>
      <c r="P157" s="22">
        <f t="shared" si="186"/>
        <v>0.25969260608556533</v>
      </c>
      <c r="Q157" s="22">
        <f t="shared" si="186"/>
        <v>0.26070038419981234</v>
      </c>
    </row>
    <row r="158" spans="1:17" ht="11.45" customHeight="1" x14ac:dyDescent="0.25">
      <c r="A158" s="62" t="s">
        <v>59</v>
      </c>
      <c r="B158" s="70">
        <v>0.17916422562163725</v>
      </c>
      <c r="C158" s="70">
        <v>0.18084336733903436</v>
      </c>
      <c r="D158" s="70">
        <v>0.18102382329640629</v>
      </c>
      <c r="E158" s="70">
        <v>0.1808019304158606</v>
      </c>
      <c r="F158" s="70">
        <v>0.18126736608022956</v>
      </c>
      <c r="G158" s="70">
        <v>0.18056713904877167</v>
      </c>
      <c r="H158" s="70">
        <v>0.18114235453863026</v>
      </c>
      <c r="I158" s="70">
        <v>0.18094896713842651</v>
      </c>
      <c r="J158" s="70">
        <v>0.18259455672018954</v>
      </c>
      <c r="K158" s="70">
        <v>0.18583330364375808</v>
      </c>
      <c r="L158" s="70">
        <v>0.18598480144059765</v>
      </c>
      <c r="M158" s="70">
        <v>0.18818727535051852</v>
      </c>
      <c r="N158" s="70">
        <v>0.19151256008171444</v>
      </c>
      <c r="O158" s="70">
        <v>0.1881660348836823</v>
      </c>
      <c r="P158" s="70">
        <v>0.18599013518137908</v>
      </c>
      <c r="Q158" s="70">
        <v>0.18384024973985405</v>
      </c>
    </row>
    <row r="159" spans="1:17" ht="11.45" customHeight="1" x14ac:dyDescent="0.25">
      <c r="A159" s="62" t="s">
        <v>58</v>
      </c>
      <c r="B159" s="70">
        <v>0.30890911987275538</v>
      </c>
      <c r="C159" s="70">
        <v>0.30841904162837352</v>
      </c>
      <c r="D159" s="70">
        <v>0.30727095049021586</v>
      </c>
      <c r="E159" s="70">
        <v>0.30814875353924376</v>
      </c>
      <c r="F159" s="70">
        <v>0.30740298046389591</v>
      </c>
      <c r="G159" s="70">
        <v>0.30660199509916158</v>
      </c>
      <c r="H159" s="70">
        <v>0.30613061003382169</v>
      </c>
      <c r="I159" s="70">
        <v>0.30558096630322373</v>
      </c>
      <c r="J159" s="70">
        <v>0.30628144310912814</v>
      </c>
      <c r="K159" s="70">
        <v>0.30569086504763598</v>
      </c>
      <c r="L159" s="70">
        <v>0.3080550619142598</v>
      </c>
      <c r="M159" s="70">
        <v>0.31346552348644624</v>
      </c>
      <c r="N159" s="70">
        <v>0.32251498088277891</v>
      </c>
      <c r="O159" s="70">
        <v>0.31054877709042134</v>
      </c>
      <c r="P159" s="70">
        <v>0.30989653305586706</v>
      </c>
      <c r="Q159" s="70">
        <v>0.30053777922361552</v>
      </c>
    </row>
    <row r="160" spans="1:17" ht="11.45" customHeight="1" x14ac:dyDescent="0.25">
      <c r="A160" s="62" t="s">
        <v>57</v>
      </c>
      <c r="B160" s="70" t="s">
        <v>183</v>
      </c>
      <c r="C160" s="70" t="s">
        <v>183</v>
      </c>
      <c r="D160" s="70" t="s">
        <v>183</v>
      </c>
      <c r="E160" s="70" t="s">
        <v>183</v>
      </c>
      <c r="F160" s="70" t="s">
        <v>183</v>
      </c>
      <c r="G160" s="70" t="s">
        <v>183</v>
      </c>
      <c r="H160" s="70" t="s">
        <v>183</v>
      </c>
      <c r="I160" s="70" t="s">
        <v>183</v>
      </c>
      <c r="J160" s="70" t="s">
        <v>183</v>
      </c>
      <c r="K160" s="70" t="s">
        <v>183</v>
      </c>
      <c r="L160" s="70" t="s">
        <v>183</v>
      </c>
      <c r="M160" s="70" t="s">
        <v>183</v>
      </c>
      <c r="N160" s="70" t="s">
        <v>183</v>
      </c>
      <c r="O160" s="70" t="s">
        <v>183</v>
      </c>
      <c r="P160" s="70" t="s">
        <v>183</v>
      </c>
      <c r="Q160" s="70" t="s">
        <v>183</v>
      </c>
    </row>
    <row r="161" spans="1:17" ht="11.45" customHeight="1" x14ac:dyDescent="0.25">
      <c r="A161" s="62" t="s">
        <v>56</v>
      </c>
      <c r="B161" s="70" t="s">
        <v>183</v>
      </c>
      <c r="C161" s="70" t="s">
        <v>183</v>
      </c>
      <c r="D161" s="70" t="s">
        <v>183</v>
      </c>
      <c r="E161" s="70" t="s">
        <v>183</v>
      </c>
      <c r="F161" s="70" t="s">
        <v>183</v>
      </c>
      <c r="G161" s="70" t="s">
        <v>183</v>
      </c>
      <c r="H161" s="70" t="s">
        <v>183</v>
      </c>
      <c r="I161" s="70" t="s">
        <v>183</v>
      </c>
      <c r="J161" s="70" t="s">
        <v>183</v>
      </c>
      <c r="K161" s="70" t="s">
        <v>183</v>
      </c>
      <c r="L161" s="70" t="s">
        <v>183</v>
      </c>
      <c r="M161" s="70" t="s">
        <v>183</v>
      </c>
      <c r="N161" s="70" t="s">
        <v>183</v>
      </c>
      <c r="O161" s="70" t="s">
        <v>183</v>
      </c>
      <c r="P161" s="70" t="s">
        <v>183</v>
      </c>
      <c r="Q161" s="70" t="s">
        <v>183</v>
      </c>
    </row>
    <row r="162" spans="1:17" ht="11.45" customHeight="1" x14ac:dyDescent="0.25">
      <c r="A162" s="62" t="s">
        <v>55</v>
      </c>
      <c r="B162" s="70" t="s">
        <v>183</v>
      </c>
      <c r="C162" s="70" t="s">
        <v>183</v>
      </c>
      <c r="D162" s="70" t="s">
        <v>183</v>
      </c>
      <c r="E162" s="70" t="s">
        <v>183</v>
      </c>
      <c r="F162" s="70" t="s">
        <v>183</v>
      </c>
      <c r="G162" s="70" t="s">
        <v>183</v>
      </c>
      <c r="H162" s="70" t="s">
        <v>183</v>
      </c>
      <c r="I162" s="70" t="s">
        <v>183</v>
      </c>
      <c r="J162" s="70" t="s">
        <v>183</v>
      </c>
      <c r="K162" s="70" t="s">
        <v>183</v>
      </c>
      <c r="L162" s="70" t="s">
        <v>183</v>
      </c>
      <c r="M162" s="70" t="s">
        <v>183</v>
      </c>
      <c r="N162" s="70" t="s">
        <v>183</v>
      </c>
      <c r="O162" s="70" t="s">
        <v>183</v>
      </c>
      <c r="P162" s="70" t="s">
        <v>183</v>
      </c>
      <c r="Q162" s="70" t="s">
        <v>183</v>
      </c>
    </row>
    <row r="163" spans="1:17" ht="11.45" customHeight="1" x14ac:dyDescent="0.25">
      <c r="A163" s="19" t="s">
        <v>24</v>
      </c>
      <c r="B163" s="21">
        <f t="shared" ref="B163" si="187">IF(B26=0,0,B26/B53)</f>
        <v>9.1694500796004235</v>
      </c>
      <c r="C163" s="21">
        <f t="shared" ref="C163:Q163" si="188">IF(C26=0,0,C26/C53)</f>
        <v>9.1784630412620007</v>
      </c>
      <c r="D163" s="21">
        <f t="shared" si="188"/>
        <v>9.1894184950035545</v>
      </c>
      <c r="E163" s="21">
        <f t="shared" si="188"/>
        <v>9.3218640530550481</v>
      </c>
      <c r="F163" s="21">
        <f t="shared" si="188"/>
        <v>10.832951284677264</v>
      </c>
      <c r="G163" s="21">
        <f t="shared" si="188"/>
        <v>9.0757204526405282</v>
      </c>
      <c r="H163" s="21">
        <f t="shared" si="188"/>
        <v>10.356736171440277</v>
      </c>
      <c r="I163" s="21">
        <f t="shared" si="188"/>
        <v>8.834290270832847</v>
      </c>
      <c r="J163" s="21">
        <f t="shared" si="188"/>
        <v>8.9303907252580288</v>
      </c>
      <c r="K163" s="21">
        <f t="shared" si="188"/>
        <v>8.8642635848295246</v>
      </c>
      <c r="L163" s="21">
        <f t="shared" si="188"/>
        <v>9.1151582499957957</v>
      </c>
      <c r="M163" s="21">
        <f t="shared" si="188"/>
        <v>8.7856983082557889</v>
      </c>
      <c r="N163" s="21">
        <f t="shared" si="188"/>
        <v>9.0767225283169335</v>
      </c>
      <c r="O163" s="21">
        <f t="shared" si="188"/>
        <v>8.8720667275564082</v>
      </c>
      <c r="P163" s="21">
        <f t="shared" si="188"/>
        <v>8.7301221271651315</v>
      </c>
      <c r="Q163" s="21">
        <f t="shared" si="188"/>
        <v>8.3620011927910038</v>
      </c>
    </row>
    <row r="164" spans="1:17" ht="11.45" customHeight="1" x14ac:dyDescent="0.25">
      <c r="A164" s="17" t="s">
        <v>23</v>
      </c>
      <c r="B164" s="20">
        <f t="shared" ref="B164" si="189">IF(B27=0,0,B27/B54)</f>
        <v>8.9437939110070257</v>
      </c>
      <c r="C164" s="20">
        <f t="shared" ref="C164:Q164" si="190">IF(C27=0,0,C27/C54)</f>
        <v>8.9437939110070257</v>
      </c>
      <c r="D164" s="20">
        <f t="shared" si="190"/>
        <v>8.9437939110070257</v>
      </c>
      <c r="E164" s="20">
        <f t="shared" si="190"/>
        <v>8.9437939110070257</v>
      </c>
      <c r="F164" s="20">
        <f t="shared" si="190"/>
        <v>10.670588235294117</v>
      </c>
      <c r="G164" s="20">
        <f t="shared" si="190"/>
        <v>8.7233096085409247</v>
      </c>
      <c r="H164" s="20">
        <f t="shared" si="190"/>
        <v>10.075944487278335</v>
      </c>
      <c r="I164" s="20">
        <f t="shared" si="190"/>
        <v>8.4878906250000004</v>
      </c>
      <c r="J164" s="20">
        <f t="shared" si="190"/>
        <v>8.6671413314346744</v>
      </c>
      <c r="K164" s="20">
        <f t="shared" si="190"/>
        <v>8.6343549536707052</v>
      </c>
      <c r="L164" s="20">
        <f t="shared" si="190"/>
        <v>8.8215158924205372</v>
      </c>
      <c r="M164" s="20">
        <f t="shared" si="190"/>
        <v>8.4255639097744357</v>
      </c>
      <c r="N164" s="20">
        <f t="shared" si="190"/>
        <v>8.6814112690889935</v>
      </c>
      <c r="O164" s="20">
        <f t="shared" si="190"/>
        <v>7.8755417956656348</v>
      </c>
      <c r="P164" s="20">
        <f t="shared" si="190"/>
        <v>8.2347494553376901</v>
      </c>
      <c r="Q164" s="20">
        <f t="shared" si="190"/>
        <v>7.8163371488033295</v>
      </c>
    </row>
    <row r="165" spans="1:17" ht="11.45" customHeight="1" x14ac:dyDescent="0.25">
      <c r="A165" s="15" t="s">
        <v>22</v>
      </c>
      <c r="B165" s="69">
        <f t="shared" ref="B165" si="191">IF(B28=0,0,B28/B55)</f>
        <v>13.913692746975428</v>
      </c>
      <c r="C165" s="69">
        <f t="shared" ref="C165:Q165" si="192">IF(C28=0,0,C28/C55)</f>
        <v>13.919074370474085</v>
      </c>
      <c r="D165" s="69">
        <f t="shared" si="192"/>
        <v>14.024477182889743</v>
      </c>
      <c r="E165" s="69">
        <f t="shared" si="192"/>
        <v>13.971620963519552</v>
      </c>
      <c r="F165" s="69">
        <f t="shared" si="192"/>
        <v>13.815001650654265</v>
      </c>
      <c r="G165" s="69">
        <f t="shared" si="192"/>
        <v>13.823516152398085</v>
      </c>
      <c r="H165" s="69">
        <f t="shared" si="192"/>
        <v>13.939417391086485</v>
      </c>
      <c r="I165" s="69">
        <f t="shared" si="192"/>
        <v>13.963308820051855</v>
      </c>
      <c r="J165" s="69">
        <f t="shared" si="192"/>
        <v>13.787173971497715</v>
      </c>
      <c r="K165" s="69">
        <f t="shared" si="192"/>
        <v>13.619716537018858</v>
      </c>
      <c r="L165" s="69">
        <f t="shared" si="192"/>
        <v>14.062772807292546</v>
      </c>
      <c r="M165" s="69">
        <f t="shared" si="192"/>
        <v>14.013755325623857</v>
      </c>
      <c r="N165" s="69">
        <f t="shared" si="192"/>
        <v>13.968045932457969</v>
      </c>
      <c r="O165" s="69">
        <f t="shared" si="192"/>
        <v>13.989681202243819</v>
      </c>
      <c r="P165" s="69">
        <f t="shared" si="192"/>
        <v>14.017252789885667</v>
      </c>
      <c r="Q165" s="69">
        <f t="shared" si="192"/>
        <v>13.908158906450234</v>
      </c>
    </row>
    <row r="166" spans="1:17" ht="11.45" customHeight="1" x14ac:dyDescent="0.25">
      <c r="A166" s="59"/>
      <c r="B166" s="58"/>
      <c r="C166" s="58"/>
      <c r="D166" s="58"/>
      <c r="E166" s="58"/>
      <c r="F166" s="58"/>
      <c r="G166" s="58"/>
      <c r="H166" s="58"/>
      <c r="I166" s="58"/>
      <c r="J166" s="58"/>
      <c r="K166" s="58"/>
      <c r="L166" s="58"/>
      <c r="M166" s="58"/>
      <c r="N166" s="58"/>
      <c r="O166" s="58"/>
      <c r="P166" s="58"/>
      <c r="Q166" s="58"/>
    </row>
    <row r="167" spans="1:17" ht="11.45" customHeight="1" x14ac:dyDescent="0.25">
      <c r="A167" s="27" t="s">
        <v>65</v>
      </c>
      <c r="B167" s="68">
        <f t="shared" ref="B167:B169" si="193">IF(B30=0,"",B30*1000000/B84)</f>
        <v>9096.7052522498743</v>
      </c>
      <c r="C167" s="68">
        <f t="shared" ref="C167:Q167" si="194">IF(C30=0,"",C30*1000000/C84)</f>
        <v>9161.8547331807295</v>
      </c>
      <c r="D167" s="68">
        <f t="shared" si="194"/>
        <v>9260.3900770438559</v>
      </c>
      <c r="E167" s="68">
        <f t="shared" si="194"/>
        <v>9177.0896730124459</v>
      </c>
      <c r="F167" s="68">
        <f t="shared" si="194"/>
        <v>9495.0984285879986</v>
      </c>
      <c r="G167" s="68">
        <f t="shared" si="194"/>
        <v>9504.2631180083881</v>
      </c>
      <c r="H167" s="68">
        <f t="shared" si="194"/>
        <v>9596.4360637185673</v>
      </c>
      <c r="I167" s="68">
        <f t="shared" si="194"/>
        <v>9558.5226521318491</v>
      </c>
      <c r="J167" s="68">
        <f t="shared" si="194"/>
        <v>9640.2151474893217</v>
      </c>
      <c r="K167" s="68">
        <f t="shared" si="194"/>
        <v>9522.8753078277296</v>
      </c>
      <c r="L167" s="68">
        <f t="shared" si="194"/>
        <v>9445.4519086637392</v>
      </c>
      <c r="M167" s="68">
        <f t="shared" si="194"/>
        <v>8782.9439570389368</v>
      </c>
      <c r="N167" s="68">
        <f t="shared" si="194"/>
        <v>7817.0536995608654</v>
      </c>
      <c r="O167" s="68">
        <f t="shared" si="194"/>
        <v>7756.3079993812516</v>
      </c>
      <c r="P167" s="68">
        <f t="shared" si="194"/>
        <v>7761.9849529635412</v>
      </c>
      <c r="Q167" s="68">
        <f t="shared" si="194"/>
        <v>7924.5366681598853</v>
      </c>
    </row>
    <row r="168" spans="1:17" ht="11.45" customHeight="1" x14ac:dyDescent="0.25">
      <c r="A168" s="25" t="s">
        <v>39</v>
      </c>
      <c r="B168" s="66">
        <f t="shared" si="193"/>
        <v>8401.4950996810039</v>
      </c>
      <c r="C168" s="66">
        <f t="shared" ref="C168:Q168" si="195">IF(C31=0,"",C31*1000000/C85)</f>
        <v>8562.2762505593364</v>
      </c>
      <c r="D168" s="66">
        <f t="shared" si="195"/>
        <v>8690.0831265275083</v>
      </c>
      <c r="E168" s="66">
        <f t="shared" si="195"/>
        <v>8770.5289651295006</v>
      </c>
      <c r="F168" s="66">
        <f t="shared" si="195"/>
        <v>8986.6652127561629</v>
      </c>
      <c r="G168" s="66">
        <f t="shared" si="195"/>
        <v>9068.6085879676157</v>
      </c>
      <c r="H168" s="66">
        <f t="shared" si="195"/>
        <v>9150.6393561512177</v>
      </c>
      <c r="I168" s="66">
        <f t="shared" si="195"/>
        <v>9088.4613127832035</v>
      </c>
      <c r="J168" s="66">
        <f t="shared" si="195"/>
        <v>9229.973477853704</v>
      </c>
      <c r="K168" s="66">
        <f t="shared" si="195"/>
        <v>9114.6732266548224</v>
      </c>
      <c r="L168" s="66">
        <f t="shared" si="195"/>
        <v>8977.398812096646</v>
      </c>
      <c r="M168" s="66">
        <f t="shared" si="195"/>
        <v>8433.3964474579498</v>
      </c>
      <c r="N168" s="66">
        <f t="shared" si="195"/>
        <v>7474.0417429906547</v>
      </c>
      <c r="O168" s="66">
        <f t="shared" si="195"/>
        <v>7221.4298107232116</v>
      </c>
      <c r="P168" s="66">
        <f t="shared" si="195"/>
        <v>7164.639508195185</v>
      </c>
      <c r="Q168" s="66">
        <f t="shared" si="195"/>
        <v>7090.5870841344531</v>
      </c>
    </row>
    <row r="169" spans="1:17" ht="11.45" customHeight="1" x14ac:dyDescent="0.25">
      <c r="A169" s="23" t="s">
        <v>30</v>
      </c>
      <c r="B169" s="65">
        <f t="shared" si="193"/>
        <v>4854.7034489678099</v>
      </c>
      <c r="C169" s="65">
        <f t="shared" ref="C169:Q169" si="196">IF(C32=0,"",C32*1000000/C86)</f>
        <v>4701.4403193788294</v>
      </c>
      <c r="D169" s="65">
        <f t="shared" si="196"/>
        <v>4884.0443716950604</v>
      </c>
      <c r="E169" s="65">
        <f t="shared" si="196"/>
        <v>4861.9733207601612</v>
      </c>
      <c r="F169" s="65">
        <f t="shared" si="196"/>
        <v>4695.1229566028696</v>
      </c>
      <c r="G169" s="65">
        <f t="shared" si="196"/>
        <v>4456.9496583957261</v>
      </c>
      <c r="H169" s="65">
        <f t="shared" si="196"/>
        <v>3939.3835480114058</v>
      </c>
      <c r="I169" s="65">
        <f t="shared" si="196"/>
        <v>3742.3335267914717</v>
      </c>
      <c r="J169" s="65">
        <f t="shared" si="196"/>
        <v>3739.4154895991742</v>
      </c>
      <c r="K169" s="65">
        <f t="shared" si="196"/>
        <v>3665.2053329231539</v>
      </c>
      <c r="L169" s="65">
        <f t="shared" si="196"/>
        <v>4229.0161456523856</v>
      </c>
      <c r="M169" s="65">
        <f t="shared" si="196"/>
        <v>4277.9330745405223</v>
      </c>
      <c r="N169" s="65">
        <f t="shared" si="196"/>
        <v>4419.5340726199011</v>
      </c>
      <c r="O169" s="65">
        <f t="shared" si="196"/>
        <v>4471.0877169111081</v>
      </c>
      <c r="P169" s="65">
        <f t="shared" si="196"/>
        <v>4528.1115994428574</v>
      </c>
      <c r="Q169" s="65">
        <f t="shared" si="196"/>
        <v>4472.0484853396511</v>
      </c>
    </row>
    <row r="170" spans="1:17" ht="11.45" customHeight="1" x14ac:dyDescent="0.25">
      <c r="A170" s="19" t="s">
        <v>29</v>
      </c>
      <c r="B170" s="63">
        <f t="shared" ref="B170" si="197">IF(B33=0,"",B33*1000000/B87)</f>
        <v>9026.5804971902235</v>
      </c>
      <c r="C170" s="63">
        <f t="shared" ref="C170:Q170" si="198">IF(C33=0,"",C33*1000000/C87)</f>
        <v>9289.6281906522072</v>
      </c>
      <c r="D170" s="63">
        <f t="shared" si="198"/>
        <v>9420.1500827571508</v>
      </c>
      <c r="E170" s="63">
        <f t="shared" si="198"/>
        <v>9540.6160200966751</v>
      </c>
      <c r="F170" s="63">
        <f t="shared" si="198"/>
        <v>9899.6523686783639</v>
      </c>
      <c r="G170" s="63">
        <f t="shared" si="198"/>
        <v>10091.237248615342</v>
      </c>
      <c r="H170" s="63">
        <f t="shared" si="198"/>
        <v>10374.532841854669</v>
      </c>
      <c r="I170" s="63">
        <f t="shared" si="198"/>
        <v>10383.659326950095</v>
      </c>
      <c r="J170" s="63">
        <f t="shared" si="198"/>
        <v>10633.475719246424</v>
      </c>
      <c r="K170" s="63">
        <f t="shared" si="198"/>
        <v>10544.991068492125</v>
      </c>
      <c r="L170" s="63">
        <f t="shared" si="198"/>
        <v>10238.522009812121</v>
      </c>
      <c r="M170" s="63">
        <f t="shared" si="198"/>
        <v>9550.7793953468099</v>
      </c>
      <c r="N170" s="63">
        <f t="shared" si="198"/>
        <v>8277.3311966388846</v>
      </c>
      <c r="O170" s="63">
        <f t="shared" si="198"/>
        <v>7945.3550071909385</v>
      </c>
      <c r="P170" s="63">
        <f t="shared" si="198"/>
        <v>7881.842681093899</v>
      </c>
      <c r="Q170" s="63">
        <f t="shared" si="198"/>
        <v>7817.3349716867651</v>
      </c>
    </row>
    <row r="171" spans="1:17" ht="11.45" customHeight="1" x14ac:dyDescent="0.25">
      <c r="A171" s="62" t="s">
        <v>59</v>
      </c>
      <c r="B171" s="64">
        <f t="shared" ref="B171" si="199">IF(B34=0,"",B34*1000000/B88)</f>
        <v>8634.3840918891037</v>
      </c>
      <c r="C171" s="64">
        <f t="shared" ref="C171:Q171" si="200">IF(C34=0,"",C34*1000000/C88)</f>
        <v>8933.2693996388898</v>
      </c>
      <c r="D171" s="64">
        <f t="shared" si="200"/>
        <v>9082.6406308322548</v>
      </c>
      <c r="E171" s="64">
        <f t="shared" si="200"/>
        <v>9202.4774421553448</v>
      </c>
      <c r="F171" s="64">
        <f t="shared" si="200"/>
        <v>9608.0668399589467</v>
      </c>
      <c r="G171" s="64">
        <f t="shared" si="200"/>
        <v>9806.966180376985</v>
      </c>
      <c r="H171" s="64">
        <f t="shared" si="200"/>
        <v>10071.696011848097</v>
      </c>
      <c r="I171" s="64">
        <f t="shared" si="200"/>
        <v>10079.502469369007</v>
      </c>
      <c r="J171" s="64">
        <f t="shared" si="200"/>
        <v>10356.789749105401</v>
      </c>
      <c r="K171" s="64">
        <f t="shared" si="200"/>
        <v>10234.531219638402</v>
      </c>
      <c r="L171" s="64">
        <f t="shared" si="200"/>
        <v>9928.4370653051883</v>
      </c>
      <c r="M171" s="64">
        <f t="shared" si="200"/>
        <v>9172.2765876503581</v>
      </c>
      <c r="N171" s="64">
        <f t="shared" si="200"/>
        <v>7940.924933760577</v>
      </c>
      <c r="O171" s="64">
        <f t="shared" si="200"/>
        <v>7452.8793259436006</v>
      </c>
      <c r="P171" s="64">
        <f t="shared" si="200"/>
        <v>7221.3381489279591</v>
      </c>
      <c r="Q171" s="64">
        <f t="shared" si="200"/>
        <v>7153.8080410708408</v>
      </c>
    </row>
    <row r="172" spans="1:17" ht="11.45" customHeight="1" x14ac:dyDescent="0.25">
      <c r="A172" s="62" t="s">
        <v>58</v>
      </c>
      <c r="B172" s="64">
        <f t="shared" ref="B172" si="201">IF(B35=0,"",B35*1000000/B89)</f>
        <v>20810.758463942402</v>
      </c>
      <c r="C172" s="64">
        <f t="shared" ref="C172:Q172" si="202">IF(C35=0,"",C35*1000000/C89)</f>
        <v>21095.228028763158</v>
      </c>
      <c r="D172" s="64">
        <f t="shared" si="202"/>
        <v>21378.599773037273</v>
      </c>
      <c r="E172" s="64">
        <f t="shared" si="202"/>
        <v>21663.678706814699</v>
      </c>
      <c r="F172" s="64">
        <f t="shared" si="202"/>
        <v>21921.453639605748</v>
      </c>
      <c r="G172" s="64">
        <f t="shared" si="202"/>
        <v>22213.884102416981</v>
      </c>
      <c r="H172" s="64">
        <f t="shared" si="202"/>
        <v>22485.085952900208</v>
      </c>
      <c r="I172" s="64">
        <f t="shared" si="202"/>
        <v>22505.855565624886</v>
      </c>
      <c r="J172" s="64">
        <f t="shared" si="202"/>
        <v>22138.710250237618</v>
      </c>
      <c r="K172" s="64">
        <f t="shared" si="202"/>
        <v>21744.890909961221</v>
      </c>
      <c r="L172" s="64">
        <f t="shared" si="202"/>
        <v>20561.080133764233</v>
      </c>
      <c r="M172" s="64">
        <f t="shared" si="202"/>
        <v>19658.774004644547</v>
      </c>
      <c r="N172" s="64">
        <f t="shared" si="202"/>
        <v>18523.713017174581</v>
      </c>
      <c r="O172" s="64">
        <f t="shared" si="202"/>
        <v>17604.15983633211</v>
      </c>
      <c r="P172" s="64">
        <f t="shared" si="202"/>
        <v>18119.777797919465</v>
      </c>
      <c r="Q172" s="64">
        <f t="shared" si="202"/>
        <v>17079.967520630766</v>
      </c>
    </row>
    <row r="173" spans="1:17" ht="11.45" customHeight="1" x14ac:dyDescent="0.25">
      <c r="A173" s="62" t="s">
        <v>57</v>
      </c>
      <c r="B173" s="64">
        <f t="shared" ref="B173" si="203">IF(B36=0,"",B36*1000000/B90)</f>
        <v>17510.725314252461</v>
      </c>
      <c r="C173" s="64">
        <f t="shared" ref="C173:Q173" si="204">IF(C36=0,"",C36*1000000/C90)</f>
        <v>18434.161544387272</v>
      </c>
      <c r="D173" s="64">
        <f t="shared" si="204"/>
        <v>17792.17832364393</v>
      </c>
      <c r="E173" s="64">
        <f t="shared" si="204"/>
        <v>17170.888680838576</v>
      </c>
      <c r="F173" s="64">
        <f t="shared" si="204"/>
        <v>17034.916661757019</v>
      </c>
      <c r="G173" s="64">
        <f t="shared" si="204"/>
        <v>17161.670885323201</v>
      </c>
      <c r="H173" s="64">
        <f t="shared" si="204"/>
        <v>17105.46041301377</v>
      </c>
      <c r="I173" s="64">
        <f t="shared" si="204"/>
        <v>17450.806540332414</v>
      </c>
      <c r="J173" s="64">
        <f t="shared" si="204"/>
        <v>17165.820668526878</v>
      </c>
      <c r="K173" s="64">
        <f t="shared" si="204"/>
        <v>17231.572512557937</v>
      </c>
      <c r="L173" s="64">
        <f t="shared" si="204"/>
        <v>17215.842400696216</v>
      </c>
      <c r="M173" s="64">
        <f t="shared" si="204"/>
        <v>17629.59173602175</v>
      </c>
      <c r="N173" s="64">
        <f t="shared" si="204"/>
        <v>16611.691952451649</v>
      </c>
      <c r="O173" s="64">
        <f t="shared" si="204"/>
        <v>17436.031273074212</v>
      </c>
      <c r="P173" s="64">
        <f t="shared" si="204"/>
        <v>17317.447399525317</v>
      </c>
      <c r="Q173" s="64">
        <f t="shared" si="204"/>
        <v>16971.920172289574</v>
      </c>
    </row>
    <row r="174" spans="1:17" ht="11.45" customHeight="1" x14ac:dyDescent="0.25">
      <c r="A174" s="62" t="s">
        <v>56</v>
      </c>
      <c r="B174" s="64" t="str">
        <f t="shared" ref="B174" si="205">IF(B37=0,"",B37*1000000/B91)</f>
        <v/>
      </c>
      <c r="C174" s="64">
        <f t="shared" ref="C174:Q174" si="206">IF(C37=0,"",C37*1000000/C91)</f>
        <v>15686.584838921834</v>
      </c>
      <c r="D174" s="64">
        <f t="shared" si="206"/>
        <v>15585.590583908521</v>
      </c>
      <c r="E174" s="64">
        <f t="shared" si="206"/>
        <v>15483.746090339408</v>
      </c>
      <c r="F174" s="64">
        <f t="shared" si="206"/>
        <v>15360.770923119993</v>
      </c>
      <c r="G174" s="64">
        <f t="shared" si="206"/>
        <v>15260.472937130704</v>
      </c>
      <c r="H174" s="64">
        <f t="shared" si="206"/>
        <v>15143.904829408842</v>
      </c>
      <c r="I174" s="64">
        <f t="shared" si="206"/>
        <v>14860.679752748032</v>
      </c>
      <c r="J174" s="64">
        <f t="shared" si="206"/>
        <v>14616.483927397461</v>
      </c>
      <c r="K174" s="64">
        <f t="shared" si="206"/>
        <v>14196.795252355314</v>
      </c>
      <c r="L174" s="64">
        <f t="shared" si="206"/>
        <v>13782.858383107785</v>
      </c>
      <c r="M174" s="64">
        <f t="shared" si="206"/>
        <v>13915.651167142423</v>
      </c>
      <c r="N174" s="64">
        <f t="shared" si="206"/>
        <v>14048.772206879479</v>
      </c>
      <c r="O174" s="64">
        <f t="shared" si="206"/>
        <v>14305.032643726674</v>
      </c>
      <c r="P174" s="64">
        <f t="shared" si="206"/>
        <v>14551.638974662348</v>
      </c>
      <c r="Q174" s="64">
        <f t="shared" si="206"/>
        <v>14696.343951838926</v>
      </c>
    </row>
    <row r="175" spans="1:17" ht="11.45" customHeight="1" x14ac:dyDescent="0.25">
      <c r="A175" s="62" t="s">
        <v>60</v>
      </c>
      <c r="B175" s="64" t="str">
        <f t="shared" ref="B175" si="207">IF(B38=0,"",B38*1000000/B92)</f>
        <v/>
      </c>
      <c r="C175" s="64" t="str">
        <f t="shared" ref="C175:Q175" si="208">IF(C38=0,"",C38*1000000/C92)</f>
        <v/>
      </c>
      <c r="D175" s="64" t="str">
        <f t="shared" si="208"/>
        <v/>
      </c>
      <c r="E175" s="64" t="str">
        <f t="shared" si="208"/>
        <v/>
      </c>
      <c r="F175" s="64" t="str">
        <f t="shared" si="208"/>
        <v/>
      </c>
      <c r="G175" s="64" t="str">
        <f t="shared" si="208"/>
        <v/>
      </c>
      <c r="H175" s="64" t="str">
        <f t="shared" si="208"/>
        <v/>
      </c>
      <c r="I175" s="64" t="str">
        <f t="shared" si="208"/>
        <v/>
      </c>
      <c r="J175" s="64" t="str">
        <f t="shared" si="208"/>
        <v/>
      </c>
      <c r="K175" s="64" t="str">
        <f t="shared" si="208"/>
        <v/>
      </c>
      <c r="L175" s="64" t="str">
        <f t="shared" si="208"/>
        <v/>
      </c>
      <c r="M175" s="64" t="str">
        <f t="shared" si="208"/>
        <v/>
      </c>
      <c r="N175" s="64" t="str">
        <f t="shared" si="208"/>
        <v/>
      </c>
      <c r="O175" s="64">
        <f t="shared" si="208"/>
        <v>8906.1066132131164</v>
      </c>
      <c r="P175" s="64">
        <f t="shared" si="208"/>
        <v>8878.4473483128259</v>
      </c>
      <c r="Q175" s="64">
        <f t="shared" si="208"/>
        <v>8787.4020164991543</v>
      </c>
    </row>
    <row r="176" spans="1:17" ht="11.45" customHeight="1" x14ac:dyDescent="0.25">
      <c r="A176" s="62" t="s">
        <v>55</v>
      </c>
      <c r="B176" s="64" t="str">
        <f t="shared" ref="B176" si="209">IF(B39=0,"",B39*1000000/B93)</f>
        <v/>
      </c>
      <c r="C176" s="64" t="str">
        <f t="shared" ref="C176:Q176" si="210">IF(C39=0,"",C39*1000000/C93)</f>
        <v/>
      </c>
      <c r="D176" s="64" t="str">
        <f t="shared" si="210"/>
        <v/>
      </c>
      <c r="E176" s="64" t="str">
        <f t="shared" si="210"/>
        <v/>
      </c>
      <c r="F176" s="64" t="str">
        <f t="shared" si="210"/>
        <v/>
      </c>
      <c r="G176" s="64" t="str">
        <f t="shared" si="210"/>
        <v/>
      </c>
      <c r="H176" s="64" t="str">
        <f t="shared" si="210"/>
        <v/>
      </c>
      <c r="I176" s="64" t="str">
        <f t="shared" si="210"/>
        <v/>
      </c>
      <c r="J176" s="64" t="str">
        <f t="shared" si="210"/>
        <v/>
      </c>
      <c r="K176" s="64" t="str">
        <f t="shared" si="210"/>
        <v/>
      </c>
      <c r="L176" s="64" t="str">
        <f t="shared" si="210"/>
        <v/>
      </c>
      <c r="M176" s="64" t="str">
        <f t="shared" si="210"/>
        <v/>
      </c>
      <c r="N176" s="64" t="str">
        <f t="shared" si="210"/>
        <v/>
      </c>
      <c r="O176" s="64" t="str">
        <f t="shared" si="210"/>
        <v/>
      </c>
      <c r="P176" s="64">
        <f t="shared" si="210"/>
        <v>13558.597862970802</v>
      </c>
      <c r="Q176" s="64">
        <f t="shared" si="210"/>
        <v>13575.58707488391</v>
      </c>
    </row>
    <row r="177" spans="1:17" ht="11.45" customHeight="1" x14ac:dyDescent="0.25">
      <c r="A177" s="19" t="s">
        <v>28</v>
      </c>
      <c r="B177" s="63">
        <f t="shared" ref="B177" si="211">IF(B40=0,"",B40*1000000/B94)</f>
        <v>28398.780226480758</v>
      </c>
      <c r="C177" s="63">
        <f t="shared" ref="C177:Q177" si="212">IF(C40=0,"",C40*1000000/C94)</f>
        <v>28753.165963206771</v>
      </c>
      <c r="D177" s="63">
        <f t="shared" si="212"/>
        <v>29167.214987600819</v>
      </c>
      <c r="E177" s="63">
        <f t="shared" si="212"/>
        <v>29554.404178584216</v>
      </c>
      <c r="F177" s="63">
        <f t="shared" si="212"/>
        <v>29748.295808657196</v>
      </c>
      <c r="G177" s="63">
        <f t="shared" si="212"/>
        <v>30133.8278824277</v>
      </c>
      <c r="H177" s="63">
        <f t="shared" si="212"/>
        <v>30978.67882259846</v>
      </c>
      <c r="I177" s="63">
        <f t="shared" si="212"/>
        <v>30870.910943196392</v>
      </c>
      <c r="J177" s="63">
        <f t="shared" si="212"/>
        <v>30028.761057771917</v>
      </c>
      <c r="K177" s="63">
        <f t="shared" si="212"/>
        <v>29161.367423738971</v>
      </c>
      <c r="L177" s="63">
        <f t="shared" si="212"/>
        <v>29375.56537687538</v>
      </c>
      <c r="M177" s="63">
        <f t="shared" si="212"/>
        <v>29887.2308105015</v>
      </c>
      <c r="N177" s="63">
        <f t="shared" si="212"/>
        <v>29841.783640775295</v>
      </c>
      <c r="O177" s="63">
        <f t="shared" si="212"/>
        <v>30002.01671905406</v>
      </c>
      <c r="P177" s="63">
        <f t="shared" si="212"/>
        <v>30100.898322242614</v>
      </c>
      <c r="Q177" s="63">
        <f t="shared" si="212"/>
        <v>30160.19178537152</v>
      </c>
    </row>
    <row r="178" spans="1:17" ht="11.45" customHeight="1" x14ac:dyDescent="0.25">
      <c r="A178" s="62" t="s">
        <v>59</v>
      </c>
      <c r="B178" s="67" t="str">
        <f t="shared" ref="B178" si="213">IF(B41=0,"",B41*1000000/B95)</f>
        <v/>
      </c>
      <c r="C178" s="67" t="str">
        <f t="shared" ref="C178:Q178" si="214">IF(C41=0,"",C41*1000000/C95)</f>
        <v/>
      </c>
      <c r="D178" s="67" t="str">
        <f t="shared" si="214"/>
        <v/>
      </c>
      <c r="E178" s="67" t="str">
        <f t="shared" si="214"/>
        <v/>
      </c>
      <c r="F178" s="67" t="str">
        <f t="shared" si="214"/>
        <v/>
      </c>
      <c r="G178" s="67" t="str">
        <f t="shared" si="214"/>
        <v/>
      </c>
      <c r="H178" s="67" t="str">
        <f t="shared" si="214"/>
        <v/>
      </c>
      <c r="I178" s="67" t="str">
        <f t="shared" si="214"/>
        <v/>
      </c>
      <c r="J178" s="67" t="str">
        <f t="shared" si="214"/>
        <v/>
      </c>
      <c r="K178" s="67" t="str">
        <f t="shared" si="214"/>
        <v/>
      </c>
      <c r="L178" s="67" t="str">
        <f t="shared" si="214"/>
        <v/>
      </c>
      <c r="M178" s="67" t="str">
        <f t="shared" si="214"/>
        <v/>
      </c>
      <c r="N178" s="67" t="str">
        <f t="shared" si="214"/>
        <v/>
      </c>
      <c r="O178" s="67" t="str">
        <f t="shared" si="214"/>
        <v/>
      </c>
      <c r="P178" s="67" t="str">
        <f t="shared" si="214"/>
        <v/>
      </c>
      <c r="Q178" s="67" t="str">
        <f t="shared" si="214"/>
        <v/>
      </c>
    </row>
    <row r="179" spans="1:17" ht="11.45" customHeight="1" x14ac:dyDescent="0.25">
      <c r="A179" s="62" t="s">
        <v>58</v>
      </c>
      <c r="B179" s="67">
        <f t="shared" ref="B179" si="215">IF(B42=0,"",B42*1000000/B96)</f>
        <v>28398.780226480758</v>
      </c>
      <c r="C179" s="67">
        <f t="shared" ref="C179:Q179" si="216">IF(C42=0,"",C42*1000000/C96)</f>
        <v>28642.21142336855</v>
      </c>
      <c r="D179" s="67">
        <f t="shared" si="216"/>
        <v>28994.429225538417</v>
      </c>
      <c r="E179" s="67">
        <f t="shared" si="216"/>
        <v>29361.94157619221</v>
      </c>
      <c r="F179" s="67">
        <f t="shared" si="216"/>
        <v>29553.741988347178</v>
      </c>
      <c r="G179" s="67">
        <f t="shared" si="216"/>
        <v>29924.385514358542</v>
      </c>
      <c r="H179" s="67">
        <f t="shared" si="216"/>
        <v>30755.766549406682</v>
      </c>
      <c r="I179" s="67">
        <f t="shared" si="216"/>
        <v>30612.340301903616</v>
      </c>
      <c r="J179" s="67">
        <f t="shared" si="216"/>
        <v>29767.263011601302</v>
      </c>
      <c r="K179" s="67">
        <f t="shared" si="216"/>
        <v>28918.80538313312</v>
      </c>
      <c r="L179" s="67">
        <f t="shared" si="216"/>
        <v>29140.953141977698</v>
      </c>
      <c r="M179" s="67">
        <f t="shared" si="216"/>
        <v>29654.184098552945</v>
      </c>
      <c r="N179" s="67">
        <f t="shared" si="216"/>
        <v>29609.335614625998</v>
      </c>
      <c r="O179" s="67">
        <f t="shared" si="216"/>
        <v>29781.090332178985</v>
      </c>
      <c r="P179" s="67">
        <f t="shared" si="216"/>
        <v>29874.274663867189</v>
      </c>
      <c r="Q179" s="67">
        <f t="shared" si="216"/>
        <v>29916.913255842264</v>
      </c>
    </row>
    <row r="180" spans="1:17" ht="11.45" customHeight="1" x14ac:dyDescent="0.25">
      <c r="A180" s="62" t="s">
        <v>57</v>
      </c>
      <c r="B180" s="67" t="str">
        <f t="shared" ref="B180" si="217">IF(B43=0,"",B43*1000000/B97)</f>
        <v/>
      </c>
      <c r="C180" s="67" t="str">
        <f t="shared" ref="C180:Q180" si="218">IF(C43=0,"",C43*1000000/C97)</f>
        <v/>
      </c>
      <c r="D180" s="67" t="str">
        <f t="shared" si="218"/>
        <v/>
      </c>
      <c r="E180" s="67" t="str">
        <f t="shared" si="218"/>
        <v/>
      </c>
      <c r="F180" s="67" t="str">
        <f t="shared" si="218"/>
        <v/>
      </c>
      <c r="G180" s="67" t="str">
        <f t="shared" si="218"/>
        <v/>
      </c>
      <c r="H180" s="67" t="str">
        <f t="shared" si="218"/>
        <v/>
      </c>
      <c r="I180" s="67" t="str">
        <f t="shared" si="218"/>
        <v/>
      </c>
      <c r="J180" s="67" t="str">
        <f t="shared" si="218"/>
        <v/>
      </c>
      <c r="K180" s="67" t="str">
        <f t="shared" si="218"/>
        <v/>
      </c>
      <c r="L180" s="67" t="str">
        <f t="shared" si="218"/>
        <v/>
      </c>
      <c r="M180" s="67" t="str">
        <f t="shared" si="218"/>
        <v/>
      </c>
      <c r="N180" s="67" t="str">
        <f t="shared" si="218"/>
        <v/>
      </c>
      <c r="O180" s="67" t="str">
        <f t="shared" si="218"/>
        <v/>
      </c>
      <c r="P180" s="67" t="str">
        <f t="shared" si="218"/>
        <v/>
      </c>
      <c r="Q180" s="67" t="str">
        <f t="shared" si="218"/>
        <v/>
      </c>
    </row>
    <row r="181" spans="1:17" ht="11.45" customHeight="1" x14ac:dyDescent="0.25">
      <c r="A181" s="62" t="s">
        <v>56</v>
      </c>
      <c r="B181" s="67" t="str">
        <f t="shared" ref="B181" si="219">IF(B44=0,"",B44*1000000/B98)</f>
        <v/>
      </c>
      <c r="C181" s="67">
        <f t="shared" ref="C181:Q181" si="220">IF(C44=0,"",C44*1000000/C98)</f>
        <v>38491.395382298411</v>
      </c>
      <c r="D181" s="67">
        <f t="shared" si="220"/>
        <v>39073.598679178547</v>
      </c>
      <c r="E181" s="67">
        <f t="shared" si="220"/>
        <v>39618.407933896458</v>
      </c>
      <c r="F181" s="67">
        <f t="shared" si="220"/>
        <v>39891.364941493179</v>
      </c>
      <c r="G181" s="67">
        <f t="shared" si="220"/>
        <v>40434.373571083459</v>
      </c>
      <c r="H181" s="67">
        <f t="shared" si="220"/>
        <v>41625.526270920534</v>
      </c>
      <c r="I181" s="67">
        <f t="shared" si="220"/>
        <v>41473.493340059278</v>
      </c>
      <c r="J181" s="67">
        <f t="shared" si="220"/>
        <v>40286.355949165139</v>
      </c>
      <c r="K181" s="67">
        <f t="shared" si="220"/>
        <v>39065.373401950608</v>
      </c>
      <c r="L181" s="67">
        <f t="shared" si="220"/>
        <v>39366.721370738742</v>
      </c>
      <c r="M181" s="67">
        <f t="shared" si="220"/>
        <v>40087.009784758295</v>
      </c>
      <c r="N181" s="67">
        <f t="shared" si="220"/>
        <v>40023.007186114279</v>
      </c>
      <c r="O181" s="67">
        <f t="shared" si="220"/>
        <v>40248.682788150145</v>
      </c>
      <c r="P181" s="67">
        <f t="shared" si="220"/>
        <v>40387.979789218989</v>
      </c>
      <c r="Q181" s="67">
        <f t="shared" si="220"/>
        <v>40471.518960475478</v>
      </c>
    </row>
    <row r="182" spans="1:17" ht="11.45" customHeight="1" x14ac:dyDescent="0.25">
      <c r="A182" s="62" t="s">
        <v>55</v>
      </c>
      <c r="B182" s="67" t="str">
        <f t="shared" ref="B182:B183" si="221">IF(B45=0,"",B45*1000000/B99)</f>
        <v/>
      </c>
      <c r="C182" s="67" t="str">
        <f t="shared" ref="C182:Q182" si="222">IF(C45=0,"",C45*1000000/C99)</f>
        <v/>
      </c>
      <c r="D182" s="67" t="str">
        <f t="shared" si="222"/>
        <v/>
      </c>
      <c r="E182" s="67" t="str">
        <f t="shared" si="222"/>
        <v/>
      </c>
      <c r="F182" s="67" t="str">
        <f t="shared" si="222"/>
        <v/>
      </c>
      <c r="G182" s="67" t="str">
        <f t="shared" si="222"/>
        <v/>
      </c>
      <c r="H182" s="67" t="str">
        <f t="shared" si="222"/>
        <v/>
      </c>
      <c r="I182" s="67" t="str">
        <f t="shared" si="222"/>
        <v/>
      </c>
      <c r="J182" s="67" t="str">
        <f t="shared" si="222"/>
        <v/>
      </c>
      <c r="K182" s="67" t="str">
        <f t="shared" si="222"/>
        <v/>
      </c>
      <c r="L182" s="67" t="str">
        <f t="shared" si="222"/>
        <v/>
      </c>
      <c r="M182" s="67" t="str">
        <f t="shared" si="222"/>
        <v/>
      </c>
      <c r="N182" s="67" t="str">
        <f t="shared" si="222"/>
        <v/>
      </c>
      <c r="O182" s="67" t="str">
        <f t="shared" si="222"/>
        <v/>
      </c>
      <c r="P182" s="67" t="str">
        <f t="shared" si="222"/>
        <v/>
      </c>
      <c r="Q182" s="67" t="str">
        <f t="shared" si="222"/>
        <v/>
      </c>
    </row>
    <row r="183" spans="1:17" ht="11.45" customHeight="1" x14ac:dyDescent="0.25">
      <c r="A183" s="25" t="s">
        <v>18</v>
      </c>
      <c r="B183" s="66">
        <f t="shared" si="221"/>
        <v>12448.996730020619</v>
      </c>
      <c r="C183" s="66">
        <f t="shared" ref="C183:Q183" si="223">IF(C46=0,"",C46*1000000/C100)</f>
        <v>12148.134859713959</v>
      </c>
      <c r="D183" s="66">
        <f t="shared" si="223"/>
        <v>12189.754454771559</v>
      </c>
      <c r="E183" s="66">
        <f t="shared" si="223"/>
        <v>11347.333845666984</v>
      </c>
      <c r="F183" s="66">
        <f t="shared" si="223"/>
        <v>12223.528132489566</v>
      </c>
      <c r="G183" s="66">
        <f t="shared" si="223"/>
        <v>12084.988565833966</v>
      </c>
      <c r="H183" s="66">
        <f t="shared" si="223"/>
        <v>12252.583456470047</v>
      </c>
      <c r="I183" s="66">
        <f t="shared" si="223"/>
        <v>12415.760132043453</v>
      </c>
      <c r="J183" s="66">
        <f t="shared" si="223"/>
        <v>12136.744161058979</v>
      </c>
      <c r="K183" s="66">
        <f t="shared" si="223"/>
        <v>12163.521260047775</v>
      </c>
      <c r="L183" s="66">
        <f t="shared" si="223"/>
        <v>12557.438956394673</v>
      </c>
      <c r="M183" s="66">
        <f t="shared" si="223"/>
        <v>11324.51897971104</v>
      </c>
      <c r="N183" s="66">
        <f t="shared" si="223"/>
        <v>10532.091451086175</v>
      </c>
      <c r="O183" s="66">
        <f t="shared" si="223"/>
        <v>12142.129888529482</v>
      </c>
      <c r="P183" s="66">
        <f t="shared" si="223"/>
        <v>12943.119847237582</v>
      </c>
      <c r="Q183" s="66">
        <f t="shared" si="223"/>
        <v>14957.135135701674</v>
      </c>
    </row>
    <row r="184" spans="1:17" ht="11.45" customHeight="1" x14ac:dyDescent="0.25">
      <c r="A184" s="23" t="s">
        <v>27</v>
      </c>
      <c r="B184" s="65">
        <f t="shared" ref="B184" si="224">IF(B47=0,"",B47*1000000/B101)</f>
        <v>11973.307007338401</v>
      </c>
      <c r="C184" s="65">
        <f t="shared" ref="C184:Q184" si="225">IF(C47=0,"",C47*1000000/C101)</f>
        <v>11622.20103132347</v>
      </c>
      <c r="D184" s="65">
        <f t="shared" si="225"/>
        <v>11687.392970397712</v>
      </c>
      <c r="E184" s="65">
        <f t="shared" si="225"/>
        <v>11887.348463739267</v>
      </c>
      <c r="F184" s="65">
        <f t="shared" si="225"/>
        <v>11927.492846488647</v>
      </c>
      <c r="G184" s="65">
        <f t="shared" si="225"/>
        <v>12241.142878920393</v>
      </c>
      <c r="H184" s="65">
        <f t="shared" si="225"/>
        <v>12379.894864971047</v>
      </c>
      <c r="I184" s="65">
        <f t="shared" si="225"/>
        <v>12597.035538168768</v>
      </c>
      <c r="J184" s="65">
        <f t="shared" si="225"/>
        <v>12156.770220562803</v>
      </c>
      <c r="K184" s="65">
        <f t="shared" si="225"/>
        <v>11958.593067068286</v>
      </c>
      <c r="L184" s="65">
        <f t="shared" si="225"/>
        <v>12081.824191867594</v>
      </c>
      <c r="M184" s="65">
        <f t="shared" si="225"/>
        <v>11403.600075024724</v>
      </c>
      <c r="N184" s="65">
        <f t="shared" si="225"/>
        <v>10229.715593704395</v>
      </c>
      <c r="O184" s="65">
        <f t="shared" si="225"/>
        <v>12165.246032979061</v>
      </c>
      <c r="P184" s="65">
        <f t="shared" si="225"/>
        <v>12693.162568515771</v>
      </c>
      <c r="Q184" s="65">
        <f t="shared" si="225"/>
        <v>14683.4747186819</v>
      </c>
    </row>
    <row r="185" spans="1:17" ht="11.45" customHeight="1" x14ac:dyDescent="0.25">
      <c r="A185" s="62" t="s">
        <v>59</v>
      </c>
      <c r="B185" s="64">
        <f t="shared" ref="B185" si="226">IF(B48=0,"",B48*1000000/B102)</f>
        <v>11245.471700692187</v>
      </c>
      <c r="C185" s="64">
        <f t="shared" ref="C185:Q185" si="227">IF(C48=0,"",C48*1000000/C102)</f>
        <v>10733.002625960087</v>
      </c>
      <c r="D185" s="64">
        <f t="shared" si="227"/>
        <v>10679.612509684937</v>
      </c>
      <c r="E185" s="64">
        <f t="shared" si="227"/>
        <v>10745.307431190415</v>
      </c>
      <c r="F185" s="64">
        <f t="shared" si="227"/>
        <v>10608.061767297326</v>
      </c>
      <c r="G185" s="64">
        <f t="shared" si="227"/>
        <v>10815.349938295545</v>
      </c>
      <c r="H185" s="64">
        <f t="shared" si="227"/>
        <v>10644.716966545408</v>
      </c>
      <c r="I185" s="64">
        <f t="shared" si="227"/>
        <v>10701.720855434976</v>
      </c>
      <c r="J185" s="64">
        <f t="shared" si="227"/>
        <v>10228.101456270642</v>
      </c>
      <c r="K185" s="64">
        <f t="shared" si="227"/>
        <v>9367.3430015387585</v>
      </c>
      <c r="L185" s="64">
        <f t="shared" si="227"/>
        <v>9329.2532831405151</v>
      </c>
      <c r="M185" s="64">
        <f t="shared" si="227"/>
        <v>8795.952774504316</v>
      </c>
      <c r="N185" s="64">
        <f t="shared" si="227"/>
        <v>8058.3820191241393</v>
      </c>
      <c r="O185" s="64">
        <f t="shared" si="227"/>
        <v>8800.9183977480534</v>
      </c>
      <c r="P185" s="64">
        <f t="shared" si="227"/>
        <v>9327.9156593802199</v>
      </c>
      <c r="Q185" s="64">
        <f t="shared" si="227"/>
        <v>9886.2401184840764</v>
      </c>
    </row>
    <row r="186" spans="1:17" ht="11.45" customHeight="1" x14ac:dyDescent="0.25">
      <c r="A186" s="62" t="s">
        <v>58</v>
      </c>
      <c r="B186" s="64">
        <f t="shared" ref="B186" si="228">IF(B49=0,"",B49*1000000/B103)</f>
        <v>17099.469976011344</v>
      </c>
      <c r="C186" s="64">
        <f t="shared" ref="C186:Q186" si="229">IF(C49=0,"",C49*1000000/C103)</f>
        <v>17235.757807701844</v>
      </c>
      <c r="D186" s="64">
        <f t="shared" si="229"/>
        <v>17560.172599336864</v>
      </c>
      <c r="E186" s="64">
        <f t="shared" si="229"/>
        <v>17311.480971252146</v>
      </c>
      <c r="F186" s="64">
        <f t="shared" si="229"/>
        <v>17522.494395844904</v>
      </c>
      <c r="G186" s="64">
        <f t="shared" si="229"/>
        <v>17752.577479641321</v>
      </c>
      <c r="H186" s="64">
        <f t="shared" si="229"/>
        <v>17889.677636106073</v>
      </c>
      <c r="I186" s="64">
        <f t="shared" si="229"/>
        <v>18051.146881090634</v>
      </c>
      <c r="J186" s="64">
        <f t="shared" si="229"/>
        <v>17845.670746868851</v>
      </c>
      <c r="K186" s="64">
        <f t="shared" si="229"/>
        <v>18018.722416894783</v>
      </c>
      <c r="L186" s="64">
        <f t="shared" si="229"/>
        <v>17337.822490600887</v>
      </c>
      <c r="M186" s="64">
        <f t="shared" si="229"/>
        <v>15892.323246830847</v>
      </c>
      <c r="N186" s="64">
        <f t="shared" si="229"/>
        <v>13784.367302835644</v>
      </c>
      <c r="O186" s="64">
        <f t="shared" si="229"/>
        <v>16652.796792970334</v>
      </c>
      <c r="P186" s="64">
        <f t="shared" si="229"/>
        <v>16828.783034487595</v>
      </c>
      <c r="Q186" s="64">
        <f t="shared" si="229"/>
        <v>19617.376841952348</v>
      </c>
    </row>
    <row r="187" spans="1:17" ht="11.45" customHeight="1" x14ac:dyDescent="0.25">
      <c r="A187" s="62" t="s">
        <v>57</v>
      </c>
      <c r="B187" s="64" t="str">
        <f t="shared" ref="B187" si="230">IF(B50=0,"",B50*1000000/B104)</f>
        <v/>
      </c>
      <c r="C187" s="64" t="str">
        <f t="shared" ref="C187:Q187" si="231">IF(C50=0,"",C50*1000000/C104)</f>
        <v/>
      </c>
      <c r="D187" s="64" t="str">
        <f t="shared" si="231"/>
        <v/>
      </c>
      <c r="E187" s="64" t="str">
        <f t="shared" si="231"/>
        <v/>
      </c>
      <c r="F187" s="64" t="str">
        <f t="shared" si="231"/>
        <v/>
      </c>
      <c r="G187" s="64" t="str">
        <f t="shared" si="231"/>
        <v/>
      </c>
      <c r="H187" s="64" t="str">
        <f t="shared" si="231"/>
        <v/>
      </c>
      <c r="I187" s="64" t="str">
        <f t="shared" si="231"/>
        <v/>
      </c>
      <c r="J187" s="64" t="str">
        <f t="shared" si="231"/>
        <v/>
      </c>
      <c r="K187" s="64" t="str">
        <f t="shared" si="231"/>
        <v/>
      </c>
      <c r="L187" s="64" t="str">
        <f t="shared" si="231"/>
        <v/>
      </c>
      <c r="M187" s="64" t="str">
        <f t="shared" si="231"/>
        <v/>
      </c>
      <c r="N187" s="64" t="str">
        <f t="shared" si="231"/>
        <v/>
      </c>
      <c r="O187" s="64" t="str">
        <f t="shared" si="231"/>
        <v/>
      </c>
      <c r="P187" s="64" t="str">
        <f t="shared" si="231"/>
        <v/>
      </c>
      <c r="Q187" s="64" t="str">
        <f t="shared" si="231"/>
        <v/>
      </c>
    </row>
    <row r="188" spans="1:17" ht="11.45" customHeight="1" x14ac:dyDescent="0.25">
      <c r="A188" s="62" t="s">
        <v>56</v>
      </c>
      <c r="B188" s="64" t="str">
        <f t="shared" ref="B188" si="232">IF(B51=0,"",B51*1000000/B105)</f>
        <v/>
      </c>
      <c r="C188" s="64" t="str">
        <f t="shared" ref="C188:Q188" si="233">IF(C51=0,"",C51*1000000/C105)</f>
        <v/>
      </c>
      <c r="D188" s="64" t="str">
        <f t="shared" si="233"/>
        <v/>
      </c>
      <c r="E188" s="64" t="str">
        <f t="shared" si="233"/>
        <v/>
      </c>
      <c r="F188" s="64" t="str">
        <f t="shared" si="233"/>
        <v/>
      </c>
      <c r="G188" s="64" t="str">
        <f t="shared" si="233"/>
        <v/>
      </c>
      <c r="H188" s="64" t="str">
        <f t="shared" si="233"/>
        <v/>
      </c>
      <c r="I188" s="64" t="str">
        <f t="shared" si="233"/>
        <v/>
      </c>
      <c r="J188" s="64" t="str">
        <f t="shared" si="233"/>
        <v/>
      </c>
      <c r="K188" s="64" t="str">
        <f t="shared" si="233"/>
        <v/>
      </c>
      <c r="L188" s="64" t="str">
        <f t="shared" si="233"/>
        <v/>
      </c>
      <c r="M188" s="64" t="str">
        <f t="shared" si="233"/>
        <v/>
      </c>
      <c r="N188" s="64" t="str">
        <f t="shared" si="233"/>
        <v/>
      </c>
      <c r="O188" s="64" t="str">
        <f t="shared" si="233"/>
        <v/>
      </c>
      <c r="P188" s="64" t="str">
        <f t="shared" si="233"/>
        <v/>
      </c>
      <c r="Q188" s="64" t="str">
        <f t="shared" si="233"/>
        <v/>
      </c>
    </row>
    <row r="189" spans="1:17" ht="11.45" customHeight="1" x14ac:dyDescent="0.25">
      <c r="A189" s="62" t="s">
        <v>55</v>
      </c>
      <c r="B189" s="64" t="str">
        <f t="shared" ref="B189" si="234">IF(B52=0,"",B52*1000000/B106)</f>
        <v/>
      </c>
      <c r="C189" s="64" t="str">
        <f t="shared" ref="C189:Q189" si="235">IF(C52=0,"",C52*1000000/C106)</f>
        <v/>
      </c>
      <c r="D189" s="64" t="str">
        <f t="shared" si="235"/>
        <v/>
      </c>
      <c r="E189" s="64" t="str">
        <f t="shared" si="235"/>
        <v/>
      </c>
      <c r="F189" s="64" t="str">
        <f t="shared" si="235"/>
        <v/>
      </c>
      <c r="G189" s="64" t="str">
        <f t="shared" si="235"/>
        <v/>
      </c>
      <c r="H189" s="64" t="str">
        <f t="shared" si="235"/>
        <v/>
      </c>
      <c r="I189" s="64" t="str">
        <f t="shared" si="235"/>
        <v/>
      </c>
      <c r="J189" s="64" t="str">
        <f t="shared" si="235"/>
        <v/>
      </c>
      <c r="K189" s="64" t="str">
        <f t="shared" si="235"/>
        <v/>
      </c>
      <c r="L189" s="64" t="str">
        <f t="shared" si="235"/>
        <v/>
      </c>
      <c r="M189" s="64" t="str">
        <f t="shared" si="235"/>
        <v/>
      </c>
      <c r="N189" s="64" t="str">
        <f t="shared" si="235"/>
        <v/>
      </c>
      <c r="O189" s="64" t="str">
        <f t="shared" si="235"/>
        <v/>
      </c>
      <c r="P189" s="64" t="str">
        <f t="shared" si="235"/>
        <v/>
      </c>
      <c r="Q189" s="64" t="str">
        <f t="shared" si="235"/>
        <v/>
      </c>
    </row>
    <row r="190" spans="1:17" ht="11.45" customHeight="1" x14ac:dyDescent="0.25">
      <c r="A190" s="19" t="s">
        <v>24</v>
      </c>
      <c r="B190" s="63">
        <f t="shared" ref="B190" si="236">IF(B53=0,"",B53*1000000/B107)</f>
        <v>14250.593338077064</v>
      </c>
      <c r="C190" s="63">
        <f t="shared" ref="C190:Q190" si="237">IF(C53=0,"",C53*1000000/C107)</f>
        <v>14137.834441581066</v>
      </c>
      <c r="D190" s="63">
        <f t="shared" si="237"/>
        <v>14086.134335319188</v>
      </c>
      <c r="E190" s="63">
        <f t="shared" si="237"/>
        <v>9260.7848511731499</v>
      </c>
      <c r="F190" s="63">
        <f t="shared" si="237"/>
        <v>13166.995264936886</v>
      </c>
      <c r="G190" s="63">
        <f t="shared" si="237"/>
        <v>11528.757955641133</v>
      </c>
      <c r="H190" s="63">
        <f t="shared" si="237"/>
        <v>11847.721478378764</v>
      </c>
      <c r="I190" s="63">
        <f t="shared" si="237"/>
        <v>11795.784544713963</v>
      </c>
      <c r="J190" s="63">
        <f t="shared" si="237"/>
        <v>12070.385473891105</v>
      </c>
      <c r="K190" s="63">
        <f t="shared" si="237"/>
        <v>12874.855233672599</v>
      </c>
      <c r="L190" s="63">
        <f t="shared" si="237"/>
        <v>14358.916473058978</v>
      </c>
      <c r="M190" s="63">
        <f t="shared" si="237"/>
        <v>11024.458797067311</v>
      </c>
      <c r="N190" s="63">
        <f t="shared" si="237"/>
        <v>11697.37472245454</v>
      </c>
      <c r="O190" s="63">
        <f t="shared" si="237"/>
        <v>12047.296098702778</v>
      </c>
      <c r="P190" s="63">
        <f t="shared" si="237"/>
        <v>14051.469172457626</v>
      </c>
      <c r="Q190" s="63">
        <f t="shared" si="237"/>
        <v>16392.715311181935</v>
      </c>
    </row>
    <row r="191" spans="1:17" ht="11.45" customHeight="1" x14ac:dyDescent="0.25">
      <c r="A191" s="17" t="s">
        <v>23</v>
      </c>
      <c r="B191" s="67">
        <f t="shared" ref="B191" si="238">IF(B54=0,"",B54*1000000/B108)</f>
        <v>13707.899244564946</v>
      </c>
      <c r="C191" s="67">
        <f t="shared" ref="C191:Q191" si="239">IF(C54=0,"",C54*1000000/C108)</f>
        <v>13577.512883787153</v>
      </c>
      <c r="D191" s="67">
        <f t="shared" si="239"/>
        <v>13513.407933331744</v>
      </c>
      <c r="E191" s="67">
        <f t="shared" si="239"/>
        <v>8635.1594572185477</v>
      </c>
      <c r="F191" s="67">
        <f t="shared" si="239"/>
        <v>12587.797241262588</v>
      </c>
      <c r="G191" s="67">
        <f t="shared" si="239"/>
        <v>10833.682729239859</v>
      </c>
      <c r="H191" s="67">
        <f t="shared" si="239"/>
        <v>11099.083063415386</v>
      </c>
      <c r="I191" s="67">
        <f t="shared" si="239"/>
        <v>11147.398214674504</v>
      </c>
      <c r="J191" s="67">
        <f t="shared" si="239"/>
        <v>11533.992223075375</v>
      </c>
      <c r="K191" s="67">
        <f t="shared" si="239"/>
        <v>12367.498953214183</v>
      </c>
      <c r="L191" s="67">
        <f t="shared" si="239"/>
        <v>13683.964000133828</v>
      </c>
      <c r="M191" s="67">
        <f t="shared" si="239"/>
        <v>10400.917574683281</v>
      </c>
      <c r="N191" s="67">
        <f t="shared" si="239"/>
        <v>10935.223627914476</v>
      </c>
      <c r="O191" s="67">
        <f t="shared" si="239"/>
        <v>10322.193034596923</v>
      </c>
      <c r="P191" s="67">
        <f t="shared" si="239"/>
        <v>13032.275466528488</v>
      </c>
      <c r="Q191" s="67">
        <f t="shared" si="239"/>
        <v>15186.712811517249</v>
      </c>
    </row>
    <row r="192" spans="1:17" ht="11.45" customHeight="1" x14ac:dyDescent="0.25">
      <c r="A192" s="15" t="s">
        <v>22</v>
      </c>
      <c r="B192" s="60">
        <f t="shared" ref="B192" si="240">IF(B55=0,"",B55*1000000/B109)</f>
        <v>85000</v>
      </c>
      <c r="C192" s="60">
        <f t="shared" ref="C192:Q192" si="241">IF(C55=0,"",C55*1000000/C109)</f>
        <v>85000</v>
      </c>
      <c r="D192" s="60">
        <f t="shared" si="241"/>
        <v>85000</v>
      </c>
      <c r="E192" s="60">
        <f t="shared" si="241"/>
        <v>85000</v>
      </c>
      <c r="F192" s="60">
        <f t="shared" si="241"/>
        <v>85000</v>
      </c>
      <c r="G192" s="60">
        <f t="shared" si="241"/>
        <v>85000</v>
      </c>
      <c r="H192" s="60">
        <f t="shared" si="241"/>
        <v>85000</v>
      </c>
      <c r="I192" s="60">
        <f t="shared" si="241"/>
        <v>85000</v>
      </c>
      <c r="J192" s="60">
        <f t="shared" si="241"/>
        <v>85000</v>
      </c>
      <c r="K192" s="60">
        <f t="shared" si="241"/>
        <v>85000</v>
      </c>
      <c r="L192" s="60">
        <f t="shared" si="241"/>
        <v>85000</v>
      </c>
      <c r="M192" s="60">
        <f t="shared" si="241"/>
        <v>85000</v>
      </c>
      <c r="N192" s="60">
        <f t="shared" si="241"/>
        <v>85000</v>
      </c>
      <c r="O192" s="60">
        <f t="shared" si="241"/>
        <v>85000</v>
      </c>
      <c r="P192" s="60">
        <f t="shared" si="241"/>
        <v>85000</v>
      </c>
      <c r="Q192" s="60">
        <f t="shared" si="241"/>
        <v>85000</v>
      </c>
    </row>
    <row r="193" spans="1:17" ht="11.45" customHeight="1" x14ac:dyDescent="0.25">
      <c r="A193" s="59"/>
      <c r="B193" s="58"/>
      <c r="C193" s="58"/>
      <c r="D193" s="58"/>
      <c r="E193" s="58"/>
      <c r="F193" s="58"/>
      <c r="G193" s="58"/>
      <c r="H193" s="58"/>
      <c r="I193" s="58"/>
      <c r="J193" s="58"/>
      <c r="K193" s="58"/>
      <c r="L193" s="58"/>
      <c r="M193" s="58"/>
      <c r="N193" s="58"/>
      <c r="O193" s="58"/>
      <c r="P193" s="58"/>
      <c r="Q193" s="58"/>
    </row>
    <row r="194" spans="1:17" ht="11.45" customHeight="1" x14ac:dyDescent="0.25">
      <c r="A194" s="27" t="s">
        <v>64</v>
      </c>
      <c r="B194" s="68"/>
      <c r="C194" s="68"/>
      <c r="D194" s="68"/>
      <c r="E194" s="68"/>
      <c r="F194" s="68"/>
      <c r="G194" s="68"/>
      <c r="H194" s="68"/>
      <c r="I194" s="68"/>
      <c r="J194" s="68"/>
      <c r="K194" s="68"/>
      <c r="L194" s="68"/>
      <c r="M194" s="68"/>
      <c r="N194" s="68"/>
      <c r="O194" s="68"/>
      <c r="P194" s="68"/>
      <c r="Q194" s="68"/>
    </row>
    <row r="195" spans="1:17" ht="11.45" customHeight="1" x14ac:dyDescent="0.25">
      <c r="A195" s="25" t="s">
        <v>63</v>
      </c>
      <c r="B195" s="66">
        <f t="shared" ref="B195:B196" si="242">IF(B4=0,"",B4*1000000/B85)</f>
        <v>20413.240424002106</v>
      </c>
      <c r="C195" s="66">
        <f t="shared" ref="C195:Q195" si="243">IF(C4=0,"",C4*1000000/C85)</f>
        <v>20322.609124126935</v>
      </c>
      <c r="D195" s="66">
        <f t="shared" si="243"/>
        <v>20191.956996528541</v>
      </c>
      <c r="E195" s="66">
        <f t="shared" si="243"/>
        <v>19968.908305358582</v>
      </c>
      <c r="F195" s="66">
        <f t="shared" si="243"/>
        <v>20036.074326076734</v>
      </c>
      <c r="G195" s="66">
        <f t="shared" si="243"/>
        <v>19870.978566540314</v>
      </c>
      <c r="H195" s="66">
        <f t="shared" si="243"/>
        <v>19945.067845670332</v>
      </c>
      <c r="I195" s="66">
        <f t="shared" si="243"/>
        <v>19699.088524698054</v>
      </c>
      <c r="J195" s="66">
        <f t="shared" si="243"/>
        <v>19892.272242346487</v>
      </c>
      <c r="K195" s="66">
        <f t="shared" si="243"/>
        <v>19424.458372197038</v>
      </c>
      <c r="L195" s="66">
        <f t="shared" si="243"/>
        <v>19041.167164449023</v>
      </c>
      <c r="M195" s="66">
        <f t="shared" si="243"/>
        <v>18844.559937082809</v>
      </c>
      <c r="N195" s="66">
        <f t="shared" si="243"/>
        <v>18685.008576362667</v>
      </c>
      <c r="O195" s="66">
        <f t="shared" si="243"/>
        <v>18642.229166736175</v>
      </c>
      <c r="P195" s="66">
        <f t="shared" si="243"/>
        <v>18755.113004640662</v>
      </c>
      <c r="Q195" s="66">
        <f t="shared" si="243"/>
        <v>18862.570206494089</v>
      </c>
    </row>
    <row r="196" spans="1:17" ht="11.45" customHeight="1" x14ac:dyDescent="0.25">
      <c r="A196" s="23" t="s">
        <v>30</v>
      </c>
      <c r="B196" s="65">
        <f t="shared" si="242"/>
        <v>5606.9264881359904</v>
      </c>
      <c r="C196" s="65">
        <f t="shared" ref="C196:Q196" si="244">IF(C5=0,"",C5*1000000/C86)</f>
        <v>5429.8115082238483</v>
      </c>
      <c r="D196" s="65">
        <f t="shared" si="244"/>
        <v>5639.7253678804436</v>
      </c>
      <c r="E196" s="65">
        <f t="shared" si="244"/>
        <v>5616.5971955972809</v>
      </c>
      <c r="F196" s="65">
        <f t="shared" si="244"/>
        <v>5424.5764417749988</v>
      </c>
      <c r="G196" s="65">
        <f t="shared" si="244"/>
        <v>5144.7366485737848</v>
      </c>
      <c r="H196" s="65">
        <f t="shared" si="244"/>
        <v>4548.5692832618533</v>
      </c>
      <c r="I196" s="65">
        <f t="shared" si="244"/>
        <v>4327.9830488263451</v>
      </c>
      <c r="J196" s="65">
        <f t="shared" si="244"/>
        <v>4326.8842959664453</v>
      </c>
      <c r="K196" s="65">
        <f t="shared" si="244"/>
        <v>4243.0508162942815</v>
      </c>
      <c r="L196" s="65">
        <f t="shared" si="244"/>
        <v>4887.3395247547051</v>
      </c>
      <c r="M196" s="65">
        <f t="shared" si="244"/>
        <v>4939.540422340302</v>
      </c>
      <c r="N196" s="65">
        <f t="shared" si="244"/>
        <v>5093.640041381539</v>
      </c>
      <c r="O196" s="65">
        <f t="shared" si="244"/>
        <v>5150.497544963252</v>
      </c>
      <c r="P196" s="65">
        <f t="shared" si="244"/>
        <v>5218.0853679458942</v>
      </c>
      <c r="Q196" s="65">
        <f t="shared" si="244"/>
        <v>5153.5904089654296</v>
      </c>
    </row>
    <row r="197" spans="1:17" ht="11.45" customHeight="1" x14ac:dyDescent="0.25">
      <c r="A197" s="19" t="s">
        <v>29</v>
      </c>
      <c r="B197" s="63">
        <f t="shared" ref="B197" si="245">IF(B6=0,"",B6*1000000/B87)</f>
        <v>17721.194971118672</v>
      </c>
      <c r="C197" s="63">
        <f t="shared" ref="C197:Q197" si="246">IF(C6=0,"",C6*1000000/C87)</f>
        <v>18057.045925706414</v>
      </c>
      <c r="D197" s="63">
        <f t="shared" si="246"/>
        <v>18129.457926690011</v>
      </c>
      <c r="E197" s="63">
        <f t="shared" si="246"/>
        <v>18179.504426709329</v>
      </c>
      <c r="F197" s="63">
        <f t="shared" si="246"/>
        <v>18676.874200979975</v>
      </c>
      <c r="G197" s="63">
        <f t="shared" si="246"/>
        <v>18849.823676531705</v>
      </c>
      <c r="H197" s="63">
        <f t="shared" si="246"/>
        <v>19366.229384379843</v>
      </c>
      <c r="I197" s="63">
        <f t="shared" si="246"/>
        <v>19393.573173993012</v>
      </c>
      <c r="J197" s="63">
        <f t="shared" si="246"/>
        <v>19904.680466183541</v>
      </c>
      <c r="K197" s="63">
        <f t="shared" si="246"/>
        <v>19739.047069735541</v>
      </c>
      <c r="L197" s="63">
        <f t="shared" si="246"/>
        <v>19165.371176089928</v>
      </c>
      <c r="M197" s="63">
        <f t="shared" si="246"/>
        <v>18979.510002592473</v>
      </c>
      <c r="N197" s="63">
        <f t="shared" si="246"/>
        <v>18795.259138399673</v>
      </c>
      <c r="O197" s="63">
        <f t="shared" si="246"/>
        <v>18767.802900949522</v>
      </c>
      <c r="P197" s="63">
        <f t="shared" si="246"/>
        <v>19035.327931574851</v>
      </c>
      <c r="Q197" s="63">
        <f t="shared" si="246"/>
        <v>19260.037239154433</v>
      </c>
    </row>
    <row r="198" spans="1:17" ht="11.45" customHeight="1" x14ac:dyDescent="0.25">
      <c r="A198" s="62" t="s">
        <v>59</v>
      </c>
      <c r="B198" s="64">
        <f t="shared" ref="B198" si="247">IF(B7=0,"",B7*1000000/B88)</f>
        <v>16936.450568241486</v>
      </c>
      <c r="C198" s="64">
        <f t="shared" ref="C198:Q198" si="248">IF(C7=0,"",C7*1000000/C88)</f>
        <v>17351.050475093962</v>
      </c>
      <c r="D198" s="64">
        <f t="shared" si="248"/>
        <v>17467.136168754561</v>
      </c>
      <c r="E198" s="64">
        <f t="shared" si="248"/>
        <v>17521.970846034015</v>
      </c>
      <c r="F198" s="64">
        <f t="shared" si="248"/>
        <v>18115.164295680348</v>
      </c>
      <c r="G198" s="64">
        <f t="shared" si="248"/>
        <v>18307.487007672324</v>
      </c>
      <c r="H198" s="64">
        <f t="shared" si="248"/>
        <v>18788.467798632955</v>
      </c>
      <c r="I198" s="64">
        <f t="shared" si="248"/>
        <v>18813.123850897318</v>
      </c>
      <c r="J198" s="64">
        <f t="shared" si="248"/>
        <v>19375.08537202873</v>
      </c>
      <c r="K198" s="64">
        <f t="shared" si="248"/>
        <v>19145.516624250162</v>
      </c>
      <c r="L198" s="64">
        <f t="shared" si="248"/>
        <v>18577.213780042031</v>
      </c>
      <c r="M198" s="64">
        <f t="shared" si="248"/>
        <v>18230.778656803988</v>
      </c>
      <c r="N198" s="64">
        <f t="shared" si="248"/>
        <v>18031.630964787852</v>
      </c>
      <c r="O198" s="64">
        <f t="shared" si="248"/>
        <v>17627.046348686745</v>
      </c>
      <c r="P198" s="64">
        <f t="shared" si="248"/>
        <v>17458.476313801417</v>
      </c>
      <c r="Q198" s="64">
        <f t="shared" si="248"/>
        <v>17651.83025137032</v>
      </c>
    </row>
    <row r="199" spans="1:17" ht="11.45" customHeight="1" x14ac:dyDescent="0.25">
      <c r="A199" s="62" t="s">
        <v>58</v>
      </c>
      <c r="B199" s="64">
        <f t="shared" ref="B199" si="249">IF(B8=0,"",B8*1000000/B89)</f>
        <v>41432.867004192412</v>
      </c>
      <c r="C199" s="64">
        <f t="shared" ref="C199:Q199" si="250">IF(C8=0,"",C8*1000000/C89)</f>
        <v>41587.767611750794</v>
      </c>
      <c r="D199" s="64">
        <f t="shared" si="250"/>
        <v>41730.623553055077</v>
      </c>
      <c r="E199" s="64">
        <f t="shared" si="250"/>
        <v>41867.443233764243</v>
      </c>
      <c r="F199" s="64">
        <f t="shared" si="250"/>
        <v>41950.935813592245</v>
      </c>
      <c r="G199" s="64">
        <f t="shared" si="250"/>
        <v>42090.550015335633</v>
      </c>
      <c r="H199" s="64">
        <f t="shared" si="250"/>
        <v>42574.479767038785</v>
      </c>
      <c r="I199" s="64">
        <f t="shared" si="250"/>
        <v>42636.680843564347</v>
      </c>
      <c r="J199" s="64">
        <f t="shared" si="250"/>
        <v>42037.494502525988</v>
      </c>
      <c r="K199" s="64">
        <f t="shared" si="250"/>
        <v>41287.863498278966</v>
      </c>
      <c r="L199" s="64">
        <f t="shared" si="250"/>
        <v>39049.156716339457</v>
      </c>
      <c r="M199" s="64">
        <f t="shared" si="250"/>
        <v>39659.802605138873</v>
      </c>
      <c r="N199" s="64">
        <f t="shared" si="250"/>
        <v>42693.131015548759</v>
      </c>
      <c r="O199" s="64">
        <f t="shared" si="250"/>
        <v>42260.71129164692</v>
      </c>
      <c r="P199" s="64">
        <f t="shared" si="250"/>
        <v>44463.901363826139</v>
      </c>
      <c r="Q199" s="64">
        <f t="shared" si="250"/>
        <v>42776.529077495565</v>
      </c>
    </row>
    <row r="200" spans="1:17" ht="11.45" customHeight="1" x14ac:dyDescent="0.25">
      <c r="A200" s="62" t="s">
        <v>57</v>
      </c>
      <c r="B200" s="64">
        <f t="shared" ref="B200" si="251">IF(B9=0,"",B9*1000000/B90)</f>
        <v>33346.143442899469</v>
      </c>
      <c r="C200" s="64">
        <f t="shared" ref="C200:Q200" si="252">IF(C9=0,"",C9*1000000/C90)</f>
        <v>34757.096832522038</v>
      </c>
      <c r="D200" s="64">
        <f t="shared" si="252"/>
        <v>33214.510293748004</v>
      </c>
      <c r="E200" s="64">
        <f t="shared" si="252"/>
        <v>31737.311169688448</v>
      </c>
      <c r="F200" s="64">
        <f t="shared" si="252"/>
        <v>31174.248767236269</v>
      </c>
      <c r="G200" s="64">
        <f t="shared" si="252"/>
        <v>31095.25901995576</v>
      </c>
      <c r="H200" s="64">
        <f t="shared" si="252"/>
        <v>30972.982290342174</v>
      </c>
      <c r="I200" s="64">
        <f t="shared" si="252"/>
        <v>31615.10585440226</v>
      </c>
      <c r="J200" s="64">
        <f t="shared" si="252"/>
        <v>31168.526532349977</v>
      </c>
      <c r="K200" s="64">
        <f t="shared" si="252"/>
        <v>31287.914246739339</v>
      </c>
      <c r="L200" s="64">
        <f t="shared" si="252"/>
        <v>31259.352582349013</v>
      </c>
      <c r="M200" s="64">
        <f t="shared" si="252"/>
        <v>33982.879184992147</v>
      </c>
      <c r="N200" s="64">
        <f t="shared" si="252"/>
        <v>36588.414324579287</v>
      </c>
      <c r="O200" s="64">
        <f t="shared" si="252"/>
        <v>39950.249934878113</v>
      </c>
      <c r="P200" s="64">
        <f t="shared" si="252"/>
        <v>40568.431066141486</v>
      </c>
      <c r="Q200" s="64">
        <f t="shared" si="252"/>
        <v>40560.295964097626</v>
      </c>
    </row>
    <row r="201" spans="1:17" ht="11.45" customHeight="1" x14ac:dyDescent="0.25">
      <c r="A201" s="62" t="s">
        <v>56</v>
      </c>
      <c r="B201" s="64" t="str">
        <f t="shared" ref="B201" si="253">IF(B10=0,"",B10*1000000/B91)</f>
        <v/>
      </c>
      <c r="C201" s="64">
        <f t="shared" ref="C201:Q201" si="254">IF(C10=0,"",C10*1000000/C91)</f>
        <v>29576.617678279141</v>
      </c>
      <c r="D201" s="64">
        <f t="shared" si="254"/>
        <v>29095.243396669739</v>
      </c>
      <c r="E201" s="64">
        <f t="shared" si="254"/>
        <v>28618.930381275386</v>
      </c>
      <c r="F201" s="64">
        <f t="shared" si="254"/>
        <v>28110.527543049426</v>
      </c>
      <c r="G201" s="64">
        <f t="shared" si="254"/>
        <v>27650.475406385096</v>
      </c>
      <c r="H201" s="64">
        <f t="shared" si="254"/>
        <v>27421.179247011351</v>
      </c>
      <c r="I201" s="64">
        <f t="shared" si="254"/>
        <v>26922.650386711121</v>
      </c>
      <c r="J201" s="64">
        <f t="shared" si="254"/>
        <v>26539.614731967882</v>
      </c>
      <c r="K201" s="64">
        <f t="shared" si="254"/>
        <v>25777.57265684813</v>
      </c>
      <c r="L201" s="64">
        <f t="shared" si="254"/>
        <v>25025.974318440996</v>
      </c>
      <c r="M201" s="64">
        <f t="shared" si="254"/>
        <v>26823.8708799622</v>
      </c>
      <c r="N201" s="64">
        <f t="shared" si="254"/>
        <v>30943.404183526185</v>
      </c>
      <c r="O201" s="64">
        <f t="shared" si="254"/>
        <v>32776.359510549868</v>
      </c>
      <c r="P201" s="64">
        <f t="shared" si="254"/>
        <v>34089.155810523705</v>
      </c>
      <c r="Q201" s="64">
        <f t="shared" si="254"/>
        <v>35122.016496990647</v>
      </c>
    </row>
    <row r="202" spans="1:17" ht="11.45" customHeight="1" x14ac:dyDescent="0.25">
      <c r="A202" s="62" t="s">
        <v>60</v>
      </c>
      <c r="B202" s="64" t="str">
        <f t="shared" ref="B202" si="255">IF(B11=0,"",B11*1000000/B92)</f>
        <v/>
      </c>
      <c r="C202" s="64" t="str">
        <f t="shared" ref="C202:Q202" si="256">IF(C11=0,"",C11*1000000/C92)</f>
        <v/>
      </c>
      <c r="D202" s="64" t="str">
        <f t="shared" si="256"/>
        <v/>
      </c>
      <c r="E202" s="64" t="str">
        <f t="shared" si="256"/>
        <v/>
      </c>
      <c r="F202" s="64" t="str">
        <f t="shared" si="256"/>
        <v/>
      </c>
      <c r="G202" s="64" t="str">
        <f t="shared" si="256"/>
        <v/>
      </c>
      <c r="H202" s="64" t="str">
        <f t="shared" si="256"/>
        <v/>
      </c>
      <c r="I202" s="64" t="str">
        <f t="shared" si="256"/>
        <v/>
      </c>
      <c r="J202" s="64" t="str">
        <f t="shared" si="256"/>
        <v/>
      </c>
      <c r="K202" s="64" t="str">
        <f t="shared" si="256"/>
        <v/>
      </c>
      <c r="L202" s="64" t="str">
        <f t="shared" si="256"/>
        <v/>
      </c>
      <c r="M202" s="64" t="str">
        <f t="shared" si="256"/>
        <v/>
      </c>
      <c r="N202" s="64" t="str">
        <f t="shared" si="256"/>
        <v/>
      </c>
      <c r="O202" s="64">
        <f t="shared" si="256"/>
        <v>21037.203923594298</v>
      </c>
      <c r="P202" s="64">
        <f t="shared" si="256"/>
        <v>21442.213913219108</v>
      </c>
      <c r="Q202" s="64">
        <f t="shared" si="256"/>
        <v>21650.049625118714</v>
      </c>
    </row>
    <row r="203" spans="1:17" ht="11.45" customHeight="1" x14ac:dyDescent="0.25">
      <c r="A203" s="62" t="s">
        <v>55</v>
      </c>
      <c r="B203" s="64" t="str">
        <f t="shared" ref="B203" si="257">IF(B12=0,"",B12*1000000/B93)</f>
        <v/>
      </c>
      <c r="C203" s="64" t="str">
        <f t="shared" ref="C203:Q203" si="258">IF(C12=0,"",C12*1000000/C93)</f>
        <v/>
      </c>
      <c r="D203" s="64" t="str">
        <f t="shared" si="258"/>
        <v/>
      </c>
      <c r="E203" s="64" t="str">
        <f t="shared" si="258"/>
        <v/>
      </c>
      <c r="F203" s="64" t="str">
        <f t="shared" si="258"/>
        <v/>
      </c>
      <c r="G203" s="64" t="str">
        <f t="shared" si="258"/>
        <v/>
      </c>
      <c r="H203" s="64" t="str">
        <f t="shared" si="258"/>
        <v/>
      </c>
      <c r="I203" s="64" t="str">
        <f t="shared" si="258"/>
        <v/>
      </c>
      <c r="J203" s="64" t="str">
        <f t="shared" si="258"/>
        <v/>
      </c>
      <c r="K203" s="64" t="str">
        <f t="shared" si="258"/>
        <v/>
      </c>
      <c r="L203" s="64" t="str">
        <f t="shared" si="258"/>
        <v/>
      </c>
      <c r="M203" s="64" t="str">
        <f t="shared" si="258"/>
        <v/>
      </c>
      <c r="N203" s="64" t="str">
        <f t="shared" si="258"/>
        <v/>
      </c>
      <c r="O203" s="64" t="str">
        <f t="shared" si="258"/>
        <v/>
      </c>
      <c r="P203" s="64">
        <f t="shared" si="258"/>
        <v>26236.489431796112</v>
      </c>
      <c r="Q203" s="64">
        <f t="shared" si="258"/>
        <v>26798.80097579752</v>
      </c>
    </row>
    <row r="204" spans="1:17" ht="11.45" customHeight="1" x14ac:dyDescent="0.25">
      <c r="A204" s="19" t="s">
        <v>28</v>
      </c>
      <c r="B204" s="63">
        <f t="shared" ref="B204" si="259">IF(B13=0,"",B13*1000000/B94)</f>
        <v>790269.12851888267</v>
      </c>
      <c r="C204" s="63">
        <f t="shared" ref="C204:Q204" si="260">IF(C13=0,"",C13*1000000/C94)</f>
        <v>792208.73610000731</v>
      </c>
      <c r="D204" s="63">
        <f t="shared" si="260"/>
        <v>795660.03616636526</v>
      </c>
      <c r="E204" s="63">
        <f t="shared" si="260"/>
        <v>798239.87199069024</v>
      </c>
      <c r="F204" s="63">
        <f t="shared" si="260"/>
        <v>795521.50854449032</v>
      </c>
      <c r="G204" s="63">
        <f t="shared" si="260"/>
        <v>797852.78329288913</v>
      </c>
      <c r="H204" s="63">
        <f t="shared" si="260"/>
        <v>798330.09850953973</v>
      </c>
      <c r="I204" s="63">
        <f t="shared" si="260"/>
        <v>800844.52695569873</v>
      </c>
      <c r="J204" s="63">
        <f t="shared" si="260"/>
        <v>802032.29903828702</v>
      </c>
      <c r="K204" s="63">
        <f t="shared" si="260"/>
        <v>755418.27992923767</v>
      </c>
      <c r="L204" s="63">
        <f t="shared" si="260"/>
        <v>762365.86335224193</v>
      </c>
      <c r="M204" s="63">
        <f t="shared" si="260"/>
        <v>769881.14052059129</v>
      </c>
      <c r="N204" s="63">
        <f t="shared" si="260"/>
        <v>771959.17937551765</v>
      </c>
      <c r="O204" s="63">
        <f t="shared" si="260"/>
        <v>774545.23345676949</v>
      </c>
      <c r="P204" s="63">
        <f t="shared" si="260"/>
        <v>776652.52873227291</v>
      </c>
      <c r="Q204" s="63">
        <f t="shared" si="260"/>
        <v>784955.53295874386</v>
      </c>
    </row>
    <row r="205" spans="1:17" ht="11.45" customHeight="1" x14ac:dyDescent="0.25">
      <c r="A205" s="62" t="s">
        <v>59</v>
      </c>
      <c r="B205" s="67" t="str">
        <f t="shared" ref="B205" si="261">IF(B14=0,"",B14*1000000/B95)</f>
        <v/>
      </c>
      <c r="C205" s="67" t="str">
        <f t="shared" ref="C205:Q205" si="262">IF(C14=0,"",C14*1000000/C95)</f>
        <v/>
      </c>
      <c r="D205" s="67" t="str">
        <f t="shared" si="262"/>
        <v/>
      </c>
      <c r="E205" s="67" t="str">
        <f t="shared" si="262"/>
        <v/>
      </c>
      <c r="F205" s="67" t="str">
        <f t="shared" si="262"/>
        <v/>
      </c>
      <c r="G205" s="67" t="str">
        <f t="shared" si="262"/>
        <v/>
      </c>
      <c r="H205" s="67" t="str">
        <f t="shared" si="262"/>
        <v/>
      </c>
      <c r="I205" s="67" t="str">
        <f t="shared" si="262"/>
        <v/>
      </c>
      <c r="J205" s="67" t="str">
        <f t="shared" si="262"/>
        <v/>
      </c>
      <c r="K205" s="67" t="str">
        <f t="shared" si="262"/>
        <v/>
      </c>
      <c r="L205" s="67" t="str">
        <f t="shared" si="262"/>
        <v/>
      </c>
      <c r="M205" s="67" t="str">
        <f t="shared" si="262"/>
        <v/>
      </c>
      <c r="N205" s="67" t="str">
        <f t="shared" si="262"/>
        <v/>
      </c>
      <c r="O205" s="67" t="str">
        <f t="shared" si="262"/>
        <v/>
      </c>
      <c r="P205" s="67" t="str">
        <f t="shared" si="262"/>
        <v/>
      </c>
      <c r="Q205" s="67" t="str">
        <f t="shared" si="262"/>
        <v/>
      </c>
    </row>
    <row r="206" spans="1:17" ht="11.45" customHeight="1" x14ac:dyDescent="0.25">
      <c r="A206" s="62" t="s">
        <v>58</v>
      </c>
      <c r="B206" s="67">
        <f t="shared" ref="B206" si="263">IF(B15=0,"",B15*1000000/B96)</f>
        <v>790269.12851888267</v>
      </c>
      <c r="C206" s="67">
        <f t="shared" ref="C206:Q206" si="264">IF(C15=0,"",C15*1000000/C96)</f>
        <v>789151.7108012184</v>
      </c>
      <c r="D206" s="67">
        <f t="shared" si="264"/>
        <v>790946.56846812787</v>
      </c>
      <c r="E206" s="67">
        <f t="shared" si="264"/>
        <v>793041.61720036995</v>
      </c>
      <c r="F206" s="67">
        <f t="shared" si="264"/>
        <v>790318.79879527912</v>
      </c>
      <c r="G206" s="67">
        <f t="shared" si="264"/>
        <v>792307.38172773062</v>
      </c>
      <c r="H206" s="67">
        <f t="shared" si="264"/>
        <v>792585.58054493368</v>
      </c>
      <c r="I206" s="67">
        <f t="shared" si="264"/>
        <v>794136.75978641212</v>
      </c>
      <c r="J206" s="67">
        <f t="shared" si="264"/>
        <v>795047.9989281114</v>
      </c>
      <c r="K206" s="67">
        <f t="shared" si="264"/>
        <v>749134.76802020997</v>
      </c>
      <c r="L206" s="67">
        <f t="shared" si="264"/>
        <v>756277.11725608772</v>
      </c>
      <c r="M206" s="67">
        <f t="shared" si="264"/>
        <v>763877.96580269514</v>
      </c>
      <c r="N206" s="67">
        <f t="shared" si="264"/>
        <v>765946.12098484964</v>
      </c>
      <c r="O206" s="67">
        <f t="shared" si="264"/>
        <v>768841.7008742335</v>
      </c>
      <c r="P206" s="67">
        <f t="shared" si="264"/>
        <v>770805.2667846859</v>
      </c>
      <c r="Q206" s="67">
        <f t="shared" si="264"/>
        <v>778623.91447425284</v>
      </c>
    </row>
    <row r="207" spans="1:17" ht="11.45" customHeight="1" x14ac:dyDescent="0.25">
      <c r="A207" s="62" t="s">
        <v>57</v>
      </c>
      <c r="B207" s="67" t="str">
        <f t="shared" ref="B207" si="265">IF(B16=0,"",B16*1000000/B97)</f>
        <v/>
      </c>
      <c r="C207" s="67" t="str">
        <f t="shared" ref="C207:Q207" si="266">IF(C16=0,"",C16*1000000/C97)</f>
        <v/>
      </c>
      <c r="D207" s="67" t="str">
        <f t="shared" si="266"/>
        <v/>
      </c>
      <c r="E207" s="67" t="str">
        <f t="shared" si="266"/>
        <v/>
      </c>
      <c r="F207" s="67" t="str">
        <f t="shared" si="266"/>
        <v/>
      </c>
      <c r="G207" s="67" t="str">
        <f t="shared" si="266"/>
        <v/>
      </c>
      <c r="H207" s="67" t="str">
        <f t="shared" si="266"/>
        <v/>
      </c>
      <c r="I207" s="67" t="str">
        <f t="shared" si="266"/>
        <v/>
      </c>
      <c r="J207" s="67" t="str">
        <f t="shared" si="266"/>
        <v/>
      </c>
      <c r="K207" s="67" t="str">
        <f t="shared" si="266"/>
        <v/>
      </c>
      <c r="L207" s="67" t="str">
        <f t="shared" si="266"/>
        <v/>
      </c>
      <c r="M207" s="67" t="str">
        <f t="shared" si="266"/>
        <v/>
      </c>
      <c r="N207" s="67" t="str">
        <f t="shared" si="266"/>
        <v/>
      </c>
      <c r="O207" s="67" t="str">
        <f t="shared" si="266"/>
        <v/>
      </c>
      <c r="P207" s="67" t="str">
        <f t="shared" si="266"/>
        <v/>
      </c>
      <c r="Q207" s="67" t="str">
        <f t="shared" si="266"/>
        <v/>
      </c>
    </row>
    <row r="208" spans="1:17" ht="11.45" customHeight="1" x14ac:dyDescent="0.25">
      <c r="A208" s="62" t="s">
        <v>56</v>
      </c>
      <c r="B208" s="67" t="str">
        <f t="shared" ref="B208" si="267">IF(B17=0,"",B17*1000000/B98)</f>
        <v/>
      </c>
      <c r="C208" s="67">
        <f t="shared" ref="C208:Q208" si="268">IF(C17=0,"",C17*1000000/C98)</f>
        <v>1060516.9436143525</v>
      </c>
      <c r="D208" s="67">
        <f t="shared" si="268"/>
        <v>1065898.8508653131</v>
      </c>
      <c r="E208" s="67">
        <f t="shared" si="268"/>
        <v>1070060.2416659321</v>
      </c>
      <c r="F208" s="67">
        <f t="shared" si="268"/>
        <v>1066764.934041037</v>
      </c>
      <c r="G208" s="67">
        <f t="shared" si="268"/>
        <v>1070580.1340693901</v>
      </c>
      <c r="H208" s="67">
        <f t="shared" si="268"/>
        <v>1072702.6377940301</v>
      </c>
      <c r="I208" s="67">
        <f t="shared" si="268"/>
        <v>1075893.7504706208</v>
      </c>
      <c r="J208" s="67">
        <f t="shared" si="268"/>
        <v>1076000.3924111649</v>
      </c>
      <c r="K208" s="67">
        <f t="shared" si="268"/>
        <v>1011979.1966981486</v>
      </c>
      <c r="L208" s="67">
        <f t="shared" si="268"/>
        <v>1021660.1498596481</v>
      </c>
      <c r="M208" s="67">
        <f t="shared" si="268"/>
        <v>1032622.6945825217</v>
      </c>
      <c r="N208" s="67">
        <f t="shared" si="268"/>
        <v>1035331.136886781</v>
      </c>
      <c r="O208" s="67">
        <f t="shared" si="268"/>
        <v>1039077.6626251452</v>
      </c>
      <c r="P208" s="67">
        <f t="shared" si="268"/>
        <v>1042076.0967956349</v>
      </c>
      <c r="Q208" s="67">
        <f t="shared" si="268"/>
        <v>1053320.3157772496</v>
      </c>
    </row>
    <row r="209" spans="1:17" ht="11.45" customHeight="1" x14ac:dyDescent="0.25">
      <c r="A209" s="62" t="s">
        <v>55</v>
      </c>
      <c r="B209" s="67" t="str">
        <f t="shared" ref="B209:B210" si="269">IF(B18=0,"",B18*1000000/B99)</f>
        <v/>
      </c>
      <c r="C209" s="67" t="str">
        <f t="shared" ref="C209:Q209" si="270">IF(C18=0,"",C18*1000000/C99)</f>
        <v/>
      </c>
      <c r="D209" s="67" t="str">
        <f t="shared" si="270"/>
        <v/>
      </c>
      <c r="E209" s="67" t="str">
        <f t="shared" si="270"/>
        <v/>
      </c>
      <c r="F209" s="67" t="str">
        <f t="shared" si="270"/>
        <v/>
      </c>
      <c r="G209" s="67" t="str">
        <f t="shared" si="270"/>
        <v/>
      </c>
      <c r="H209" s="67" t="str">
        <f t="shared" si="270"/>
        <v/>
      </c>
      <c r="I209" s="67" t="str">
        <f t="shared" si="270"/>
        <v/>
      </c>
      <c r="J209" s="67" t="str">
        <f t="shared" si="270"/>
        <v/>
      </c>
      <c r="K209" s="67" t="str">
        <f t="shared" si="270"/>
        <v/>
      </c>
      <c r="L209" s="67" t="str">
        <f t="shared" si="270"/>
        <v/>
      </c>
      <c r="M209" s="67" t="str">
        <f t="shared" si="270"/>
        <v/>
      </c>
      <c r="N209" s="67" t="str">
        <f t="shared" si="270"/>
        <v/>
      </c>
      <c r="O209" s="67" t="str">
        <f t="shared" si="270"/>
        <v/>
      </c>
      <c r="P209" s="67" t="str">
        <f t="shared" si="270"/>
        <v/>
      </c>
      <c r="Q209" s="67" t="str">
        <f t="shared" si="270"/>
        <v/>
      </c>
    </row>
    <row r="210" spans="1:17" ht="11.45" customHeight="1" x14ac:dyDescent="0.25">
      <c r="A210" s="25" t="s">
        <v>62</v>
      </c>
      <c r="B210" s="66">
        <f t="shared" si="269"/>
        <v>29210.265190497132</v>
      </c>
      <c r="C210" s="66">
        <f t="shared" ref="C210:Q210" si="271">IF(C19=0,"",C19*1000000/C100)</f>
        <v>29029.37461307229</v>
      </c>
      <c r="D210" s="66">
        <f t="shared" si="271"/>
        <v>29038.271715469811</v>
      </c>
      <c r="E210" s="66">
        <f t="shared" si="271"/>
        <v>19760.741487553158</v>
      </c>
      <c r="F210" s="66">
        <f t="shared" si="271"/>
        <v>36033.379984713698</v>
      </c>
      <c r="G210" s="66">
        <f t="shared" si="271"/>
        <v>25020.117014505351</v>
      </c>
      <c r="H210" s="66">
        <f t="shared" si="271"/>
        <v>31467.770955105432</v>
      </c>
      <c r="I210" s="66">
        <f t="shared" si="271"/>
        <v>25788.57097099728</v>
      </c>
      <c r="J210" s="66">
        <f t="shared" si="271"/>
        <v>27123.530827448907</v>
      </c>
      <c r="K210" s="66">
        <f t="shared" si="271"/>
        <v>27752.532223420098</v>
      </c>
      <c r="L210" s="66">
        <f t="shared" si="271"/>
        <v>29690.798973553221</v>
      </c>
      <c r="M210" s="66">
        <f t="shared" si="271"/>
        <v>22479.906647486936</v>
      </c>
      <c r="N210" s="66">
        <f t="shared" si="271"/>
        <v>23973.738925850004</v>
      </c>
      <c r="O210" s="66">
        <f t="shared" si="271"/>
        <v>23490.056748027269</v>
      </c>
      <c r="P210" s="66">
        <f t="shared" si="271"/>
        <v>25263.80589426541</v>
      </c>
      <c r="Q210" s="66">
        <f t="shared" si="271"/>
        <v>25161.836477612276</v>
      </c>
    </row>
    <row r="211" spans="1:17" ht="11.45" customHeight="1" x14ac:dyDescent="0.25">
      <c r="A211" s="23" t="s">
        <v>27</v>
      </c>
      <c r="B211" s="65">
        <f t="shared" ref="B211" si="272">IF(B20=0,"",B20*1000000/B101)</f>
        <v>2421.0258709753157</v>
      </c>
      <c r="C211" s="65">
        <f t="shared" ref="C211:Q211" si="273">IF(C20=0,"",C20*1000000/C101)</f>
        <v>2402.4744983857549</v>
      </c>
      <c r="D211" s="65">
        <f t="shared" si="273"/>
        <v>2440.4041394846927</v>
      </c>
      <c r="E211" s="65">
        <f t="shared" si="273"/>
        <v>2532.6904936740925</v>
      </c>
      <c r="F211" s="65">
        <f t="shared" si="273"/>
        <v>2583.8236859535973</v>
      </c>
      <c r="G211" s="65">
        <f t="shared" si="273"/>
        <v>2670.2049420729622</v>
      </c>
      <c r="H211" s="65">
        <f t="shared" si="273"/>
        <v>2778.048238900552</v>
      </c>
      <c r="I211" s="65">
        <f t="shared" si="273"/>
        <v>2859.5999175023649</v>
      </c>
      <c r="J211" s="65">
        <f t="shared" si="273"/>
        <v>2778.6133011737193</v>
      </c>
      <c r="K211" s="65">
        <f t="shared" si="273"/>
        <v>2869.1694784935344</v>
      </c>
      <c r="L211" s="65">
        <f t="shared" si="273"/>
        <v>2974.4603105807682</v>
      </c>
      <c r="M211" s="65">
        <f t="shared" si="273"/>
        <v>2877.6156866916485</v>
      </c>
      <c r="N211" s="65">
        <f t="shared" si="273"/>
        <v>2643.885478983128</v>
      </c>
      <c r="O211" s="65">
        <f t="shared" si="273"/>
        <v>3162.3230125079895</v>
      </c>
      <c r="P211" s="65">
        <f t="shared" si="273"/>
        <v>3296.3204668856083</v>
      </c>
      <c r="Q211" s="65">
        <f t="shared" si="273"/>
        <v>3827.9875005486024</v>
      </c>
    </row>
    <row r="212" spans="1:17" ht="11.45" customHeight="1" x14ac:dyDescent="0.25">
      <c r="A212" s="62" t="s">
        <v>59</v>
      </c>
      <c r="B212" s="64">
        <f t="shared" ref="B212" si="274">IF(B21=0,"",B21*1000000/B102)</f>
        <v>2014.7862290045518</v>
      </c>
      <c r="C212" s="64">
        <f t="shared" ref="C212:Q212" si="275">IF(C21=0,"",C21*1000000/C102)</f>
        <v>1940.9923365373204</v>
      </c>
      <c r="D212" s="64">
        <f t="shared" si="275"/>
        <v>1933.2642878272959</v>
      </c>
      <c r="E212" s="64">
        <f t="shared" si="275"/>
        <v>1942.7723264711192</v>
      </c>
      <c r="F212" s="64">
        <f t="shared" si="275"/>
        <v>1922.8954157743713</v>
      </c>
      <c r="G212" s="64">
        <f t="shared" si="275"/>
        <v>1952.8967961693361</v>
      </c>
      <c r="H212" s="64">
        <f t="shared" si="275"/>
        <v>1928.2090947173408</v>
      </c>
      <c r="I212" s="64">
        <f t="shared" si="275"/>
        <v>1936.4653353947172</v>
      </c>
      <c r="J212" s="64">
        <f t="shared" si="275"/>
        <v>1867.5956514968627</v>
      </c>
      <c r="K212" s="64">
        <f t="shared" si="275"/>
        <v>1740.7642963401845</v>
      </c>
      <c r="L212" s="64">
        <f t="shared" si="275"/>
        <v>1735.0993194539326</v>
      </c>
      <c r="M212" s="64">
        <f t="shared" si="275"/>
        <v>1655.2863867458011</v>
      </c>
      <c r="N212" s="64">
        <f t="shared" si="275"/>
        <v>1543.281370598919</v>
      </c>
      <c r="O212" s="64">
        <f t="shared" si="275"/>
        <v>1656.0339182391015</v>
      </c>
      <c r="P212" s="64">
        <f t="shared" si="275"/>
        <v>1734.9002944486301</v>
      </c>
      <c r="Q212" s="64">
        <f t="shared" si="275"/>
        <v>1817.4888523702771</v>
      </c>
    </row>
    <row r="213" spans="1:17" ht="11.45" customHeight="1" x14ac:dyDescent="0.25">
      <c r="A213" s="62" t="s">
        <v>58</v>
      </c>
      <c r="B213" s="64">
        <f t="shared" ref="B213" si="276">IF(B22=0,"",B22*1000000/B103)</f>
        <v>5282.1822205802691</v>
      </c>
      <c r="C213" s="64">
        <f t="shared" ref="C213:Q213" si="277">IF(C22=0,"",C22*1000000/C103)</f>
        <v>5315.8359047901595</v>
      </c>
      <c r="D213" s="64">
        <f t="shared" si="277"/>
        <v>5395.7309253704834</v>
      </c>
      <c r="E213" s="64">
        <f t="shared" si="277"/>
        <v>5334.5112832096866</v>
      </c>
      <c r="F213" s="64">
        <f t="shared" si="277"/>
        <v>5386.4670024446368</v>
      </c>
      <c r="G213" s="64">
        <f t="shared" si="277"/>
        <v>5442.9756734104749</v>
      </c>
      <c r="H213" s="64">
        <f t="shared" si="277"/>
        <v>5476.577928049569</v>
      </c>
      <c r="I213" s="64">
        <f t="shared" si="277"/>
        <v>5516.0869068051006</v>
      </c>
      <c r="J213" s="64">
        <f t="shared" si="277"/>
        <v>5465.7977896013435</v>
      </c>
      <c r="K213" s="64">
        <f t="shared" si="277"/>
        <v>5508.1588426737981</v>
      </c>
      <c r="L213" s="64">
        <f t="shared" si="277"/>
        <v>5341.0039808005022</v>
      </c>
      <c r="M213" s="64">
        <f t="shared" si="277"/>
        <v>4981.6954259836511</v>
      </c>
      <c r="N213" s="64">
        <f t="shared" si="277"/>
        <v>4445.6649571552407</v>
      </c>
      <c r="O213" s="64">
        <f t="shared" si="277"/>
        <v>5171.5056791922279</v>
      </c>
      <c r="P213" s="64">
        <f t="shared" si="277"/>
        <v>5215.1815179370997</v>
      </c>
      <c r="Q213" s="64">
        <f t="shared" si="277"/>
        <v>5895.7628702731427</v>
      </c>
    </row>
    <row r="214" spans="1:17" ht="11.45" customHeight="1" x14ac:dyDescent="0.25">
      <c r="A214" s="62" t="s">
        <v>57</v>
      </c>
      <c r="B214" s="64" t="str">
        <f t="shared" ref="B214" si="278">IF(B23=0,"",B23*1000000/B104)</f>
        <v/>
      </c>
      <c r="C214" s="64" t="str">
        <f t="shared" ref="C214:Q214" si="279">IF(C23=0,"",C23*1000000/C104)</f>
        <v/>
      </c>
      <c r="D214" s="64" t="str">
        <f t="shared" si="279"/>
        <v/>
      </c>
      <c r="E214" s="64" t="str">
        <f t="shared" si="279"/>
        <v/>
      </c>
      <c r="F214" s="64" t="str">
        <f t="shared" si="279"/>
        <v/>
      </c>
      <c r="G214" s="64" t="str">
        <f t="shared" si="279"/>
        <v/>
      </c>
      <c r="H214" s="64" t="str">
        <f t="shared" si="279"/>
        <v/>
      </c>
      <c r="I214" s="64" t="str">
        <f t="shared" si="279"/>
        <v/>
      </c>
      <c r="J214" s="64" t="str">
        <f t="shared" si="279"/>
        <v/>
      </c>
      <c r="K214" s="64" t="str">
        <f t="shared" si="279"/>
        <v/>
      </c>
      <c r="L214" s="64" t="str">
        <f t="shared" si="279"/>
        <v/>
      </c>
      <c r="M214" s="64" t="str">
        <f t="shared" si="279"/>
        <v/>
      </c>
      <c r="N214" s="64" t="str">
        <f t="shared" si="279"/>
        <v/>
      </c>
      <c r="O214" s="64" t="str">
        <f t="shared" si="279"/>
        <v/>
      </c>
      <c r="P214" s="64" t="str">
        <f t="shared" si="279"/>
        <v/>
      </c>
      <c r="Q214" s="64" t="str">
        <f t="shared" si="279"/>
        <v/>
      </c>
    </row>
    <row r="215" spans="1:17" ht="11.45" customHeight="1" x14ac:dyDescent="0.25">
      <c r="A215" s="62" t="s">
        <v>56</v>
      </c>
      <c r="B215" s="64" t="str">
        <f t="shared" ref="B215" si="280">IF(B24=0,"",B24*1000000/B105)</f>
        <v/>
      </c>
      <c r="C215" s="64" t="str">
        <f t="shared" ref="C215:Q215" si="281">IF(C24=0,"",C24*1000000/C105)</f>
        <v/>
      </c>
      <c r="D215" s="64" t="str">
        <f t="shared" si="281"/>
        <v/>
      </c>
      <c r="E215" s="64" t="str">
        <f t="shared" si="281"/>
        <v/>
      </c>
      <c r="F215" s="64" t="str">
        <f t="shared" si="281"/>
        <v/>
      </c>
      <c r="G215" s="64" t="str">
        <f t="shared" si="281"/>
        <v/>
      </c>
      <c r="H215" s="64" t="str">
        <f t="shared" si="281"/>
        <v/>
      </c>
      <c r="I215" s="64" t="str">
        <f t="shared" si="281"/>
        <v/>
      </c>
      <c r="J215" s="64" t="str">
        <f t="shared" si="281"/>
        <v/>
      </c>
      <c r="K215" s="64" t="str">
        <f t="shared" si="281"/>
        <v/>
      </c>
      <c r="L215" s="64" t="str">
        <f t="shared" si="281"/>
        <v/>
      </c>
      <c r="M215" s="64" t="str">
        <f t="shared" si="281"/>
        <v/>
      </c>
      <c r="N215" s="64" t="str">
        <f t="shared" si="281"/>
        <v/>
      </c>
      <c r="O215" s="64" t="str">
        <f t="shared" si="281"/>
        <v/>
      </c>
      <c r="P215" s="64" t="str">
        <f t="shared" si="281"/>
        <v/>
      </c>
      <c r="Q215" s="64" t="str">
        <f t="shared" si="281"/>
        <v/>
      </c>
    </row>
    <row r="216" spans="1:17" ht="11.45" customHeight="1" x14ac:dyDescent="0.25">
      <c r="A216" s="62" t="s">
        <v>55</v>
      </c>
      <c r="B216" s="64" t="str">
        <f t="shared" ref="B216" si="282">IF(B25=0,"",B25*1000000/B106)</f>
        <v/>
      </c>
      <c r="C216" s="64" t="str">
        <f t="shared" ref="C216:Q216" si="283">IF(C25=0,"",C25*1000000/C106)</f>
        <v/>
      </c>
      <c r="D216" s="64" t="str">
        <f t="shared" si="283"/>
        <v/>
      </c>
      <c r="E216" s="64" t="str">
        <f t="shared" si="283"/>
        <v/>
      </c>
      <c r="F216" s="64" t="str">
        <f t="shared" si="283"/>
        <v/>
      </c>
      <c r="G216" s="64" t="str">
        <f t="shared" si="283"/>
        <v/>
      </c>
      <c r="H216" s="64" t="str">
        <f t="shared" si="283"/>
        <v/>
      </c>
      <c r="I216" s="64" t="str">
        <f t="shared" si="283"/>
        <v/>
      </c>
      <c r="J216" s="64" t="str">
        <f t="shared" si="283"/>
        <v/>
      </c>
      <c r="K216" s="64" t="str">
        <f t="shared" si="283"/>
        <v/>
      </c>
      <c r="L216" s="64" t="str">
        <f t="shared" si="283"/>
        <v/>
      </c>
      <c r="M216" s="64" t="str">
        <f t="shared" si="283"/>
        <v/>
      </c>
      <c r="N216" s="64" t="str">
        <f t="shared" si="283"/>
        <v/>
      </c>
      <c r="O216" s="64" t="str">
        <f t="shared" si="283"/>
        <v/>
      </c>
      <c r="P216" s="64" t="str">
        <f t="shared" si="283"/>
        <v/>
      </c>
      <c r="Q216" s="64" t="str">
        <f t="shared" si="283"/>
        <v/>
      </c>
    </row>
    <row r="217" spans="1:17" ht="11.45" customHeight="1" x14ac:dyDescent="0.25">
      <c r="A217" s="19" t="s">
        <v>24</v>
      </c>
      <c r="B217" s="63">
        <f t="shared" ref="B217" si="284">IF(B26=0,"",B26*1000000/B107)</f>
        <v>130670.10421818399</v>
      </c>
      <c r="C217" s="63">
        <f t="shared" ref="C217:Q217" si="285">IF(C26=0,"",C26*1000000/C107)</f>
        <v>129763.59090553281</v>
      </c>
      <c r="D217" s="63">
        <f t="shared" si="285"/>
        <v>129443.38338408673</v>
      </c>
      <c r="E217" s="63">
        <f t="shared" si="285"/>
        <v>86327.777407227724</v>
      </c>
      <c r="F217" s="63">
        <f t="shared" si="285"/>
        <v>142637.41827063751</v>
      </c>
      <c r="G217" s="63">
        <f t="shared" si="285"/>
        <v>104631.78437155444</v>
      </c>
      <c r="H217" s="63">
        <f t="shared" si="285"/>
        <v>122703.72558427522</v>
      </c>
      <c r="I217" s="63">
        <f t="shared" si="285"/>
        <v>104207.38464020703</v>
      </c>
      <c r="J217" s="63">
        <f t="shared" si="285"/>
        <v>107793.25848632638</v>
      </c>
      <c r="K217" s="63">
        <f t="shared" si="285"/>
        <v>114126.11040779584</v>
      </c>
      <c r="L217" s="63">
        <f t="shared" si="285"/>
        <v>130883.79595040408</v>
      </c>
      <c r="M217" s="63">
        <f t="shared" si="285"/>
        <v>96857.569002829929</v>
      </c>
      <c r="N217" s="63">
        <f t="shared" si="285"/>
        <v>106173.82466546817</v>
      </c>
      <c r="O217" s="63">
        <f t="shared" si="285"/>
        <v>106884.41487432105</v>
      </c>
      <c r="P217" s="63">
        <f t="shared" si="285"/>
        <v>122671.04194165106</v>
      </c>
      <c r="Q217" s="63">
        <f t="shared" si="285"/>
        <v>137075.9049851867</v>
      </c>
    </row>
    <row r="218" spans="1:17" ht="11.45" customHeight="1" x14ac:dyDescent="0.25">
      <c r="A218" s="62" t="s">
        <v>23</v>
      </c>
      <c r="B218" s="61">
        <f t="shared" ref="B218" si="286">IF(B27=0,"",B27*1000000/B108)</f>
        <v>122600.62579623776</v>
      </c>
      <c r="C218" s="61">
        <f t="shared" ref="C218:Q218" si="287">IF(C27=0,"",C27*1000000/C108)</f>
        <v>121434.47705663498</v>
      </c>
      <c r="D218" s="61">
        <f t="shared" si="287"/>
        <v>120861.13559108649</v>
      </c>
      <c r="E218" s="61">
        <f t="shared" si="287"/>
        <v>77231.086574045985</v>
      </c>
      <c r="F218" s="61">
        <f t="shared" si="287"/>
        <v>134319.20115088433</v>
      </c>
      <c r="G218" s="61">
        <f t="shared" si="287"/>
        <v>94505.568647861932</v>
      </c>
      <c r="H218" s="61">
        <f t="shared" si="287"/>
        <v>111833.74480666459</v>
      </c>
      <c r="I218" s="61">
        <f t="shared" si="287"/>
        <v>94617.896799477472</v>
      </c>
      <c r="J218" s="61">
        <f t="shared" si="287"/>
        <v>99966.740713062682</v>
      </c>
      <c r="K218" s="61">
        <f t="shared" si="287"/>
        <v>106785.37585120214</v>
      </c>
      <c r="L218" s="61">
        <f t="shared" si="287"/>
        <v>120713.30589849109</v>
      </c>
      <c r="M218" s="61">
        <f t="shared" si="287"/>
        <v>87633.59574579011</v>
      </c>
      <c r="N218" s="61">
        <f t="shared" si="287"/>
        <v>94933.173633384969</v>
      </c>
      <c r="O218" s="61">
        <f t="shared" si="287"/>
        <v>81292.862666896763</v>
      </c>
      <c r="P218" s="61">
        <f t="shared" si="287"/>
        <v>107317.52329980621</v>
      </c>
      <c r="Q218" s="61">
        <f t="shared" si="287"/>
        <v>118704.46751686973</v>
      </c>
    </row>
    <row r="219" spans="1:17" ht="11.45" customHeight="1" x14ac:dyDescent="0.25">
      <c r="A219" s="15" t="s">
        <v>22</v>
      </c>
      <c r="B219" s="60">
        <f t="shared" ref="B219" si="288">IF(B28=0,"",B28*1000000/B109)</f>
        <v>1182663.8834929115</v>
      </c>
      <c r="C219" s="60">
        <f t="shared" ref="C219:Q219" si="289">IF(C28=0,"",C28*1000000/C109)</f>
        <v>1183121.3214902973</v>
      </c>
      <c r="D219" s="60">
        <f t="shared" si="289"/>
        <v>1192080.5605456282</v>
      </c>
      <c r="E219" s="60">
        <f t="shared" si="289"/>
        <v>1187587.7818991619</v>
      </c>
      <c r="F219" s="60">
        <f t="shared" si="289"/>
        <v>1174275.1403056127</v>
      </c>
      <c r="G219" s="60">
        <f t="shared" si="289"/>
        <v>1174998.8729538373</v>
      </c>
      <c r="H219" s="60">
        <f t="shared" si="289"/>
        <v>1184850.4782423512</v>
      </c>
      <c r="I219" s="60">
        <f t="shared" si="289"/>
        <v>1186881.2497044078</v>
      </c>
      <c r="J219" s="60">
        <f t="shared" si="289"/>
        <v>1171909.7875773059</v>
      </c>
      <c r="K219" s="60">
        <f t="shared" si="289"/>
        <v>1157675.9056466031</v>
      </c>
      <c r="L219" s="60">
        <f t="shared" si="289"/>
        <v>1195335.6886198665</v>
      </c>
      <c r="M219" s="60">
        <f t="shared" si="289"/>
        <v>1191169.2026780278</v>
      </c>
      <c r="N219" s="60">
        <f t="shared" si="289"/>
        <v>1187283.9042589273</v>
      </c>
      <c r="O219" s="60">
        <f t="shared" si="289"/>
        <v>1189122.9021907246</v>
      </c>
      <c r="P219" s="60">
        <f t="shared" si="289"/>
        <v>1191466.4871402816</v>
      </c>
      <c r="Q219" s="60">
        <f t="shared" si="289"/>
        <v>1182193.5070482697</v>
      </c>
    </row>
    <row r="220" spans="1:17" ht="11.45" customHeight="1" x14ac:dyDescent="0.25">
      <c r="A220" s="59"/>
      <c r="B220" s="58"/>
      <c r="C220" s="58"/>
      <c r="D220" s="58"/>
      <c r="E220" s="58"/>
      <c r="F220" s="58"/>
      <c r="G220" s="58"/>
      <c r="H220" s="58"/>
      <c r="I220" s="58"/>
      <c r="J220" s="58"/>
      <c r="K220" s="58"/>
      <c r="L220" s="58"/>
      <c r="M220" s="58"/>
      <c r="N220" s="58"/>
      <c r="O220" s="58"/>
      <c r="P220" s="58"/>
      <c r="Q220" s="58"/>
    </row>
    <row r="221" spans="1:17" ht="11.45" customHeight="1" x14ac:dyDescent="0.25">
      <c r="A221" s="27" t="s">
        <v>44</v>
      </c>
      <c r="B221" s="57"/>
      <c r="C221" s="57"/>
      <c r="D221" s="57"/>
      <c r="E221" s="57"/>
      <c r="F221" s="57"/>
      <c r="G221" s="57"/>
      <c r="H221" s="57"/>
      <c r="I221" s="57"/>
      <c r="J221" s="57"/>
      <c r="K221" s="57"/>
      <c r="L221" s="57"/>
      <c r="M221" s="57"/>
      <c r="N221" s="57"/>
      <c r="O221" s="57"/>
      <c r="P221" s="57"/>
      <c r="Q221" s="57"/>
    </row>
    <row r="222" spans="1:17" ht="11.45" customHeight="1" x14ac:dyDescent="0.25">
      <c r="A222" s="25" t="s">
        <v>43</v>
      </c>
      <c r="B222" s="56">
        <f t="shared" ref="B222:Q222" si="290">IF(B4=0,0,B4/B$4)</f>
        <v>1</v>
      </c>
      <c r="C222" s="56">
        <f t="shared" si="290"/>
        <v>1</v>
      </c>
      <c r="D222" s="56">
        <f t="shared" si="290"/>
        <v>1</v>
      </c>
      <c r="E222" s="56">
        <f t="shared" si="290"/>
        <v>1</v>
      </c>
      <c r="F222" s="56">
        <f t="shared" si="290"/>
        <v>1</v>
      </c>
      <c r="G222" s="56">
        <f t="shared" si="290"/>
        <v>1</v>
      </c>
      <c r="H222" s="56">
        <f t="shared" si="290"/>
        <v>1</v>
      </c>
      <c r="I222" s="56">
        <f t="shared" si="290"/>
        <v>1</v>
      </c>
      <c r="J222" s="56">
        <f t="shared" si="290"/>
        <v>1</v>
      </c>
      <c r="K222" s="56">
        <f t="shared" si="290"/>
        <v>1</v>
      </c>
      <c r="L222" s="56">
        <f t="shared" si="290"/>
        <v>1</v>
      </c>
      <c r="M222" s="56">
        <f t="shared" si="290"/>
        <v>1</v>
      </c>
      <c r="N222" s="56">
        <f t="shared" si="290"/>
        <v>1</v>
      </c>
      <c r="O222" s="56">
        <f t="shared" si="290"/>
        <v>1</v>
      </c>
      <c r="P222" s="56">
        <f t="shared" si="290"/>
        <v>1</v>
      </c>
      <c r="Q222" s="56">
        <f t="shared" si="290"/>
        <v>1</v>
      </c>
    </row>
    <row r="223" spans="1:17" ht="11.45" customHeight="1" x14ac:dyDescent="0.25">
      <c r="A223" s="55" t="s">
        <v>30</v>
      </c>
      <c r="B223" s="54">
        <f t="shared" ref="B223:Q223" si="291">IF(B5=0,0,B5/B$4)</f>
        <v>4.9180319382637783E-2</v>
      </c>
      <c r="C223" s="54">
        <f t="shared" si="291"/>
        <v>4.906744756700359E-2</v>
      </c>
      <c r="D223" s="54">
        <f t="shared" si="291"/>
        <v>5.1800732549446886E-2</v>
      </c>
      <c r="E223" s="54">
        <f t="shared" si="291"/>
        <v>5.2685113610722124E-2</v>
      </c>
      <c r="F223" s="54">
        <f t="shared" si="291"/>
        <v>5.2730913330565177E-2</v>
      </c>
      <c r="G223" s="54">
        <f t="shared" si="291"/>
        <v>5.1417010901161873E-2</v>
      </c>
      <c r="H223" s="54">
        <f t="shared" si="291"/>
        <v>4.6764291161985216E-2</v>
      </c>
      <c r="I223" s="54">
        <f t="shared" si="291"/>
        <v>4.5838098019099743E-2</v>
      </c>
      <c r="J223" s="54">
        <f t="shared" si="291"/>
        <v>4.6900472960125984E-2</v>
      </c>
      <c r="K223" s="54">
        <f t="shared" si="291"/>
        <v>4.78905636579188E-2</v>
      </c>
      <c r="L223" s="54">
        <f t="shared" si="291"/>
        <v>5.7228436297978511E-2</v>
      </c>
      <c r="M223" s="54">
        <f t="shared" si="291"/>
        <v>5.9667727890838657E-2</v>
      </c>
      <c r="N223" s="54">
        <f t="shared" si="291"/>
        <v>6.2940726793908941E-2</v>
      </c>
      <c r="O223" s="54">
        <f t="shared" si="291"/>
        <v>6.4674536769583582E-2</v>
      </c>
      <c r="P223" s="54">
        <f t="shared" si="291"/>
        <v>6.6900095193194786E-2</v>
      </c>
      <c r="Q223" s="54">
        <f t="shared" si="291"/>
        <v>6.6603321077832886E-2</v>
      </c>
    </row>
    <row r="224" spans="1:17" ht="11.45" customHeight="1" x14ac:dyDescent="0.25">
      <c r="A224" s="51" t="s">
        <v>29</v>
      </c>
      <c r="B224" s="50">
        <f t="shared" ref="B224:Q224" si="292">IF(B6=0,0,B6/B$4)</f>
        <v>0.70722125004597192</v>
      </c>
      <c r="C224" s="50">
        <f t="shared" si="292"/>
        <v>0.72008255640805963</v>
      </c>
      <c r="D224" s="50">
        <f t="shared" si="292"/>
        <v>0.72628028996212579</v>
      </c>
      <c r="E224" s="50">
        <f t="shared" si="292"/>
        <v>0.73502737484007263</v>
      </c>
      <c r="F224" s="50">
        <f t="shared" si="292"/>
        <v>0.74588117060585424</v>
      </c>
      <c r="G224" s="50">
        <f t="shared" si="292"/>
        <v>0.75566592383693765</v>
      </c>
      <c r="H224" s="50">
        <f t="shared" si="292"/>
        <v>0.76736327187317821</v>
      </c>
      <c r="I224" s="50">
        <f t="shared" si="292"/>
        <v>0.7747468434887651</v>
      </c>
      <c r="J224" s="50">
        <f t="shared" si="292"/>
        <v>0.78058929323495008</v>
      </c>
      <c r="K224" s="50">
        <f t="shared" si="292"/>
        <v>0.78914613899649932</v>
      </c>
      <c r="L224" s="50">
        <f t="shared" si="292"/>
        <v>0.77796228454615857</v>
      </c>
      <c r="M224" s="50">
        <f t="shared" si="292"/>
        <v>0.7737904437570694</v>
      </c>
      <c r="N224" s="50">
        <f t="shared" si="292"/>
        <v>0.76957474312101748</v>
      </c>
      <c r="O224" s="50">
        <f t="shared" si="292"/>
        <v>0.76699075823341556</v>
      </c>
      <c r="P224" s="50">
        <f t="shared" si="292"/>
        <v>0.76681684084423574</v>
      </c>
      <c r="Q224" s="50">
        <f t="shared" si="292"/>
        <v>0.76810563621389327</v>
      </c>
    </row>
    <row r="225" spans="1:17" ht="11.45" customHeight="1" x14ac:dyDescent="0.25">
      <c r="A225" s="53" t="s">
        <v>59</v>
      </c>
      <c r="B225" s="52">
        <f t="shared" ref="B225:Q225" si="293">IF(B7=0,0,B7/B$4)</f>
        <v>0.65359186962254678</v>
      </c>
      <c r="C225" s="52">
        <f t="shared" si="293"/>
        <v>0.67120895127242652</v>
      </c>
      <c r="D225" s="52">
        <f t="shared" si="293"/>
        <v>0.67997473977895384</v>
      </c>
      <c r="E225" s="52">
        <f t="shared" si="293"/>
        <v>0.68859835096238931</v>
      </c>
      <c r="F225" s="52">
        <f t="shared" si="293"/>
        <v>0.70568426053989164</v>
      </c>
      <c r="G225" s="52">
        <f t="shared" si="293"/>
        <v>0.7164717284130514</v>
      </c>
      <c r="H225" s="52">
        <f t="shared" si="293"/>
        <v>0.72562799686946911</v>
      </c>
      <c r="I225" s="52">
        <f t="shared" si="293"/>
        <v>0.73247594505320124</v>
      </c>
      <c r="J225" s="52">
        <f t="shared" si="293"/>
        <v>0.74126140189448175</v>
      </c>
      <c r="K225" s="52">
        <f t="shared" si="293"/>
        <v>0.74381315309711227</v>
      </c>
      <c r="L225" s="52">
        <f t="shared" si="293"/>
        <v>0.73038150966653936</v>
      </c>
      <c r="M225" s="52">
        <f t="shared" si="293"/>
        <v>0.71395265863886392</v>
      </c>
      <c r="N225" s="52">
        <f t="shared" si="293"/>
        <v>0.71308862628893166</v>
      </c>
      <c r="O225" s="52">
        <f t="shared" si="293"/>
        <v>0.68497161934453954</v>
      </c>
      <c r="P225" s="52">
        <f t="shared" si="293"/>
        <v>0.65895169067780368</v>
      </c>
      <c r="Q225" s="52">
        <f t="shared" si="293"/>
        <v>0.65653238282410309</v>
      </c>
    </row>
    <row r="226" spans="1:17" ht="11.45" customHeight="1" x14ac:dyDescent="0.25">
      <c r="A226" s="53" t="s">
        <v>58</v>
      </c>
      <c r="B226" s="52">
        <f t="shared" ref="B226:Q226" si="294">IF(B8=0,0,B8/B$4)</f>
        <v>4.9698863548441802E-2</v>
      </c>
      <c r="C226" s="52">
        <f t="shared" si="294"/>
        <v>4.5082003119500717E-2</v>
      </c>
      <c r="D226" s="52">
        <f t="shared" si="294"/>
        <v>4.2886844957277237E-2</v>
      </c>
      <c r="E226" s="52">
        <f t="shared" si="294"/>
        <v>4.348690622346689E-2</v>
      </c>
      <c r="F226" s="52">
        <f t="shared" si="294"/>
        <v>3.7604818478786661E-2</v>
      </c>
      <c r="G226" s="52">
        <f t="shared" si="294"/>
        <v>3.6717301651658374E-2</v>
      </c>
      <c r="H226" s="52">
        <f t="shared" si="294"/>
        <v>3.93257158535881E-2</v>
      </c>
      <c r="I226" s="52">
        <f t="shared" si="294"/>
        <v>3.9708007643754373E-2</v>
      </c>
      <c r="J226" s="52">
        <f t="shared" si="294"/>
        <v>3.6858673996947533E-2</v>
      </c>
      <c r="K226" s="52">
        <f t="shared" si="294"/>
        <v>4.1784607469423543E-2</v>
      </c>
      <c r="L226" s="52">
        <f t="shared" si="294"/>
        <v>3.9181599629470182E-2</v>
      </c>
      <c r="M226" s="52">
        <f t="shared" si="294"/>
        <v>3.739302039716394E-2</v>
      </c>
      <c r="N226" s="52">
        <f t="shared" si="294"/>
        <v>3.7997880921801785E-2</v>
      </c>
      <c r="O226" s="52">
        <f t="shared" si="294"/>
        <v>3.5374301781126605E-2</v>
      </c>
      <c r="P226" s="52">
        <f t="shared" si="294"/>
        <v>5.6611385919840197E-2</v>
      </c>
      <c r="Q226" s="52">
        <f t="shared" si="294"/>
        <v>5.2246305712518384E-2</v>
      </c>
    </row>
    <row r="227" spans="1:17" ht="11.45" customHeight="1" x14ac:dyDescent="0.25">
      <c r="A227" s="53" t="s">
        <v>57</v>
      </c>
      <c r="B227" s="52">
        <f t="shared" ref="B227:Q227" si="295">IF(B9=0,0,B9/B$4)</f>
        <v>3.9305168749832744E-3</v>
      </c>
      <c r="C227" s="52">
        <f t="shared" si="295"/>
        <v>3.5848899533576953E-3</v>
      </c>
      <c r="D227" s="52">
        <f t="shared" si="295"/>
        <v>3.1034966405525744E-3</v>
      </c>
      <c r="E227" s="52">
        <f t="shared" si="295"/>
        <v>2.6130197061546611E-3</v>
      </c>
      <c r="F227" s="52">
        <f t="shared" si="295"/>
        <v>2.280467867387146E-3</v>
      </c>
      <c r="G227" s="52">
        <f t="shared" si="295"/>
        <v>2.1504475925522072E-3</v>
      </c>
      <c r="H227" s="52">
        <f t="shared" si="295"/>
        <v>2.0817714593709701E-3</v>
      </c>
      <c r="I227" s="52">
        <f t="shared" si="295"/>
        <v>2.2083007389167714E-3</v>
      </c>
      <c r="J227" s="52">
        <f t="shared" si="295"/>
        <v>2.1371312216459139E-3</v>
      </c>
      <c r="K227" s="52">
        <f t="shared" si="295"/>
        <v>3.1118127914012052E-3</v>
      </c>
      <c r="L227" s="52">
        <f t="shared" si="295"/>
        <v>7.8962192595099841E-3</v>
      </c>
      <c r="M227" s="52">
        <f t="shared" si="295"/>
        <v>2.1868876599660282E-2</v>
      </c>
      <c r="N227" s="52">
        <f t="shared" si="295"/>
        <v>1.7829366449682974E-2</v>
      </c>
      <c r="O227" s="52">
        <f t="shared" si="295"/>
        <v>4.5984253639016218E-2</v>
      </c>
      <c r="P227" s="52">
        <f t="shared" si="295"/>
        <v>5.0567519236906375E-2</v>
      </c>
      <c r="Q227" s="52">
        <f t="shared" si="295"/>
        <v>5.8545121344128211E-2</v>
      </c>
    </row>
    <row r="228" spans="1:17" ht="11.45" customHeight="1" x14ac:dyDescent="0.25">
      <c r="A228" s="53" t="s">
        <v>56</v>
      </c>
      <c r="B228" s="52">
        <f t="shared" ref="B228:Q228" si="296">IF(B10=0,0,B10/B$4)</f>
        <v>0</v>
      </c>
      <c r="C228" s="52">
        <f t="shared" si="296"/>
        <v>2.0671206277453197E-4</v>
      </c>
      <c r="D228" s="52">
        <f t="shared" si="296"/>
        <v>3.1520858534222449E-4</v>
      </c>
      <c r="E228" s="52">
        <f t="shared" si="296"/>
        <v>3.2909794806181453E-4</v>
      </c>
      <c r="F228" s="52">
        <f t="shared" si="296"/>
        <v>3.1162371978872051E-4</v>
      </c>
      <c r="G228" s="52">
        <f t="shared" si="296"/>
        <v>3.2644617967571022E-4</v>
      </c>
      <c r="H228" s="52">
        <f t="shared" si="296"/>
        <v>3.2778769075001937E-4</v>
      </c>
      <c r="I228" s="52">
        <f t="shared" si="296"/>
        <v>3.5459005289275236E-4</v>
      </c>
      <c r="J228" s="52">
        <f t="shared" si="296"/>
        <v>3.320861218748655E-4</v>
      </c>
      <c r="K228" s="52">
        <f t="shared" si="296"/>
        <v>4.3656563856240248E-4</v>
      </c>
      <c r="L228" s="52">
        <f t="shared" si="296"/>
        <v>5.0295599063900282E-4</v>
      </c>
      <c r="M228" s="52">
        <f t="shared" si="296"/>
        <v>5.758881213811549E-4</v>
      </c>
      <c r="N228" s="52">
        <f t="shared" si="296"/>
        <v>6.5886946060115105E-4</v>
      </c>
      <c r="O228" s="52">
        <f t="shared" si="296"/>
        <v>6.6041506137785367E-4</v>
      </c>
      <c r="P228" s="52">
        <f t="shared" si="296"/>
        <v>6.7461875648233455E-4</v>
      </c>
      <c r="Q228" s="52">
        <f t="shared" si="296"/>
        <v>7.5764010766493672E-4</v>
      </c>
    </row>
    <row r="229" spans="1:17" ht="11.45" customHeight="1" x14ac:dyDescent="0.25">
      <c r="A229" s="53" t="s">
        <v>60</v>
      </c>
      <c r="B229" s="52">
        <f t="shared" ref="B229:Q229" si="297">IF(B11=0,0,B11/B$4)</f>
        <v>0</v>
      </c>
      <c r="C229" s="52">
        <f t="shared" si="297"/>
        <v>0</v>
      </c>
      <c r="D229" s="52">
        <f t="shared" si="297"/>
        <v>0</v>
      </c>
      <c r="E229" s="52">
        <f t="shared" si="297"/>
        <v>0</v>
      </c>
      <c r="F229" s="52">
        <f t="shared" si="297"/>
        <v>0</v>
      </c>
      <c r="G229" s="52">
        <f t="shared" si="297"/>
        <v>0</v>
      </c>
      <c r="H229" s="52">
        <f t="shared" si="297"/>
        <v>0</v>
      </c>
      <c r="I229" s="52">
        <f t="shared" si="297"/>
        <v>0</v>
      </c>
      <c r="J229" s="52">
        <f t="shared" si="297"/>
        <v>0</v>
      </c>
      <c r="K229" s="52">
        <f t="shared" si="297"/>
        <v>0</v>
      </c>
      <c r="L229" s="52">
        <f t="shared" si="297"/>
        <v>0</v>
      </c>
      <c r="M229" s="52">
        <f t="shared" si="297"/>
        <v>0</v>
      </c>
      <c r="N229" s="52">
        <f t="shared" si="297"/>
        <v>0</v>
      </c>
      <c r="O229" s="52">
        <f t="shared" si="297"/>
        <v>1.6840735537537893E-7</v>
      </c>
      <c r="P229" s="52">
        <f t="shared" si="297"/>
        <v>3.7341732352523262E-6</v>
      </c>
      <c r="Q229" s="52">
        <f t="shared" si="297"/>
        <v>1.0152770729840228E-5</v>
      </c>
    </row>
    <row r="230" spans="1:17" ht="11.45" customHeight="1" x14ac:dyDescent="0.25">
      <c r="A230" s="53" t="s">
        <v>55</v>
      </c>
      <c r="B230" s="52">
        <f t="shared" ref="B230:Q230" si="298">IF(B12=0,0,B12/B$4)</f>
        <v>0</v>
      </c>
      <c r="C230" s="52">
        <f t="shared" si="298"/>
        <v>0</v>
      </c>
      <c r="D230" s="52">
        <f t="shared" si="298"/>
        <v>0</v>
      </c>
      <c r="E230" s="52">
        <f t="shared" si="298"/>
        <v>0</v>
      </c>
      <c r="F230" s="52">
        <f t="shared" si="298"/>
        <v>0</v>
      </c>
      <c r="G230" s="52">
        <f t="shared" si="298"/>
        <v>0</v>
      </c>
      <c r="H230" s="52">
        <f t="shared" si="298"/>
        <v>0</v>
      </c>
      <c r="I230" s="52">
        <f t="shared" si="298"/>
        <v>0</v>
      </c>
      <c r="J230" s="52">
        <f t="shared" si="298"/>
        <v>0</v>
      </c>
      <c r="K230" s="52">
        <f t="shared" si="298"/>
        <v>0</v>
      </c>
      <c r="L230" s="52">
        <f t="shared" si="298"/>
        <v>0</v>
      </c>
      <c r="M230" s="52">
        <f t="shared" si="298"/>
        <v>0</v>
      </c>
      <c r="N230" s="52">
        <f t="shared" si="298"/>
        <v>0</v>
      </c>
      <c r="O230" s="52">
        <f t="shared" si="298"/>
        <v>0</v>
      </c>
      <c r="P230" s="52">
        <f t="shared" si="298"/>
        <v>7.892079968024234E-6</v>
      </c>
      <c r="Q230" s="52">
        <f t="shared" si="298"/>
        <v>1.4033454748880072E-5</v>
      </c>
    </row>
    <row r="231" spans="1:17" ht="11.45" customHeight="1" x14ac:dyDescent="0.25">
      <c r="A231" s="51" t="s">
        <v>28</v>
      </c>
      <c r="B231" s="50">
        <f t="shared" ref="B231:Q231" si="299">IF(B13=0,0,B13/B$4)</f>
        <v>0.2435984305713903</v>
      </c>
      <c r="C231" s="50">
        <f t="shared" si="299"/>
        <v>0.23084999602493672</v>
      </c>
      <c r="D231" s="50">
        <f t="shared" si="299"/>
        <v>0.22191897748842732</v>
      </c>
      <c r="E231" s="50">
        <f t="shared" si="299"/>
        <v>0.21228751154920519</v>
      </c>
      <c r="F231" s="50">
        <f t="shared" si="299"/>
        <v>0.20138791606358064</v>
      </c>
      <c r="G231" s="50">
        <f t="shared" si="299"/>
        <v>0.19291706526190053</v>
      </c>
      <c r="H231" s="50">
        <f t="shared" si="299"/>
        <v>0.18587243696483652</v>
      </c>
      <c r="I231" s="50">
        <f t="shared" si="299"/>
        <v>0.17941505849213507</v>
      </c>
      <c r="J231" s="50">
        <f t="shared" si="299"/>
        <v>0.17251023380492397</v>
      </c>
      <c r="K231" s="50">
        <f t="shared" si="299"/>
        <v>0.16296329734558185</v>
      </c>
      <c r="L231" s="50">
        <f t="shared" si="299"/>
        <v>0.16480927915586291</v>
      </c>
      <c r="M231" s="50">
        <f t="shared" si="299"/>
        <v>0.16654182835209205</v>
      </c>
      <c r="N231" s="50">
        <f t="shared" si="299"/>
        <v>0.16748453008507355</v>
      </c>
      <c r="O231" s="50">
        <f t="shared" si="299"/>
        <v>0.16833470499700082</v>
      </c>
      <c r="P231" s="50">
        <f t="shared" si="299"/>
        <v>0.16628306396256939</v>
      </c>
      <c r="Q231" s="50">
        <f t="shared" si="299"/>
        <v>0.1652910427082738</v>
      </c>
    </row>
    <row r="232" spans="1:17" ht="11.45" customHeight="1" x14ac:dyDescent="0.25">
      <c r="A232" s="53" t="s">
        <v>59</v>
      </c>
      <c r="B232" s="52">
        <f t="shared" ref="B232:Q232" si="300">IF(B14=0,0,B14/B$4)</f>
        <v>0</v>
      </c>
      <c r="C232" s="52">
        <f t="shared" si="300"/>
        <v>0</v>
      </c>
      <c r="D232" s="52">
        <f t="shared" si="300"/>
        <v>0</v>
      </c>
      <c r="E232" s="52">
        <f t="shared" si="300"/>
        <v>0</v>
      </c>
      <c r="F232" s="52">
        <f t="shared" si="300"/>
        <v>0</v>
      </c>
      <c r="G232" s="52">
        <f t="shared" si="300"/>
        <v>0</v>
      </c>
      <c r="H232" s="52">
        <f t="shared" si="300"/>
        <v>0</v>
      </c>
      <c r="I232" s="52">
        <f t="shared" si="300"/>
        <v>0</v>
      </c>
      <c r="J232" s="52">
        <f t="shared" si="300"/>
        <v>0</v>
      </c>
      <c r="K232" s="52">
        <f t="shared" si="300"/>
        <v>0</v>
      </c>
      <c r="L232" s="52">
        <f t="shared" si="300"/>
        <v>0</v>
      </c>
      <c r="M232" s="52">
        <f t="shared" si="300"/>
        <v>0</v>
      </c>
      <c r="N232" s="52">
        <f t="shared" si="300"/>
        <v>0</v>
      </c>
      <c r="O232" s="52">
        <f t="shared" si="300"/>
        <v>0</v>
      </c>
      <c r="P232" s="52">
        <f t="shared" si="300"/>
        <v>0</v>
      </c>
      <c r="Q232" s="52">
        <f t="shared" si="300"/>
        <v>0</v>
      </c>
    </row>
    <row r="233" spans="1:17" ht="11.45" customHeight="1" x14ac:dyDescent="0.25">
      <c r="A233" s="53" t="s">
        <v>58</v>
      </c>
      <c r="B233" s="52">
        <f t="shared" ref="B233:Q233" si="301">IF(B15=0,0,B15/B$4)</f>
        <v>0.2435984305713903</v>
      </c>
      <c r="C233" s="52">
        <f t="shared" si="301"/>
        <v>0.22736860597963843</v>
      </c>
      <c r="D233" s="52">
        <f t="shared" si="301"/>
        <v>0.21682254708912202</v>
      </c>
      <c r="E233" s="52">
        <f t="shared" si="301"/>
        <v>0.20694743046628597</v>
      </c>
      <c r="F233" s="52">
        <f t="shared" si="301"/>
        <v>0.19630551084436434</v>
      </c>
      <c r="G233" s="52">
        <f t="shared" si="301"/>
        <v>0.18775849465106836</v>
      </c>
      <c r="H233" s="52">
        <f t="shared" si="301"/>
        <v>0.18075059852822112</v>
      </c>
      <c r="I233" s="52">
        <f t="shared" si="301"/>
        <v>0.17367675725247628</v>
      </c>
      <c r="J233" s="52">
        <f t="shared" si="301"/>
        <v>0.16675682026196956</v>
      </c>
      <c r="K233" s="52">
        <f t="shared" si="301"/>
        <v>0.15774441429531277</v>
      </c>
      <c r="L233" s="52">
        <f t="shared" si="301"/>
        <v>0.15974194686895266</v>
      </c>
      <c r="M233" s="52">
        <f t="shared" si="301"/>
        <v>0.16155203751201908</v>
      </c>
      <c r="N233" s="52">
        <f t="shared" si="301"/>
        <v>0.16247056131456225</v>
      </c>
      <c r="O233" s="52">
        <f t="shared" si="301"/>
        <v>0.16356846760122459</v>
      </c>
      <c r="P233" s="52">
        <f t="shared" si="301"/>
        <v>0.16147389378239435</v>
      </c>
      <c r="Q233" s="52">
        <f t="shared" si="301"/>
        <v>0.16017862308276934</v>
      </c>
    </row>
    <row r="234" spans="1:17" ht="11.45" customHeight="1" x14ac:dyDescent="0.25">
      <c r="A234" s="53" t="s">
        <v>57</v>
      </c>
      <c r="B234" s="52">
        <f t="shared" ref="B234:Q234" si="302">IF(B16=0,0,B16/B$4)</f>
        <v>0</v>
      </c>
      <c r="C234" s="52">
        <f t="shared" si="302"/>
        <v>0</v>
      </c>
      <c r="D234" s="52">
        <f t="shared" si="302"/>
        <v>0</v>
      </c>
      <c r="E234" s="52">
        <f t="shared" si="302"/>
        <v>0</v>
      </c>
      <c r="F234" s="52">
        <f t="shared" si="302"/>
        <v>0</v>
      </c>
      <c r="G234" s="52">
        <f t="shared" si="302"/>
        <v>0</v>
      </c>
      <c r="H234" s="52">
        <f t="shared" si="302"/>
        <v>0</v>
      </c>
      <c r="I234" s="52">
        <f t="shared" si="302"/>
        <v>0</v>
      </c>
      <c r="J234" s="52">
        <f t="shared" si="302"/>
        <v>0</v>
      </c>
      <c r="K234" s="52">
        <f t="shared" si="302"/>
        <v>0</v>
      </c>
      <c r="L234" s="52">
        <f t="shared" si="302"/>
        <v>0</v>
      </c>
      <c r="M234" s="52">
        <f t="shared" si="302"/>
        <v>0</v>
      </c>
      <c r="N234" s="52">
        <f t="shared" si="302"/>
        <v>0</v>
      </c>
      <c r="O234" s="52">
        <f t="shared" si="302"/>
        <v>0</v>
      </c>
      <c r="P234" s="52">
        <f t="shared" si="302"/>
        <v>0</v>
      </c>
      <c r="Q234" s="52">
        <f t="shared" si="302"/>
        <v>0</v>
      </c>
    </row>
    <row r="235" spans="1:17" ht="11.45" customHeight="1" x14ac:dyDescent="0.25">
      <c r="A235" s="53" t="s">
        <v>56</v>
      </c>
      <c r="B235" s="52">
        <f t="shared" ref="B235:Q235" si="303">IF(B17=0,0,B17/B$4)</f>
        <v>0</v>
      </c>
      <c r="C235" s="52">
        <f t="shared" si="303"/>
        <v>3.4813900452982985E-3</v>
      </c>
      <c r="D235" s="52">
        <f t="shared" si="303"/>
        <v>5.0964303993053109E-3</v>
      </c>
      <c r="E235" s="52">
        <f t="shared" si="303"/>
        <v>5.3400810829192236E-3</v>
      </c>
      <c r="F235" s="52">
        <f t="shared" si="303"/>
        <v>5.0824052192163073E-3</v>
      </c>
      <c r="G235" s="52">
        <f t="shared" si="303"/>
        <v>5.1585706108321864E-3</v>
      </c>
      <c r="H235" s="52">
        <f t="shared" si="303"/>
        <v>5.1218384366153872E-3</v>
      </c>
      <c r="I235" s="52">
        <f t="shared" si="303"/>
        <v>5.7383012396588131E-3</v>
      </c>
      <c r="J235" s="52">
        <f t="shared" si="303"/>
        <v>5.7534135429544078E-3</v>
      </c>
      <c r="K235" s="52">
        <f t="shared" si="303"/>
        <v>5.2188830502690959E-3</v>
      </c>
      <c r="L235" s="52">
        <f t="shared" si="303"/>
        <v>5.0673322869102403E-3</v>
      </c>
      <c r="M235" s="52">
        <f t="shared" si="303"/>
        <v>4.9897908400729782E-3</v>
      </c>
      <c r="N235" s="52">
        <f t="shared" si="303"/>
        <v>5.0139687705113064E-3</v>
      </c>
      <c r="O235" s="52">
        <f t="shared" si="303"/>
        <v>4.7662373957762308E-3</v>
      </c>
      <c r="P235" s="52">
        <f t="shared" si="303"/>
        <v>4.8091701801750326E-3</v>
      </c>
      <c r="Q235" s="52">
        <f t="shared" si="303"/>
        <v>5.1124196255044659E-3</v>
      </c>
    </row>
    <row r="236" spans="1:17" ht="11.45" customHeight="1" x14ac:dyDescent="0.25">
      <c r="A236" s="53" t="s">
        <v>55</v>
      </c>
      <c r="B236" s="52">
        <f t="shared" ref="B236:Q236" si="304">IF(B18=0,0,B18/B$4)</f>
        <v>0</v>
      </c>
      <c r="C236" s="52">
        <f t="shared" si="304"/>
        <v>0</v>
      </c>
      <c r="D236" s="52">
        <f t="shared" si="304"/>
        <v>0</v>
      </c>
      <c r="E236" s="52">
        <f t="shared" si="304"/>
        <v>0</v>
      </c>
      <c r="F236" s="52">
        <f t="shared" si="304"/>
        <v>0</v>
      </c>
      <c r="G236" s="52">
        <f t="shared" si="304"/>
        <v>0</v>
      </c>
      <c r="H236" s="52">
        <f t="shared" si="304"/>
        <v>0</v>
      </c>
      <c r="I236" s="52">
        <f t="shared" si="304"/>
        <v>0</v>
      </c>
      <c r="J236" s="52">
        <f t="shared" si="304"/>
        <v>0</v>
      </c>
      <c r="K236" s="52">
        <f t="shared" si="304"/>
        <v>0</v>
      </c>
      <c r="L236" s="52">
        <f t="shared" si="304"/>
        <v>0</v>
      </c>
      <c r="M236" s="52">
        <f t="shared" si="304"/>
        <v>0</v>
      </c>
      <c r="N236" s="52">
        <f t="shared" si="304"/>
        <v>0</v>
      </c>
      <c r="O236" s="52">
        <f t="shared" si="304"/>
        <v>0</v>
      </c>
      <c r="P236" s="52">
        <f t="shared" si="304"/>
        <v>0</v>
      </c>
      <c r="Q236" s="52">
        <f t="shared" si="304"/>
        <v>0</v>
      </c>
    </row>
    <row r="237" spans="1:17" ht="11.45" customHeight="1" x14ac:dyDescent="0.25">
      <c r="A237" s="25" t="s">
        <v>42</v>
      </c>
      <c r="B237" s="56">
        <f t="shared" ref="B237:Q237" si="305">IF(B19=0,0,B19/B$19)</f>
        <v>1</v>
      </c>
      <c r="C237" s="56">
        <f t="shared" si="305"/>
        <v>1</v>
      </c>
      <c r="D237" s="56">
        <f t="shared" si="305"/>
        <v>1</v>
      </c>
      <c r="E237" s="56">
        <f t="shared" si="305"/>
        <v>1</v>
      </c>
      <c r="F237" s="56">
        <f t="shared" si="305"/>
        <v>1</v>
      </c>
      <c r="G237" s="56">
        <f t="shared" si="305"/>
        <v>1</v>
      </c>
      <c r="H237" s="56">
        <f t="shared" si="305"/>
        <v>1</v>
      </c>
      <c r="I237" s="56">
        <f t="shared" si="305"/>
        <v>1</v>
      </c>
      <c r="J237" s="56">
        <f t="shared" si="305"/>
        <v>1</v>
      </c>
      <c r="K237" s="56">
        <f t="shared" si="305"/>
        <v>1</v>
      </c>
      <c r="L237" s="56">
        <f t="shared" si="305"/>
        <v>1</v>
      </c>
      <c r="M237" s="56">
        <f t="shared" si="305"/>
        <v>1</v>
      </c>
      <c r="N237" s="56">
        <f t="shared" si="305"/>
        <v>1</v>
      </c>
      <c r="O237" s="56">
        <f t="shared" si="305"/>
        <v>1</v>
      </c>
      <c r="P237" s="56">
        <f t="shared" si="305"/>
        <v>1</v>
      </c>
      <c r="Q237" s="56">
        <f t="shared" si="305"/>
        <v>1</v>
      </c>
    </row>
    <row r="238" spans="1:17" ht="11.45" customHeight="1" x14ac:dyDescent="0.25">
      <c r="A238" s="55" t="s">
        <v>27</v>
      </c>
      <c r="B238" s="54">
        <f t="shared" ref="B238:Q238" si="306">IF(B20=0,0,B20/B$19)</f>
        <v>6.5569798142354974E-2</v>
      </c>
      <c r="C238" s="54">
        <f t="shared" si="306"/>
        <v>6.5457778371309408E-2</v>
      </c>
      <c r="D238" s="54">
        <f t="shared" si="306"/>
        <v>6.644050167047022E-2</v>
      </c>
      <c r="E238" s="54">
        <f t="shared" si="306"/>
        <v>0.1018168242782594</v>
      </c>
      <c r="F238" s="54">
        <f t="shared" si="306"/>
        <v>5.45804699064288E-2</v>
      </c>
      <c r="G238" s="54">
        <f t="shared" si="306"/>
        <v>8.3328856920210304E-2</v>
      </c>
      <c r="H238" s="54">
        <f t="shared" si="306"/>
        <v>6.7162622050498264E-2</v>
      </c>
      <c r="I238" s="54">
        <f t="shared" si="306"/>
        <v>8.5799351720198633E-2</v>
      </c>
      <c r="J238" s="54">
        <f t="shared" si="306"/>
        <v>7.8694178894577457E-2</v>
      </c>
      <c r="K238" s="54">
        <f t="shared" si="306"/>
        <v>8.0261520613210277E-2</v>
      </c>
      <c r="L238" s="54">
        <f t="shared" si="306"/>
        <v>7.9256430495756036E-2</v>
      </c>
      <c r="M238" s="54">
        <f t="shared" si="306"/>
        <v>0.10130843081691303</v>
      </c>
      <c r="N238" s="54">
        <f t="shared" si="306"/>
        <v>8.7561497353461831E-2</v>
      </c>
      <c r="O238" s="54">
        <f t="shared" si="306"/>
        <v>0.10823994572474351</v>
      </c>
      <c r="P238" s="54">
        <f t="shared" si="306"/>
        <v>0.1064656475925375</v>
      </c>
      <c r="Q238" s="54">
        <f t="shared" si="306"/>
        <v>0.12777692412354477</v>
      </c>
    </row>
    <row r="239" spans="1:17" ht="11.45" customHeight="1" x14ac:dyDescent="0.25">
      <c r="A239" s="53" t="s">
        <v>59</v>
      </c>
      <c r="B239" s="52">
        <f t="shared" ref="B239:Q239" si="307">IF(B21=0,0,B21/B$19)</f>
        <v>4.7782977560313959E-2</v>
      </c>
      <c r="C239" s="52">
        <f t="shared" si="307"/>
        <v>4.565275713490706E-2</v>
      </c>
      <c r="D239" s="52">
        <f t="shared" si="307"/>
        <v>4.4924400587134823E-2</v>
      </c>
      <c r="E239" s="52">
        <f t="shared" si="307"/>
        <v>6.4517461177298632E-2</v>
      </c>
      <c r="F239" s="52">
        <f t="shared" si="307"/>
        <v>3.2868033510100286E-2</v>
      </c>
      <c r="G239" s="52">
        <f t="shared" si="307"/>
        <v>4.8418222371905476E-2</v>
      </c>
      <c r="H239" s="52">
        <f t="shared" si="307"/>
        <v>3.5451974769978134E-2</v>
      </c>
      <c r="I239" s="52">
        <f t="shared" si="307"/>
        <v>4.3118042308332237E-2</v>
      </c>
      <c r="J239" s="52">
        <f t="shared" si="307"/>
        <v>3.9501108080809061E-2</v>
      </c>
      <c r="K239" s="52">
        <f t="shared" si="307"/>
        <v>3.4110468701647426E-2</v>
      </c>
      <c r="L239" s="52">
        <f t="shared" si="307"/>
        <v>3.0342471526633902E-2</v>
      </c>
      <c r="M239" s="52">
        <f t="shared" si="307"/>
        <v>3.6861455696913507E-2</v>
      </c>
      <c r="N239" s="52">
        <f t="shared" si="307"/>
        <v>3.1729445356445049E-2</v>
      </c>
      <c r="O239" s="52">
        <f t="shared" si="307"/>
        <v>3.2395625820046736E-2</v>
      </c>
      <c r="P239" s="52">
        <f t="shared" si="307"/>
        <v>3.0894685817547229E-2</v>
      </c>
      <c r="Q239" s="52">
        <f t="shared" si="307"/>
        <v>3.0759596180937862E-2</v>
      </c>
    </row>
    <row r="240" spans="1:17" ht="11.45" customHeight="1" x14ac:dyDescent="0.25">
      <c r="A240" s="53" t="s">
        <v>58</v>
      </c>
      <c r="B240" s="52">
        <f t="shared" ref="B240:Q240" si="308">IF(B22=0,0,B22/B$19)</f>
        <v>1.7786820582041021E-2</v>
      </c>
      <c r="C240" s="52">
        <f t="shared" si="308"/>
        <v>1.9805021236402345E-2</v>
      </c>
      <c r="D240" s="52">
        <f t="shared" si="308"/>
        <v>2.15161010833354E-2</v>
      </c>
      <c r="E240" s="52">
        <f t="shared" si="308"/>
        <v>3.7299363100960763E-2</v>
      </c>
      <c r="F240" s="52">
        <f t="shared" si="308"/>
        <v>2.1712436396328513E-2</v>
      </c>
      <c r="G240" s="52">
        <f t="shared" si="308"/>
        <v>3.4910634548304828E-2</v>
      </c>
      <c r="H240" s="52">
        <f t="shared" si="308"/>
        <v>3.1710647280520129E-2</v>
      </c>
      <c r="I240" s="52">
        <f t="shared" si="308"/>
        <v>4.2681309411866396E-2</v>
      </c>
      <c r="J240" s="52">
        <f t="shared" si="308"/>
        <v>3.919307081376841E-2</v>
      </c>
      <c r="K240" s="52">
        <f t="shared" si="308"/>
        <v>4.6151051911562845E-2</v>
      </c>
      <c r="L240" s="52">
        <f t="shared" si="308"/>
        <v>4.8913958969122137E-2</v>
      </c>
      <c r="M240" s="52">
        <f t="shared" si="308"/>
        <v>6.4446975119999514E-2</v>
      </c>
      <c r="N240" s="52">
        <f t="shared" si="308"/>
        <v>5.5832051997016782E-2</v>
      </c>
      <c r="O240" s="52">
        <f t="shared" si="308"/>
        <v>7.5844319904696769E-2</v>
      </c>
      <c r="P240" s="52">
        <f t="shared" si="308"/>
        <v>7.5570961774990272E-2</v>
      </c>
      <c r="Q240" s="52">
        <f t="shared" si="308"/>
        <v>9.7017327942606923E-2</v>
      </c>
    </row>
    <row r="241" spans="1:17" ht="11.45" customHeight="1" x14ac:dyDescent="0.25">
      <c r="A241" s="53" t="s">
        <v>57</v>
      </c>
      <c r="B241" s="52">
        <f t="shared" ref="B241:Q241" si="309">IF(B23=0,0,B23/B$19)</f>
        <v>0</v>
      </c>
      <c r="C241" s="52">
        <f t="shared" si="309"/>
        <v>0</v>
      </c>
      <c r="D241" s="52">
        <f t="shared" si="309"/>
        <v>0</v>
      </c>
      <c r="E241" s="52">
        <f t="shared" si="309"/>
        <v>0</v>
      </c>
      <c r="F241" s="52">
        <f t="shared" si="309"/>
        <v>0</v>
      </c>
      <c r="G241" s="52">
        <f t="shared" si="309"/>
        <v>0</v>
      </c>
      <c r="H241" s="52">
        <f t="shared" si="309"/>
        <v>0</v>
      </c>
      <c r="I241" s="52">
        <f t="shared" si="309"/>
        <v>0</v>
      </c>
      <c r="J241" s="52">
        <f t="shared" si="309"/>
        <v>0</v>
      </c>
      <c r="K241" s="52">
        <f t="shared" si="309"/>
        <v>0</v>
      </c>
      <c r="L241" s="52">
        <f t="shared" si="309"/>
        <v>0</v>
      </c>
      <c r="M241" s="52">
        <f t="shared" si="309"/>
        <v>0</v>
      </c>
      <c r="N241" s="52">
        <f t="shared" si="309"/>
        <v>0</v>
      </c>
      <c r="O241" s="52">
        <f t="shared" si="309"/>
        <v>0</v>
      </c>
      <c r="P241" s="52">
        <f t="shared" si="309"/>
        <v>0</v>
      </c>
      <c r="Q241" s="52">
        <f t="shared" si="309"/>
        <v>0</v>
      </c>
    </row>
    <row r="242" spans="1:17" ht="11.45" customHeight="1" x14ac:dyDescent="0.25">
      <c r="A242" s="53" t="s">
        <v>56</v>
      </c>
      <c r="B242" s="52">
        <f t="shared" ref="B242:Q242" si="310">IF(B24=0,0,B24/B$19)</f>
        <v>0</v>
      </c>
      <c r="C242" s="52">
        <f t="shared" si="310"/>
        <v>0</v>
      </c>
      <c r="D242" s="52">
        <f t="shared" si="310"/>
        <v>0</v>
      </c>
      <c r="E242" s="52">
        <f t="shared" si="310"/>
        <v>0</v>
      </c>
      <c r="F242" s="52">
        <f t="shared" si="310"/>
        <v>0</v>
      </c>
      <c r="G242" s="52">
        <f t="shared" si="310"/>
        <v>0</v>
      </c>
      <c r="H242" s="52">
        <f t="shared" si="310"/>
        <v>0</v>
      </c>
      <c r="I242" s="52">
        <f t="shared" si="310"/>
        <v>0</v>
      </c>
      <c r="J242" s="52">
        <f t="shared" si="310"/>
        <v>0</v>
      </c>
      <c r="K242" s="52">
        <f t="shared" si="310"/>
        <v>0</v>
      </c>
      <c r="L242" s="52">
        <f t="shared" si="310"/>
        <v>0</v>
      </c>
      <c r="M242" s="52">
        <f t="shared" si="310"/>
        <v>0</v>
      </c>
      <c r="N242" s="52">
        <f t="shared" si="310"/>
        <v>0</v>
      </c>
      <c r="O242" s="52">
        <f t="shared" si="310"/>
        <v>0</v>
      </c>
      <c r="P242" s="52">
        <f t="shared" si="310"/>
        <v>0</v>
      </c>
      <c r="Q242" s="52">
        <f t="shared" si="310"/>
        <v>0</v>
      </c>
    </row>
    <row r="243" spans="1:17" ht="11.45" customHeight="1" x14ac:dyDescent="0.25">
      <c r="A243" s="53" t="s">
        <v>55</v>
      </c>
      <c r="B243" s="52">
        <f t="shared" ref="B243:Q243" si="311">IF(B25=0,0,B25/B$4)</f>
        <v>0</v>
      </c>
      <c r="C243" s="52">
        <f t="shared" si="311"/>
        <v>0</v>
      </c>
      <c r="D243" s="52">
        <f t="shared" si="311"/>
        <v>0</v>
      </c>
      <c r="E243" s="52">
        <f t="shared" si="311"/>
        <v>0</v>
      </c>
      <c r="F243" s="52">
        <f t="shared" si="311"/>
        <v>0</v>
      </c>
      <c r="G243" s="52">
        <f t="shared" si="311"/>
        <v>0</v>
      </c>
      <c r="H243" s="52">
        <f t="shared" si="311"/>
        <v>0</v>
      </c>
      <c r="I243" s="52">
        <f t="shared" si="311"/>
        <v>0</v>
      </c>
      <c r="J243" s="52">
        <f t="shared" si="311"/>
        <v>0</v>
      </c>
      <c r="K243" s="52">
        <f t="shared" si="311"/>
        <v>0</v>
      </c>
      <c r="L243" s="52">
        <f t="shared" si="311"/>
        <v>0</v>
      </c>
      <c r="M243" s="52">
        <f t="shared" si="311"/>
        <v>0</v>
      </c>
      <c r="N243" s="52">
        <f t="shared" si="311"/>
        <v>0</v>
      </c>
      <c r="O243" s="52">
        <f t="shared" si="311"/>
        <v>0</v>
      </c>
      <c r="P243" s="52">
        <f t="shared" si="311"/>
        <v>0</v>
      </c>
      <c r="Q243" s="52">
        <f t="shared" si="311"/>
        <v>0</v>
      </c>
    </row>
    <row r="244" spans="1:17" ht="11.45" customHeight="1" x14ac:dyDescent="0.25">
      <c r="A244" s="51" t="s">
        <v>24</v>
      </c>
      <c r="B244" s="50">
        <f t="shared" ref="B244:Q244" si="312">IF(B26=0,0,B26/B$19)</f>
        <v>0.93443020185764503</v>
      </c>
      <c r="C244" s="50">
        <f t="shared" si="312"/>
        <v>0.93454222162869061</v>
      </c>
      <c r="D244" s="50">
        <f t="shared" si="312"/>
        <v>0.93355949832952978</v>
      </c>
      <c r="E244" s="50">
        <f t="shared" si="312"/>
        <v>0.89818317572174056</v>
      </c>
      <c r="F244" s="50">
        <f t="shared" si="312"/>
        <v>0.94541953009357116</v>
      </c>
      <c r="G244" s="50">
        <f t="shared" si="312"/>
        <v>0.9166711430797897</v>
      </c>
      <c r="H244" s="50">
        <f t="shared" si="312"/>
        <v>0.93283737794950172</v>
      </c>
      <c r="I244" s="50">
        <f t="shared" si="312"/>
        <v>0.91420064827980141</v>
      </c>
      <c r="J244" s="50">
        <f t="shared" si="312"/>
        <v>0.92130582110542258</v>
      </c>
      <c r="K244" s="50">
        <f t="shared" si="312"/>
        <v>0.91973847938678965</v>
      </c>
      <c r="L244" s="50">
        <f t="shared" si="312"/>
        <v>0.92074356950424396</v>
      </c>
      <c r="M244" s="50">
        <f t="shared" si="312"/>
        <v>0.8986915691830869</v>
      </c>
      <c r="N244" s="50">
        <f t="shared" si="312"/>
        <v>0.91243850264653814</v>
      </c>
      <c r="O244" s="50">
        <f t="shared" si="312"/>
        <v>0.8917600542752564</v>
      </c>
      <c r="P244" s="50">
        <f t="shared" si="312"/>
        <v>0.89353435240746248</v>
      </c>
      <c r="Q244" s="50">
        <f t="shared" si="312"/>
        <v>0.8722230758764552</v>
      </c>
    </row>
    <row r="245" spans="1:17" ht="11.45" customHeight="1" x14ac:dyDescent="0.25">
      <c r="A245" s="53" t="s">
        <v>23</v>
      </c>
      <c r="B245" s="52">
        <f t="shared" ref="B245:Q245" si="313">IF(B27=0,0,B27/B$19)</f>
        <v>0.87005099135587383</v>
      </c>
      <c r="C245" s="52">
        <f t="shared" si="313"/>
        <v>0.86769586902363827</v>
      </c>
      <c r="D245" s="52">
        <f t="shared" si="313"/>
        <v>0.86467993864758363</v>
      </c>
      <c r="E245" s="52">
        <f t="shared" si="313"/>
        <v>0.79695509656379881</v>
      </c>
      <c r="F245" s="52">
        <f t="shared" si="313"/>
        <v>0.88316423739007266</v>
      </c>
      <c r="G245" s="52">
        <f t="shared" si="313"/>
        <v>0.82019665708478362</v>
      </c>
      <c r="H245" s="52">
        <f t="shared" si="313"/>
        <v>0.84158713699828558</v>
      </c>
      <c r="I245" s="52">
        <f t="shared" si="313"/>
        <v>0.82278546217528659</v>
      </c>
      <c r="J245" s="52">
        <f t="shared" si="313"/>
        <v>0.84817452669583826</v>
      </c>
      <c r="K245" s="52">
        <f t="shared" si="313"/>
        <v>0.85456838097961707</v>
      </c>
      <c r="L245" s="52">
        <f t="shared" si="313"/>
        <v>0.84115903216382359</v>
      </c>
      <c r="M245" s="52">
        <f t="shared" si="313"/>
        <v>0.80631065756128351</v>
      </c>
      <c r="N245" s="52">
        <f t="shared" si="313"/>
        <v>0.80744314842962606</v>
      </c>
      <c r="O245" s="52">
        <f t="shared" si="313"/>
        <v>0.66257628124013734</v>
      </c>
      <c r="P245" s="52">
        <f t="shared" si="313"/>
        <v>0.77062922747672025</v>
      </c>
      <c r="Q245" s="52">
        <f t="shared" si="313"/>
        <v>0.7422764100560687</v>
      </c>
    </row>
    <row r="246" spans="1:17" ht="11.45" customHeight="1" x14ac:dyDescent="0.25">
      <c r="A246" s="47" t="s">
        <v>22</v>
      </c>
      <c r="B246" s="46">
        <f t="shared" ref="B246:Q246" si="314">IF(B28=0,0,B28/B$19)</f>
        <v>6.4379210501771228E-2</v>
      </c>
      <c r="C246" s="46">
        <f t="shared" si="314"/>
        <v>6.6846352605052353E-2</v>
      </c>
      <c r="D246" s="46">
        <f t="shared" si="314"/>
        <v>6.8879559681946215E-2</v>
      </c>
      <c r="E246" s="46">
        <f t="shared" si="314"/>
        <v>0.10122807915794176</v>
      </c>
      <c r="F246" s="46">
        <f t="shared" si="314"/>
        <v>6.2255292703498478E-2</v>
      </c>
      <c r="G246" s="46">
        <f t="shared" si="314"/>
        <v>9.6474485995006007E-2</v>
      </c>
      <c r="H246" s="46">
        <f t="shared" si="314"/>
        <v>9.1250240951216116E-2</v>
      </c>
      <c r="I246" s="46">
        <f t="shared" si="314"/>
        <v>9.1415186104514892E-2</v>
      </c>
      <c r="J246" s="46">
        <f t="shared" si="314"/>
        <v>7.3131294409584241E-2</v>
      </c>
      <c r="K246" s="46">
        <f t="shared" si="314"/>
        <v>6.5170098407172569E-2</v>
      </c>
      <c r="L246" s="46">
        <f t="shared" si="314"/>
        <v>7.9584537340420314E-2</v>
      </c>
      <c r="M246" s="46">
        <f t="shared" si="314"/>
        <v>9.2380911621803369E-2</v>
      </c>
      <c r="N246" s="46">
        <f t="shared" si="314"/>
        <v>0.10499535421691207</v>
      </c>
      <c r="O246" s="46">
        <f t="shared" si="314"/>
        <v>0.22918377303511908</v>
      </c>
      <c r="P246" s="46">
        <f t="shared" si="314"/>
        <v>0.12290512493074224</v>
      </c>
      <c r="Q246" s="46">
        <f t="shared" si="314"/>
        <v>0.12994666582038655</v>
      </c>
    </row>
    <row r="247" spans="1:17" ht="11.45" customHeight="1" x14ac:dyDescent="0.25">
      <c r="A247" s="59"/>
      <c r="B247" s="58"/>
      <c r="C247" s="58"/>
      <c r="D247" s="58"/>
      <c r="E247" s="58"/>
      <c r="F247" s="58"/>
      <c r="G247" s="58"/>
      <c r="H247" s="58"/>
      <c r="I247" s="58"/>
      <c r="J247" s="58"/>
      <c r="K247" s="58"/>
      <c r="L247" s="58"/>
      <c r="M247" s="58"/>
      <c r="N247" s="58"/>
      <c r="O247" s="58"/>
      <c r="P247" s="58"/>
      <c r="Q247" s="58"/>
    </row>
    <row r="248" spans="1:17" ht="11.45" customHeight="1" x14ac:dyDescent="0.25">
      <c r="A248" s="27" t="s">
        <v>61</v>
      </c>
      <c r="B248" s="57"/>
      <c r="C248" s="57"/>
      <c r="D248" s="57"/>
      <c r="E248" s="57"/>
      <c r="F248" s="57"/>
      <c r="G248" s="57"/>
      <c r="H248" s="57"/>
      <c r="I248" s="57"/>
      <c r="J248" s="57"/>
      <c r="K248" s="57"/>
      <c r="L248" s="57"/>
      <c r="M248" s="57"/>
      <c r="N248" s="57"/>
      <c r="O248" s="57"/>
      <c r="P248" s="57"/>
      <c r="Q248" s="57"/>
    </row>
    <row r="249" spans="1:17" ht="11.45" customHeight="1" x14ac:dyDescent="0.25">
      <c r="A249" s="25" t="s">
        <v>39</v>
      </c>
      <c r="B249" s="56">
        <f t="shared" ref="B249:Q249" si="315">IF(B31=0,0,B31/B$31)</f>
        <v>1</v>
      </c>
      <c r="C249" s="56">
        <f t="shared" si="315"/>
        <v>1</v>
      </c>
      <c r="D249" s="56">
        <f t="shared" si="315"/>
        <v>1</v>
      </c>
      <c r="E249" s="56">
        <f t="shared" si="315"/>
        <v>1</v>
      </c>
      <c r="F249" s="56">
        <f t="shared" si="315"/>
        <v>1</v>
      </c>
      <c r="G249" s="56">
        <f t="shared" si="315"/>
        <v>1</v>
      </c>
      <c r="H249" s="56">
        <f t="shared" si="315"/>
        <v>1</v>
      </c>
      <c r="I249" s="56">
        <f t="shared" si="315"/>
        <v>1</v>
      </c>
      <c r="J249" s="56">
        <f t="shared" si="315"/>
        <v>1</v>
      </c>
      <c r="K249" s="56">
        <f t="shared" si="315"/>
        <v>1</v>
      </c>
      <c r="L249" s="56">
        <f t="shared" si="315"/>
        <v>1</v>
      </c>
      <c r="M249" s="56">
        <f t="shared" si="315"/>
        <v>1</v>
      </c>
      <c r="N249" s="56">
        <f t="shared" si="315"/>
        <v>1</v>
      </c>
      <c r="O249" s="56">
        <f t="shared" si="315"/>
        <v>1</v>
      </c>
      <c r="P249" s="56">
        <f t="shared" si="315"/>
        <v>1</v>
      </c>
      <c r="Q249" s="56">
        <f t="shared" si="315"/>
        <v>1</v>
      </c>
    </row>
    <row r="250" spans="1:17" ht="11.45" customHeight="1" x14ac:dyDescent="0.25">
      <c r="A250" s="55" t="s">
        <v>30</v>
      </c>
      <c r="B250" s="54">
        <f t="shared" ref="B250:Q250" si="316">IF(B32=0,0,B32/B$31)</f>
        <v>0.10346287943192156</v>
      </c>
      <c r="C250" s="54">
        <f t="shared" si="316"/>
        <v>0.10083931096070053</v>
      </c>
      <c r="D250" s="54">
        <f t="shared" si="316"/>
        <v>0.10423462974494042</v>
      </c>
      <c r="E250" s="54">
        <f t="shared" si="316"/>
        <v>0.10383786477191434</v>
      </c>
      <c r="F250" s="54">
        <f t="shared" si="316"/>
        <v>0.10175611123887465</v>
      </c>
      <c r="G250" s="54">
        <f t="shared" si="316"/>
        <v>9.76022889554055E-2</v>
      </c>
      <c r="H250" s="54">
        <f t="shared" si="316"/>
        <v>8.827787839112114E-2</v>
      </c>
      <c r="I250" s="54">
        <f t="shared" si="316"/>
        <v>8.5909125295787092E-2</v>
      </c>
      <c r="J250" s="54">
        <f t="shared" si="316"/>
        <v>8.7355369319450649E-2</v>
      </c>
      <c r="K250" s="54">
        <f t="shared" si="316"/>
        <v>8.8161270449014006E-2</v>
      </c>
      <c r="L250" s="54">
        <f t="shared" si="316"/>
        <v>0.10503202993649731</v>
      </c>
      <c r="M250" s="54">
        <f t="shared" si="316"/>
        <v>0.11547033512044033</v>
      </c>
      <c r="N250" s="54">
        <f t="shared" si="316"/>
        <v>0.13652675613592932</v>
      </c>
      <c r="O250" s="54">
        <f t="shared" si="316"/>
        <v>0.1449345680350605</v>
      </c>
      <c r="P250" s="54">
        <f t="shared" si="316"/>
        <v>0.15197005456520465</v>
      </c>
      <c r="Q250" s="54">
        <f t="shared" si="316"/>
        <v>0.15374859770199495</v>
      </c>
    </row>
    <row r="251" spans="1:17" ht="11.45" customHeight="1" x14ac:dyDescent="0.25">
      <c r="A251" s="51" t="s">
        <v>29</v>
      </c>
      <c r="B251" s="50">
        <f t="shared" ref="B251:Q251" si="317">IF(B33=0,0,B33/B$31)</f>
        <v>0.87526775537004808</v>
      </c>
      <c r="C251" s="50">
        <f t="shared" si="317"/>
        <v>0.87927383236449652</v>
      </c>
      <c r="D251" s="50">
        <f t="shared" si="317"/>
        <v>0.87686299667668977</v>
      </c>
      <c r="E251" s="50">
        <f t="shared" si="317"/>
        <v>0.878266720271632</v>
      </c>
      <c r="F251" s="50">
        <f t="shared" si="317"/>
        <v>0.8814536201414277</v>
      </c>
      <c r="G251" s="50">
        <f t="shared" si="317"/>
        <v>0.88643227505694855</v>
      </c>
      <c r="H251" s="50">
        <f t="shared" si="317"/>
        <v>0.89600114721291602</v>
      </c>
      <c r="I251" s="50">
        <f t="shared" si="317"/>
        <v>0.89910038249698931</v>
      </c>
      <c r="J251" s="50">
        <f t="shared" si="317"/>
        <v>0.89872446639422487</v>
      </c>
      <c r="K251" s="50">
        <f t="shared" si="317"/>
        <v>0.89843214927124582</v>
      </c>
      <c r="L251" s="50">
        <f t="shared" si="317"/>
        <v>0.88149859335382941</v>
      </c>
      <c r="M251" s="50">
        <f t="shared" si="317"/>
        <v>0.87008295976173355</v>
      </c>
      <c r="N251" s="50">
        <f t="shared" si="317"/>
        <v>0.84728711763087672</v>
      </c>
      <c r="O251" s="50">
        <f t="shared" si="317"/>
        <v>0.83823280211860562</v>
      </c>
      <c r="P251" s="50">
        <f t="shared" si="317"/>
        <v>0.83115951916839692</v>
      </c>
      <c r="Q251" s="50">
        <f t="shared" si="317"/>
        <v>0.82935644738498582</v>
      </c>
    </row>
    <row r="252" spans="1:17" ht="11.45" customHeight="1" x14ac:dyDescent="0.25">
      <c r="A252" s="53" t="s">
        <v>59</v>
      </c>
      <c r="B252" s="52">
        <f t="shared" ref="B252:Q252" si="318">IF(B34=0,0,B34/B$31)</f>
        <v>0.8096008927159315</v>
      </c>
      <c r="C252" s="52">
        <f t="shared" si="318"/>
        <v>0.82022428979505191</v>
      </c>
      <c r="D252" s="52">
        <f t="shared" si="318"/>
        <v>0.82155697363025759</v>
      </c>
      <c r="E252" s="52">
        <f t="shared" si="318"/>
        <v>0.82341035081246006</v>
      </c>
      <c r="F252" s="52">
        <f t="shared" si="318"/>
        <v>0.8344844353876012</v>
      </c>
      <c r="G252" s="52">
        <f t="shared" si="318"/>
        <v>0.84097599300202852</v>
      </c>
      <c r="H252" s="52">
        <f t="shared" si="318"/>
        <v>0.84783112064409361</v>
      </c>
      <c r="I252" s="52">
        <f t="shared" si="318"/>
        <v>0.85060379651279561</v>
      </c>
      <c r="J252" s="52">
        <f t="shared" si="318"/>
        <v>0.85395869100014654</v>
      </c>
      <c r="K252" s="52">
        <f t="shared" si="318"/>
        <v>0.84736892572914979</v>
      </c>
      <c r="L252" s="52">
        <f t="shared" si="318"/>
        <v>0.8279290582555513</v>
      </c>
      <c r="M252" s="52">
        <f t="shared" si="318"/>
        <v>0.8026474360054302</v>
      </c>
      <c r="N252" s="52">
        <f t="shared" si="318"/>
        <v>0.78508625159176515</v>
      </c>
      <c r="O252" s="52">
        <f t="shared" si="318"/>
        <v>0.74763869106632708</v>
      </c>
      <c r="P252" s="52">
        <f t="shared" si="318"/>
        <v>0.71349389613464376</v>
      </c>
      <c r="Q252" s="52">
        <f t="shared" si="318"/>
        <v>0.70781924439047128</v>
      </c>
    </row>
    <row r="253" spans="1:17" ht="11.45" customHeight="1" x14ac:dyDescent="0.25">
      <c r="A253" s="53" t="s">
        <v>58</v>
      </c>
      <c r="B253" s="52">
        <f t="shared" ref="B253:Q253" si="319">IF(B35=0,0,B35/B$31)</f>
        <v>6.0651947856605576E-2</v>
      </c>
      <c r="C253" s="52">
        <f t="shared" si="319"/>
        <v>5.4276526799428966E-2</v>
      </c>
      <c r="D253" s="52">
        <f t="shared" si="319"/>
        <v>5.1050848233406582E-2</v>
      </c>
      <c r="E253" s="52">
        <f t="shared" si="319"/>
        <v>5.1232177317377739E-2</v>
      </c>
      <c r="F253" s="52">
        <f t="shared" si="319"/>
        <v>4.3811211624992373E-2</v>
      </c>
      <c r="G253" s="52">
        <f t="shared" si="319"/>
        <v>4.2460905896010939E-2</v>
      </c>
      <c r="H253" s="52">
        <f t="shared" si="319"/>
        <v>4.5269522930953821E-2</v>
      </c>
      <c r="I253" s="52">
        <f t="shared" si="319"/>
        <v>4.5430341828960386E-2</v>
      </c>
      <c r="J253" s="52">
        <f t="shared" si="319"/>
        <v>4.1834939111851245E-2</v>
      </c>
      <c r="K253" s="52">
        <f t="shared" si="319"/>
        <v>4.6898501278787912E-2</v>
      </c>
      <c r="L253" s="52">
        <f t="shared" si="319"/>
        <v>4.3758202702196158E-2</v>
      </c>
      <c r="M253" s="52">
        <f t="shared" si="319"/>
        <v>4.1417121469733531E-2</v>
      </c>
      <c r="N253" s="52">
        <f t="shared" si="319"/>
        <v>4.121612872315937E-2</v>
      </c>
      <c r="O253" s="52">
        <f t="shared" si="319"/>
        <v>3.804004527196659E-2</v>
      </c>
      <c r="P253" s="52">
        <f t="shared" si="319"/>
        <v>6.039130722111237E-2</v>
      </c>
      <c r="Q253" s="52">
        <f t="shared" si="319"/>
        <v>5.5495243221499471E-2</v>
      </c>
    </row>
    <row r="254" spans="1:17" ht="11.45" customHeight="1" x14ac:dyDescent="0.25">
      <c r="A254" s="53" t="s">
        <v>57</v>
      </c>
      <c r="B254" s="52">
        <f t="shared" ref="B254:Q254" si="320">IF(B36=0,0,B36/B$31)</f>
        <v>5.0149147975110421E-3</v>
      </c>
      <c r="C254" s="52">
        <f t="shared" si="320"/>
        <v>4.5127986028982523E-3</v>
      </c>
      <c r="D254" s="52">
        <f t="shared" si="320"/>
        <v>3.8628427619792978E-3</v>
      </c>
      <c r="E254" s="52">
        <f t="shared" si="320"/>
        <v>3.2187990415090545E-3</v>
      </c>
      <c r="F254" s="52">
        <f t="shared" si="320"/>
        <v>2.7783185910589445E-3</v>
      </c>
      <c r="G254" s="52">
        <f t="shared" si="320"/>
        <v>2.6005957631039362E-3</v>
      </c>
      <c r="H254" s="52">
        <f t="shared" si="320"/>
        <v>2.5059296389603595E-3</v>
      </c>
      <c r="I254" s="52">
        <f t="shared" si="320"/>
        <v>2.6420123929355335E-3</v>
      </c>
      <c r="J254" s="52">
        <f t="shared" si="320"/>
        <v>2.5366668271287729E-3</v>
      </c>
      <c r="K254" s="52">
        <f t="shared" si="320"/>
        <v>3.6523263421282441E-3</v>
      </c>
      <c r="L254" s="52">
        <f t="shared" si="320"/>
        <v>9.2238141865204435E-3</v>
      </c>
      <c r="M254" s="52">
        <f t="shared" si="320"/>
        <v>2.5350821717097082E-2</v>
      </c>
      <c r="N254" s="52">
        <f t="shared" si="320"/>
        <v>2.0236899467965374E-2</v>
      </c>
      <c r="O254" s="52">
        <f t="shared" si="320"/>
        <v>5.1809801517271589E-2</v>
      </c>
      <c r="P254" s="52">
        <f t="shared" si="320"/>
        <v>5.6505751466885627E-2</v>
      </c>
      <c r="Q254" s="52">
        <f t="shared" si="320"/>
        <v>6.5168728787114702E-2</v>
      </c>
    </row>
    <row r="255" spans="1:17" ht="11.45" customHeight="1" x14ac:dyDescent="0.25">
      <c r="A255" s="53" t="s">
        <v>56</v>
      </c>
      <c r="B255" s="52">
        <f t="shared" ref="B255:Q255" si="321">IF(B37=0,0,B37/B$31)</f>
        <v>0</v>
      </c>
      <c r="C255" s="52">
        <f t="shared" si="321"/>
        <v>2.6021716711761091E-4</v>
      </c>
      <c r="D255" s="52">
        <f t="shared" si="321"/>
        <v>3.9233205104618807E-4</v>
      </c>
      <c r="E255" s="52">
        <f t="shared" si="321"/>
        <v>4.0539310028504881E-4</v>
      </c>
      <c r="F255" s="52">
        <f t="shared" si="321"/>
        <v>3.796545377751483E-4</v>
      </c>
      <c r="G255" s="52">
        <f t="shared" si="321"/>
        <v>3.9478039580520866E-4</v>
      </c>
      <c r="H255" s="52">
        <f t="shared" si="321"/>
        <v>3.9457399890814376E-4</v>
      </c>
      <c r="I255" s="52">
        <f t="shared" si="321"/>
        <v>4.2423176229785538E-4</v>
      </c>
      <c r="J255" s="52">
        <f t="shared" si="321"/>
        <v>3.9416945509833747E-4</v>
      </c>
      <c r="K255" s="52">
        <f t="shared" si="321"/>
        <v>5.1239592117992695E-4</v>
      </c>
      <c r="L255" s="52">
        <f t="shared" si="321"/>
        <v>5.8751820956139079E-4</v>
      </c>
      <c r="M255" s="52">
        <f t="shared" si="321"/>
        <v>6.6758056947261791E-4</v>
      </c>
      <c r="N255" s="52">
        <f t="shared" si="321"/>
        <v>7.4783784798674929E-4</v>
      </c>
      <c r="O255" s="52">
        <f t="shared" si="321"/>
        <v>7.4408021314435638E-4</v>
      </c>
      <c r="P255" s="52">
        <f t="shared" si="321"/>
        <v>7.5384041700959513E-4</v>
      </c>
      <c r="Q255" s="52">
        <f t="shared" si="321"/>
        <v>8.4335708187252155E-4</v>
      </c>
    </row>
    <row r="256" spans="1:17" ht="11.45" customHeight="1" x14ac:dyDescent="0.25">
      <c r="A256" s="53" t="s">
        <v>60</v>
      </c>
      <c r="B256" s="52">
        <f t="shared" ref="B256:Q256" si="322">IF(B38=0,0,B38/B$31)</f>
        <v>0</v>
      </c>
      <c r="C256" s="52">
        <f t="shared" si="322"/>
        <v>0</v>
      </c>
      <c r="D256" s="52">
        <f t="shared" si="322"/>
        <v>0</v>
      </c>
      <c r="E256" s="52">
        <f t="shared" si="322"/>
        <v>0</v>
      </c>
      <c r="F256" s="52">
        <f t="shared" si="322"/>
        <v>0</v>
      </c>
      <c r="G256" s="52">
        <f t="shared" si="322"/>
        <v>0</v>
      </c>
      <c r="H256" s="52">
        <f t="shared" si="322"/>
        <v>0</v>
      </c>
      <c r="I256" s="52">
        <f t="shared" si="322"/>
        <v>0</v>
      </c>
      <c r="J256" s="52">
        <f t="shared" si="322"/>
        <v>0</v>
      </c>
      <c r="K256" s="52">
        <f t="shared" si="322"/>
        <v>0</v>
      </c>
      <c r="L256" s="52">
        <f t="shared" si="322"/>
        <v>0</v>
      </c>
      <c r="M256" s="52">
        <f t="shared" si="322"/>
        <v>0</v>
      </c>
      <c r="N256" s="52">
        <f t="shared" si="322"/>
        <v>0</v>
      </c>
      <c r="O256" s="52">
        <f t="shared" si="322"/>
        <v>1.8404989614063587E-7</v>
      </c>
      <c r="P256" s="52">
        <f t="shared" si="322"/>
        <v>4.0475032177002971E-6</v>
      </c>
      <c r="Q256" s="52">
        <f t="shared" si="322"/>
        <v>1.0962379999083591E-5</v>
      </c>
    </row>
    <row r="257" spans="1:17" ht="11.45" customHeight="1" x14ac:dyDescent="0.25">
      <c r="A257" s="53" t="s">
        <v>55</v>
      </c>
      <c r="B257" s="52">
        <f t="shared" ref="B257:Q257" si="323">IF(B39=0,0,B39/B$31)</f>
        <v>0</v>
      </c>
      <c r="C257" s="52">
        <f t="shared" si="323"/>
        <v>0</v>
      </c>
      <c r="D257" s="52">
        <f t="shared" si="323"/>
        <v>0</v>
      </c>
      <c r="E257" s="52">
        <f t="shared" si="323"/>
        <v>0</v>
      </c>
      <c r="F257" s="52">
        <f t="shared" si="323"/>
        <v>0</v>
      </c>
      <c r="G257" s="52">
        <f t="shared" si="323"/>
        <v>0</v>
      </c>
      <c r="H257" s="52">
        <f t="shared" si="323"/>
        <v>0</v>
      </c>
      <c r="I257" s="52">
        <f t="shared" si="323"/>
        <v>0</v>
      </c>
      <c r="J257" s="52">
        <f t="shared" si="323"/>
        <v>0</v>
      </c>
      <c r="K257" s="52">
        <f t="shared" si="323"/>
        <v>0</v>
      </c>
      <c r="L257" s="52">
        <f t="shared" si="323"/>
        <v>0</v>
      </c>
      <c r="M257" s="52">
        <f t="shared" si="323"/>
        <v>0</v>
      </c>
      <c r="N257" s="52">
        <f t="shared" si="323"/>
        <v>0</v>
      </c>
      <c r="O257" s="52">
        <f t="shared" si="323"/>
        <v>0</v>
      </c>
      <c r="P257" s="52">
        <f t="shared" si="323"/>
        <v>1.0676425527752768E-5</v>
      </c>
      <c r="Q257" s="52">
        <f t="shared" si="323"/>
        <v>1.8911524028734037E-5</v>
      </c>
    </row>
    <row r="258" spans="1:17" ht="11.45" customHeight="1" x14ac:dyDescent="0.25">
      <c r="A258" s="51" t="s">
        <v>28</v>
      </c>
      <c r="B258" s="50">
        <f t="shared" ref="B258:Q258" si="324">IF(B40=0,0,B40/B$31)</f>
        <v>2.1269365198030323E-2</v>
      </c>
      <c r="C258" s="50">
        <f t="shared" si="324"/>
        <v>1.9886856674802958E-2</v>
      </c>
      <c r="D258" s="50">
        <f t="shared" si="324"/>
        <v>1.890237357836989E-2</v>
      </c>
      <c r="E258" s="50">
        <f t="shared" si="324"/>
        <v>1.7895414956453633E-2</v>
      </c>
      <c r="F258" s="50">
        <f t="shared" si="324"/>
        <v>1.6790268619697568E-2</v>
      </c>
      <c r="G258" s="50">
        <f t="shared" si="324"/>
        <v>1.5965435987646052E-2</v>
      </c>
      <c r="H258" s="50">
        <f t="shared" si="324"/>
        <v>1.5720974395962848E-2</v>
      </c>
      <c r="I258" s="50">
        <f t="shared" si="324"/>
        <v>1.4990492207223583E-2</v>
      </c>
      <c r="J258" s="50">
        <f t="shared" si="324"/>
        <v>1.3920164286324399E-2</v>
      </c>
      <c r="K258" s="50">
        <f t="shared" si="324"/>
        <v>1.3406580279740119E-2</v>
      </c>
      <c r="L258" s="50">
        <f t="shared" si="324"/>
        <v>1.3469376709673386E-2</v>
      </c>
      <c r="M258" s="50">
        <f t="shared" si="324"/>
        <v>1.4446705117826033E-2</v>
      </c>
      <c r="N258" s="50">
        <f t="shared" si="324"/>
        <v>1.6186126233194056E-2</v>
      </c>
      <c r="O258" s="50">
        <f t="shared" si="324"/>
        <v>1.683262984633388E-2</v>
      </c>
      <c r="P258" s="50">
        <f t="shared" si="324"/>
        <v>1.687042626639837E-2</v>
      </c>
      <c r="Q258" s="50">
        <f t="shared" si="324"/>
        <v>1.6894954913019174E-2</v>
      </c>
    </row>
    <row r="259" spans="1:17" ht="11.45" customHeight="1" x14ac:dyDescent="0.25">
      <c r="A259" s="53" t="s">
        <v>59</v>
      </c>
      <c r="B259" s="52">
        <f t="shared" ref="B259:Q259" si="325">IF(B41=0,0,B41/B$31)</f>
        <v>0</v>
      </c>
      <c r="C259" s="52">
        <f t="shared" si="325"/>
        <v>0</v>
      </c>
      <c r="D259" s="52">
        <f t="shared" si="325"/>
        <v>0</v>
      </c>
      <c r="E259" s="52">
        <f t="shared" si="325"/>
        <v>0</v>
      </c>
      <c r="F259" s="52">
        <f t="shared" si="325"/>
        <v>0</v>
      </c>
      <c r="G259" s="52">
        <f t="shared" si="325"/>
        <v>0</v>
      </c>
      <c r="H259" s="52">
        <f t="shared" si="325"/>
        <v>0</v>
      </c>
      <c r="I259" s="52">
        <f t="shared" si="325"/>
        <v>0</v>
      </c>
      <c r="J259" s="52">
        <f t="shared" si="325"/>
        <v>0</v>
      </c>
      <c r="K259" s="52">
        <f t="shared" si="325"/>
        <v>0</v>
      </c>
      <c r="L259" s="52">
        <f t="shared" si="325"/>
        <v>0</v>
      </c>
      <c r="M259" s="52">
        <f t="shared" si="325"/>
        <v>0</v>
      </c>
      <c r="N259" s="52">
        <f t="shared" si="325"/>
        <v>0</v>
      </c>
      <c r="O259" s="52">
        <f t="shared" si="325"/>
        <v>0</v>
      </c>
      <c r="P259" s="52">
        <f t="shared" si="325"/>
        <v>0</v>
      </c>
      <c r="Q259" s="52">
        <f t="shared" si="325"/>
        <v>0</v>
      </c>
    </row>
    <row r="260" spans="1:17" ht="11.45" customHeight="1" x14ac:dyDescent="0.25">
      <c r="A260" s="53" t="s">
        <v>58</v>
      </c>
      <c r="B260" s="52">
        <f t="shared" ref="B260:Q260" si="326">IF(B42=0,0,B42/B$31)</f>
        <v>2.1269365198030323E-2</v>
      </c>
      <c r="C260" s="52">
        <f t="shared" si="326"/>
        <v>1.9586948049929279E-2</v>
      </c>
      <c r="D260" s="52">
        <f t="shared" si="326"/>
        <v>1.8468275366427409E-2</v>
      </c>
      <c r="E260" s="52">
        <f t="shared" si="326"/>
        <v>1.7445256743271142E-2</v>
      </c>
      <c r="F260" s="52">
        <f t="shared" si="326"/>
        <v>1.6366534412934865E-2</v>
      </c>
      <c r="G260" s="52">
        <f t="shared" si="326"/>
        <v>1.5538522853946943E-2</v>
      </c>
      <c r="H260" s="52">
        <f t="shared" si="326"/>
        <v>1.5287772506338291E-2</v>
      </c>
      <c r="I260" s="52">
        <f t="shared" si="326"/>
        <v>1.4511045494451825E-2</v>
      </c>
      <c r="J260" s="52">
        <f t="shared" si="326"/>
        <v>1.3455910891272753E-2</v>
      </c>
      <c r="K260" s="52">
        <f t="shared" si="326"/>
        <v>1.2977235907579841E-2</v>
      </c>
      <c r="L260" s="52">
        <f t="shared" si="326"/>
        <v>1.30552385747633E-2</v>
      </c>
      <c r="M260" s="52">
        <f t="shared" si="326"/>
        <v>1.4013864686209273E-2</v>
      </c>
      <c r="N260" s="52">
        <f t="shared" si="326"/>
        <v>1.5701563680416402E-2</v>
      </c>
      <c r="O260" s="52">
        <f t="shared" si="326"/>
        <v>1.635602990905841E-2</v>
      </c>
      <c r="P260" s="52">
        <f t="shared" si="326"/>
        <v>1.6382506757376885E-2</v>
      </c>
      <c r="Q260" s="52">
        <f t="shared" si="326"/>
        <v>1.6372397261654022E-2</v>
      </c>
    </row>
    <row r="261" spans="1:17" ht="11.45" customHeight="1" x14ac:dyDescent="0.25">
      <c r="A261" s="53" t="s">
        <v>57</v>
      </c>
      <c r="B261" s="52">
        <f t="shared" ref="B261:Q261" si="327">IF(B43=0,0,B43/B$31)</f>
        <v>0</v>
      </c>
      <c r="C261" s="52">
        <f t="shared" si="327"/>
        <v>0</v>
      </c>
      <c r="D261" s="52">
        <f t="shared" si="327"/>
        <v>0</v>
      </c>
      <c r="E261" s="52">
        <f t="shared" si="327"/>
        <v>0</v>
      </c>
      <c r="F261" s="52">
        <f t="shared" si="327"/>
        <v>0</v>
      </c>
      <c r="G261" s="52">
        <f t="shared" si="327"/>
        <v>0</v>
      </c>
      <c r="H261" s="52">
        <f t="shared" si="327"/>
        <v>0</v>
      </c>
      <c r="I261" s="52">
        <f t="shared" si="327"/>
        <v>0</v>
      </c>
      <c r="J261" s="52">
        <f t="shared" si="327"/>
        <v>0</v>
      </c>
      <c r="K261" s="52">
        <f t="shared" si="327"/>
        <v>0</v>
      </c>
      <c r="L261" s="52">
        <f t="shared" si="327"/>
        <v>0</v>
      </c>
      <c r="M261" s="52">
        <f t="shared" si="327"/>
        <v>0</v>
      </c>
      <c r="N261" s="52">
        <f t="shared" si="327"/>
        <v>0</v>
      </c>
      <c r="O261" s="52">
        <f t="shared" si="327"/>
        <v>0</v>
      </c>
      <c r="P261" s="52">
        <f t="shared" si="327"/>
        <v>0</v>
      </c>
      <c r="Q261" s="52">
        <f t="shared" si="327"/>
        <v>0</v>
      </c>
    </row>
    <row r="262" spans="1:17" ht="11.45" customHeight="1" x14ac:dyDescent="0.25">
      <c r="A262" s="53" t="s">
        <v>56</v>
      </c>
      <c r="B262" s="52">
        <f t="shared" ref="B262:Q262" si="328">IF(B44=0,0,B44/B$31)</f>
        <v>0</v>
      </c>
      <c r="C262" s="52">
        <f t="shared" si="328"/>
        <v>2.9990862487367905E-4</v>
      </c>
      <c r="D262" s="52">
        <f t="shared" si="328"/>
        <v>4.3409821194248023E-4</v>
      </c>
      <c r="E262" s="52">
        <f t="shared" si="328"/>
        <v>4.5015821318249172E-4</v>
      </c>
      <c r="F262" s="52">
        <f t="shared" si="328"/>
        <v>4.2373420676270076E-4</v>
      </c>
      <c r="G262" s="52">
        <f t="shared" si="328"/>
        <v>4.2691313369910898E-4</v>
      </c>
      <c r="H262" s="52">
        <f t="shared" si="328"/>
        <v>4.3320188962455889E-4</v>
      </c>
      <c r="I262" s="52">
        <f t="shared" si="328"/>
        <v>4.7944671277175814E-4</v>
      </c>
      <c r="J262" s="52">
        <f t="shared" si="328"/>
        <v>4.6425339505164534E-4</v>
      </c>
      <c r="K262" s="52">
        <f t="shared" si="328"/>
        <v>4.2934437216027841E-4</v>
      </c>
      <c r="L262" s="52">
        <f t="shared" si="328"/>
        <v>4.1413813491008591E-4</v>
      </c>
      <c r="M262" s="52">
        <f t="shared" si="328"/>
        <v>4.3284043161675919E-4</v>
      </c>
      <c r="N262" s="52">
        <f t="shared" si="328"/>
        <v>4.845625527776526E-4</v>
      </c>
      <c r="O262" s="52">
        <f t="shared" si="328"/>
        <v>4.7659993727547188E-4</v>
      </c>
      <c r="P262" s="52">
        <f t="shared" si="328"/>
        <v>4.8791950902148264E-4</v>
      </c>
      <c r="Q262" s="52">
        <f t="shared" si="328"/>
        <v>5.2255765136515039E-4</v>
      </c>
    </row>
    <row r="263" spans="1:17" ht="11.45" customHeight="1" x14ac:dyDescent="0.25">
      <c r="A263" s="53" t="s">
        <v>55</v>
      </c>
      <c r="B263" s="52">
        <f t="shared" ref="B263:Q263" si="329">IF(B45=0,0,B45/B$31)</f>
        <v>0</v>
      </c>
      <c r="C263" s="52">
        <f t="shared" si="329"/>
        <v>0</v>
      </c>
      <c r="D263" s="52">
        <f t="shared" si="329"/>
        <v>0</v>
      </c>
      <c r="E263" s="52">
        <f t="shared" si="329"/>
        <v>0</v>
      </c>
      <c r="F263" s="52">
        <f t="shared" si="329"/>
        <v>0</v>
      </c>
      <c r="G263" s="52">
        <f t="shared" si="329"/>
        <v>0</v>
      </c>
      <c r="H263" s="52">
        <f t="shared" si="329"/>
        <v>0</v>
      </c>
      <c r="I263" s="52">
        <f t="shared" si="329"/>
        <v>0</v>
      </c>
      <c r="J263" s="52">
        <f t="shared" si="329"/>
        <v>0</v>
      </c>
      <c r="K263" s="52">
        <f t="shared" si="329"/>
        <v>0</v>
      </c>
      <c r="L263" s="52">
        <f t="shared" si="329"/>
        <v>0</v>
      </c>
      <c r="M263" s="52">
        <f t="shared" si="329"/>
        <v>0</v>
      </c>
      <c r="N263" s="52">
        <f t="shared" si="329"/>
        <v>0</v>
      </c>
      <c r="O263" s="52">
        <f t="shared" si="329"/>
        <v>0</v>
      </c>
      <c r="P263" s="52">
        <f t="shared" si="329"/>
        <v>0</v>
      </c>
      <c r="Q263" s="52">
        <f t="shared" si="329"/>
        <v>0</v>
      </c>
    </row>
    <row r="264" spans="1:17" ht="11.45" customHeight="1" x14ac:dyDescent="0.25">
      <c r="A264" s="25" t="s">
        <v>18</v>
      </c>
      <c r="B264" s="56">
        <f t="shared" ref="B264:Q264" si="330">IF(B46=0,0,B46/B$46)</f>
        <v>1</v>
      </c>
      <c r="C264" s="56">
        <f t="shared" si="330"/>
        <v>1</v>
      </c>
      <c r="D264" s="56">
        <f t="shared" si="330"/>
        <v>1</v>
      </c>
      <c r="E264" s="56">
        <f t="shared" si="330"/>
        <v>1</v>
      </c>
      <c r="F264" s="56">
        <f t="shared" si="330"/>
        <v>1</v>
      </c>
      <c r="G264" s="56">
        <f t="shared" si="330"/>
        <v>1</v>
      </c>
      <c r="H264" s="56">
        <f t="shared" si="330"/>
        <v>1</v>
      </c>
      <c r="I264" s="56">
        <f t="shared" si="330"/>
        <v>1</v>
      </c>
      <c r="J264" s="56">
        <f t="shared" si="330"/>
        <v>1</v>
      </c>
      <c r="K264" s="56">
        <f t="shared" si="330"/>
        <v>1</v>
      </c>
      <c r="L264" s="56">
        <f t="shared" si="330"/>
        <v>1</v>
      </c>
      <c r="M264" s="56">
        <f t="shared" si="330"/>
        <v>1</v>
      </c>
      <c r="N264" s="56">
        <f t="shared" si="330"/>
        <v>1</v>
      </c>
      <c r="O264" s="56">
        <f t="shared" si="330"/>
        <v>1</v>
      </c>
      <c r="P264" s="56">
        <f t="shared" si="330"/>
        <v>1</v>
      </c>
      <c r="Q264" s="56">
        <f t="shared" si="330"/>
        <v>1</v>
      </c>
    </row>
    <row r="265" spans="1:17" ht="11.45" customHeight="1" x14ac:dyDescent="0.25">
      <c r="A265" s="55" t="s">
        <v>27</v>
      </c>
      <c r="B265" s="54">
        <f t="shared" ref="B265:Q265" si="331">IF(B47=0,0,B47/B$46)</f>
        <v>0.760886154823053</v>
      </c>
      <c r="C265" s="54">
        <f t="shared" si="331"/>
        <v>0.75669163577110199</v>
      </c>
      <c r="D265" s="54">
        <f t="shared" si="331"/>
        <v>0.75799196855610851</v>
      </c>
      <c r="E265" s="54">
        <f t="shared" si="331"/>
        <v>0.83220788232551068</v>
      </c>
      <c r="F265" s="54">
        <f t="shared" si="331"/>
        <v>0.74273174279964282</v>
      </c>
      <c r="G265" s="54">
        <f t="shared" si="331"/>
        <v>0.7908896436390328</v>
      </c>
      <c r="H265" s="54">
        <f t="shared" si="331"/>
        <v>0.76867565692765616</v>
      </c>
      <c r="I265" s="54">
        <f t="shared" si="331"/>
        <v>0.78505674389845992</v>
      </c>
      <c r="J265" s="54">
        <f t="shared" si="331"/>
        <v>0.76944349462909867</v>
      </c>
      <c r="K265" s="54">
        <f t="shared" si="331"/>
        <v>0.76326362568053008</v>
      </c>
      <c r="L265" s="54">
        <f t="shared" si="331"/>
        <v>0.76116647400185777</v>
      </c>
      <c r="M265" s="54">
        <f t="shared" si="331"/>
        <v>0.79694713530250783</v>
      </c>
      <c r="N265" s="54">
        <f t="shared" si="331"/>
        <v>0.77117909771320203</v>
      </c>
      <c r="O265" s="54">
        <f t="shared" si="331"/>
        <v>0.80554800345888455</v>
      </c>
      <c r="P265" s="54">
        <f t="shared" si="331"/>
        <v>0.8002205845547109</v>
      </c>
      <c r="Q265" s="54">
        <f t="shared" si="331"/>
        <v>0.82452661041483721</v>
      </c>
    </row>
    <row r="266" spans="1:17" ht="11.45" customHeight="1" x14ac:dyDescent="0.25">
      <c r="A266" s="53" t="s">
        <v>59</v>
      </c>
      <c r="B266" s="52">
        <f t="shared" ref="B266:Q266" si="332">IF(B48=0,0,B48/B$46)</f>
        <v>0.62578198874465452</v>
      </c>
      <c r="C266" s="52">
        <f t="shared" si="332"/>
        <v>0.60324329229969675</v>
      </c>
      <c r="D266" s="52">
        <f t="shared" si="332"/>
        <v>0.59118358290699657</v>
      </c>
      <c r="E266" s="52">
        <f t="shared" si="332"/>
        <v>0.62141768750589133</v>
      </c>
      <c r="F266" s="52">
        <f t="shared" si="332"/>
        <v>0.53451823040441993</v>
      </c>
      <c r="G266" s="52">
        <f t="shared" si="332"/>
        <v>0.55515367143594008</v>
      </c>
      <c r="H266" s="52">
        <f t="shared" si="332"/>
        <v>0.5026419529641224</v>
      </c>
      <c r="I266" s="52">
        <f t="shared" si="332"/>
        <v>0.49494494081646906</v>
      </c>
      <c r="J266" s="52">
        <f t="shared" si="332"/>
        <v>0.48346548857934574</v>
      </c>
      <c r="K266" s="52">
        <f t="shared" si="332"/>
        <v>0.41880073612775004</v>
      </c>
      <c r="L266" s="52">
        <f t="shared" si="332"/>
        <v>0.38573967171527646</v>
      </c>
      <c r="M266" s="52">
        <f t="shared" si="332"/>
        <v>0.38882749458187132</v>
      </c>
      <c r="N266" s="52">
        <f t="shared" si="332"/>
        <v>0.37712590795209655</v>
      </c>
      <c r="O266" s="52">
        <f t="shared" si="332"/>
        <v>0.33306909140790408</v>
      </c>
      <c r="P266" s="52">
        <f t="shared" si="332"/>
        <v>0.32423035836948211</v>
      </c>
      <c r="Q266" s="52">
        <f t="shared" si="332"/>
        <v>0.28147118822514589</v>
      </c>
    </row>
    <row r="267" spans="1:17" ht="11.45" customHeight="1" x14ac:dyDescent="0.25">
      <c r="A267" s="53" t="s">
        <v>58</v>
      </c>
      <c r="B267" s="52">
        <f t="shared" ref="B267:Q267" si="333">IF(B49=0,0,B49/B$46)</f>
        <v>0.13510416607839851</v>
      </c>
      <c r="C267" s="52">
        <f t="shared" si="333"/>
        <v>0.15344834347140524</v>
      </c>
      <c r="D267" s="52">
        <f t="shared" si="333"/>
        <v>0.16680838564911185</v>
      </c>
      <c r="E267" s="52">
        <f t="shared" si="333"/>
        <v>0.21079019481961925</v>
      </c>
      <c r="F267" s="52">
        <f t="shared" si="333"/>
        <v>0.20821351239522304</v>
      </c>
      <c r="G267" s="52">
        <f t="shared" si="333"/>
        <v>0.23573597220309261</v>
      </c>
      <c r="H267" s="52">
        <f t="shared" si="333"/>
        <v>0.26603370396353376</v>
      </c>
      <c r="I267" s="52">
        <f t="shared" si="333"/>
        <v>0.29011180308199086</v>
      </c>
      <c r="J267" s="52">
        <f t="shared" si="333"/>
        <v>0.28597800604975282</v>
      </c>
      <c r="K267" s="52">
        <f t="shared" si="333"/>
        <v>0.34446288955277993</v>
      </c>
      <c r="L267" s="52">
        <f t="shared" si="333"/>
        <v>0.37542680228658137</v>
      </c>
      <c r="M267" s="52">
        <f t="shared" si="333"/>
        <v>0.40811964072063656</v>
      </c>
      <c r="N267" s="52">
        <f t="shared" si="333"/>
        <v>0.39405318976110554</v>
      </c>
      <c r="O267" s="52">
        <f t="shared" si="333"/>
        <v>0.47247891205098042</v>
      </c>
      <c r="P267" s="52">
        <f t="shared" si="333"/>
        <v>0.47599022618522874</v>
      </c>
      <c r="Q267" s="52">
        <f t="shared" si="333"/>
        <v>0.54305542218969127</v>
      </c>
    </row>
    <row r="268" spans="1:17" ht="11.45" customHeight="1" x14ac:dyDescent="0.25">
      <c r="A268" s="53" t="s">
        <v>57</v>
      </c>
      <c r="B268" s="52">
        <f t="shared" ref="B268:Q268" si="334">IF(B50=0,0,B50/B$46)</f>
        <v>0</v>
      </c>
      <c r="C268" s="52">
        <f t="shared" si="334"/>
        <v>0</v>
      </c>
      <c r="D268" s="52">
        <f t="shared" si="334"/>
        <v>0</v>
      </c>
      <c r="E268" s="52">
        <f t="shared" si="334"/>
        <v>0</v>
      </c>
      <c r="F268" s="52">
        <f t="shared" si="334"/>
        <v>0</v>
      </c>
      <c r="G268" s="52">
        <f t="shared" si="334"/>
        <v>0</v>
      </c>
      <c r="H268" s="52">
        <f t="shared" si="334"/>
        <v>0</v>
      </c>
      <c r="I268" s="52">
        <f t="shared" si="334"/>
        <v>0</v>
      </c>
      <c r="J268" s="52">
        <f t="shared" si="334"/>
        <v>0</v>
      </c>
      <c r="K268" s="52">
        <f t="shared" si="334"/>
        <v>0</v>
      </c>
      <c r="L268" s="52">
        <f t="shared" si="334"/>
        <v>0</v>
      </c>
      <c r="M268" s="52">
        <f t="shared" si="334"/>
        <v>0</v>
      </c>
      <c r="N268" s="52">
        <f t="shared" si="334"/>
        <v>0</v>
      </c>
      <c r="O268" s="52">
        <f t="shared" si="334"/>
        <v>0</v>
      </c>
      <c r="P268" s="52">
        <f t="shared" si="334"/>
        <v>0</v>
      </c>
      <c r="Q268" s="52">
        <f t="shared" si="334"/>
        <v>0</v>
      </c>
    </row>
    <row r="269" spans="1:17" ht="11.45" customHeight="1" x14ac:dyDescent="0.25">
      <c r="A269" s="53" t="s">
        <v>56</v>
      </c>
      <c r="B269" s="52">
        <f t="shared" ref="B269:Q269" si="335">IF(B51=0,0,B51/B$46)</f>
        <v>0</v>
      </c>
      <c r="C269" s="52">
        <f t="shared" si="335"/>
        <v>0</v>
      </c>
      <c r="D269" s="52">
        <f t="shared" si="335"/>
        <v>0</v>
      </c>
      <c r="E269" s="52">
        <f t="shared" si="335"/>
        <v>0</v>
      </c>
      <c r="F269" s="52">
        <f t="shared" si="335"/>
        <v>0</v>
      </c>
      <c r="G269" s="52">
        <f t="shared" si="335"/>
        <v>0</v>
      </c>
      <c r="H269" s="52">
        <f t="shared" si="335"/>
        <v>0</v>
      </c>
      <c r="I269" s="52">
        <f t="shared" si="335"/>
        <v>0</v>
      </c>
      <c r="J269" s="52">
        <f t="shared" si="335"/>
        <v>0</v>
      </c>
      <c r="K269" s="52">
        <f t="shared" si="335"/>
        <v>0</v>
      </c>
      <c r="L269" s="52">
        <f t="shared" si="335"/>
        <v>0</v>
      </c>
      <c r="M269" s="52">
        <f t="shared" si="335"/>
        <v>0</v>
      </c>
      <c r="N269" s="52">
        <f t="shared" si="335"/>
        <v>0</v>
      </c>
      <c r="O269" s="52">
        <f t="shared" si="335"/>
        <v>0</v>
      </c>
      <c r="P269" s="52">
        <f t="shared" si="335"/>
        <v>0</v>
      </c>
      <c r="Q269" s="52">
        <f t="shared" si="335"/>
        <v>0</v>
      </c>
    </row>
    <row r="270" spans="1:17" ht="11.45" customHeight="1" x14ac:dyDescent="0.25">
      <c r="A270" s="53" t="s">
        <v>55</v>
      </c>
      <c r="B270" s="52">
        <f t="shared" ref="B270:Q270" si="336">IF(B52=0,0,B52/B$46)</f>
        <v>0</v>
      </c>
      <c r="C270" s="52">
        <f t="shared" si="336"/>
        <v>0</v>
      </c>
      <c r="D270" s="52">
        <f t="shared" si="336"/>
        <v>0</v>
      </c>
      <c r="E270" s="52">
        <f t="shared" si="336"/>
        <v>0</v>
      </c>
      <c r="F270" s="52">
        <f t="shared" si="336"/>
        <v>0</v>
      </c>
      <c r="G270" s="52">
        <f t="shared" si="336"/>
        <v>0</v>
      </c>
      <c r="H270" s="52">
        <f t="shared" si="336"/>
        <v>0</v>
      </c>
      <c r="I270" s="52">
        <f t="shared" si="336"/>
        <v>0</v>
      </c>
      <c r="J270" s="52">
        <f t="shared" si="336"/>
        <v>0</v>
      </c>
      <c r="K270" s="52">
        <f t="shared" si="336"/>
        <v>0</v>
      </c>
      <c r="L270" s="52">
        <f t="shared" si="336"/>
        <v>0</v>
      </c>
      <c r="M270" s="52">
        <f t="shared" si="336"/>
        <v>0</v>
      </c>
      <c r="N270" s="52">
        <f t="shared" si="336"/>
        <v>0</v>
      </c>
      <c r="O270" s="52">
        <f t="shared" si="336"/>
        <v>0</v>
      </c>
      <c r="P270" s="52">
        <f t="shared" si="336"/>
        <v>0</v>
      </c>
      <c r="Q270" s="52">
        <f t="shared" si="336"/>
        <v>0</v>
      </c>
    </row>
    <row r="271" spans="1:17" ht="11.45" customHeight="1" x14ac:dyDescent="0.25">
      <c r="A271" s="51" t="s">
        <v>24</v>
      </c>
      <c r="B271" s="50">
        <f t="shared" ref="B271:Q271" si="337">IF(B53=0,0,B53/B$46)</f>
        <v>0.23911384517694695</v>
      </c>
      <c r="C271" s="50">
        <f t="shared" si="337"/>
        <v>0.24330836422889796</v>
      </c>
      <c r="D271" s="50">
        <f t="shared" si="337"/>
        <v>0.24200803144389146</v>
      </c>
      <c r="E271" s="50">
        <f t="shared" si="337"/>
        <v>0.16779211767448937</v>
      </c>
      <c r="F271" s="50">
        <f t="shared" si="337"/>
        <v>0.25726825720035712</v>
      </c>
      <c r="G271" s="50">
        <f t="shared" si="337"/>
        <v>0.20911035636096728</v>
      </c>
      <c r="H271" s="50">
        <f t="shared" si="337"/>
        <v>0.23132434307234381</v>
      </c>
      <c r="I271" s="50">
        <f t="shared" si="337"/>
        <v>0.21494325610154008</v>
      </c>
      <c r="J271" s="50">
        <f t="shared" si="337"/>
        <v>0.23055650537090136</v>
      </c>
      <c r="K271" s="50">
        <f t="shared" si="337"/>
        <v>0.23673637431946992</v>
      </c>
      <c r="L271" s="50">
        <f t="shared" si="337"/>
        <v>0.23883352599814212</v>
      </c>
      <c r="M271" s="50">
        <f t="shared" si="337"/>
        <v>0.20305286469749226</v>
      </c>
      <c r="N271" s="50">
        <f t="shared" si="337"/>
        <v>0.22882090228679799</v>
      </c>
      <c r="O271" s="50">
        <f t="shared" si="337"/>
        <v>0.19445199654111545</v>
      </c>
      <c r="P271" s="50">
        <f t="shared" si="337"/>
        <v>0.1997794154452891</v>
      </c>
      <c r="Q271" s="50">
        <f t="shared" si="337"/>
        <v>0.17547338958516281</v>
      </c>
    </row>
    <row r="272" spans="1:17" ht="11.45" customHeight="1" x14ac:dyDescent="0.25">
      <c r="A272" s="49" t="s">
        <v>23</v>
      </c>
      <c r="B272" s="48">
        <f t="shared" ref="B272:Q272" si="338">IF(B54=0,0,B54/B$46)</f>
        <v>0.22825698149800031</v>
      </c>
      <c r="C272" s="48">
        <f t="shared" si="338"/>
        <v>0.23183223485638979</v>
      </c>
      <c r="D272" s="48">
        <f t="shared" si="338"/>
        <v>0.23030820312036812</v>
      </c>
      <c r="E272" s="48">
        <f t="shared" si="338"/>
        <v>0.15517489971906437</v>
      </c>
      <c r="F272" s="48">
        <f t="shared" si="338"/>
        <v>0.24398410743032653</v>
      </c>
      <c r="G272" s="48">
        <f t="shared" si="338"/>
        <v>0.19466138129271349</v>
      </c>
      <c r="H272" s="48">
        <f t="shared" si="338"/>
        <v>0.21451202071467582</v>
      </c>
      <c r="I272" s="48">
        <f t="shared" si="338"/>
        <v>0.20134497645688779</v>
      </c>
      <c r="J272" s="48">
        <f t="shared" si="338"/>
        <v>0.21870231135541676</v>
      </c>
      <c r="K272" s="48">
        <f t="shared" si="338"/>
        <v>0.22581886415389074</v>
      </c>
      <c r="L272" s="48">
        <f t="shared" si="338"/>
        <v>0.22545283491942233</v>
      </c>
      <c r="M272" s="48">
        <f t="shared" si="338"/>
        <v>0.18996699919182194</v>
      </c>
      <c r="N272" s="48">
        <f t="shared" si="338"/>
        <v>0.21171068287870601</v>
      </c>
      <c r="O272" s="48">
        <f t="shared" si="338"/>
        <v>0.16275885876269372</v>
      </c>
      <c r="P272" s="48">
        <f t="shared" si="338"/>
        <v>0.18266481004351057</v>
      </c>
      <c r="Q272" s="48">
        <f t="shared" si="338"/>
        <v>0.1597556743954377</v>
      </c>
    </row>
    <row r="273" spans="1:17" ht="11.45" customHeight="1" x14ac:dyDescent="0.25">
      <c r="A273" s="47" t="s">
        <v>22</v>
      </c>
      <c r="B273" s="46">
        <f t="shared" ref="B273:Q273" si="339">IF(B55=0,0,B55/B$46)</f>
        <v>1.0856863678946654E-2</v>
      </c>
      <c r="C273" s="46">
        <f t="shared" si="339"/>
        <v>1.1476129372508199E-2</v>
      </c>
      <c r="D273" s="46">
        <f t="shared" si="339"/>
        <v>1.1699828323523337E-2</v>
      </c>
      <c r="E273" s="46">
        <f t="shared" si="339"/>
        <v>1.2617217955424991E-2</v>
      </c>
      <c r="F273" s="46">
        <f t="shared" si="339"/>
        <v>1.3284149770030599E-2</v>
      </c>
      <c r="G273" s="46">
        <f t="shared" si="339"/>
        <v>1.444897506825381E-2</v>
      </c>
      <c r="H273" s="46">
        <f t="shared" si="339"/>
        <v>1.6812322357667983E-2</v>
      </c>
      <c r="I273" s="46">
        <f t="shared" si="339"/>
        <v>1.35982796446523E-2</v>
      </c>
      <c r="J273" s="46">
        <f t="shared" si="339"/>
        <v>1.1854194015484581E-2</v>
      </c>
      <c r="K273" s="46">
        <f t="shared" si="339"/>
        <v>1.0917510165579156E-2</v>
      </c>
      <c r="L273" s="46">
        <f t="shared" si="339"/>
        <v>1.3380691078719772E-2</v>
      </c>
      <c r="M273" s="46">
        <f t="shared" si="339"/>
        <v>1.3085865505670318E-2</v>
      </c>
      <c r="N273" s="46">
        <f t="shared" si="339"/>
        <v>1.7110219408091973E-2</v>
      </c>
      <c r="O273" s="46">
        <f t="shared" si="339"/>
        <v>3.169313777842174E-2</v>
      </c>
      <c r="P273" s="46">
        <f t="shared" si="339"/>
        <v>1.7114605401778553E-2</v>
      </c>
      <c r="Q273" s="46">
        <f t="shared" si="339"/>
        <v>1.5717715189725097E-2</v>
      </c>
    </row>
  </sheetData>
  <pageMargins left="0.39370078740157483" right="0.39370078740157483" top="0.39370078740157483" bottom="0.39370078740157483" header="0.31496062992125984" footer="0.31496062992125984"/>
  <pageSetup paperSize="9" scale="26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Q166"/>
  <sheetViews>
    <sheetView showGridLines="0" zoomScaleNormal="100" workbookViewId="0">
      <pane xSplit="1" ySplit="1" topLeftCell="B2" activePane="bottomRight" state="frozen"/>
      <selection activeCell="D1" sqref="D1"/>
      <selection pane="topRight" activeCell="D1" sqref="D1"/>
      <selection pane="bottomLeft" activeCell="D1" sqref="D1"/>
      <selection pane="bottomRight" activeCell="B2" sqref="B2"/>
    </sheetView>
  </sheetViews>
  <sheetFormatPr defaultColWidth="9.140625" defaultRowHeight="11.45" customHeight="1" x14ac:dyDescent="0.25"/>
  <cols>
    <col min="1" max="1" width="50.7109375" style="13" customWidth="1"/>
    <col min="2" max="17" width="10.7109375" style="10" customWidth="1"/>
    <col min="18" max="16384" width="9.140625" style="13"/>
  </cols>
  <sheetData>
    <row r="1" spans="1:17" ht="13.5" customHeight="1" x14ac:dyDescent="0.25">
      <c r="A1" s="11" t="s">
        <v>184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</row>
    <row r="2" spans="1:17" ht="11.45" customHeight="1" x14ac:dyDescent="0.25">
      <c r="A2" s="45"/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  <c r="P2" s="99"/>
      <c r="Q2" s="99"/>
    </row>
    <row r="3" spans="1:17" ht="11.45" customHeight="1" x14ac:dyDescent="0.25">
      <c r="A3" s="27" t="s">
        <v>47</v>
      </c>
      <c r="B3" s="98"/>
      <c r="C3" s="98"/>
      <c r="D3" s="98"/>
      <c r="E3" s="98"/>
      <c r="F3" s="98"/>
      <c r="G3" s="98"/>
      <c r="H3" s="98"/>
      <c r="I3" s="98"/>
      <c r="J3" s="98"/>
      <c r="K3" s="98"/>
      <c r="L3" s="98"/>
      <c r="M3" s="98"/>
      <c r="N3" s="98"/>
      <c r="O3" s="98"/>
      <c r="P3" s="98"/>
      <c r="Q3" s="98"/>
    </row>
    <row r="4" spans="1:17" ht="11.45" customHeight="1" x14ac:dyDescent="0.25">
      <c r="A4" s="97" t="s">
        <v>92</v>
      </c>
      <c r="B4" s="96">
        <f>B5+B9+B10+B15</f>
        <v>5416.9648820486764</v>
      </c>
      <c r="C4" s="96">
        <f t="shared" ref="C4:Q4" si="0">C5+C9+C10+C15</f>
        <v>5543.0523399999993</v>
      </c>
      <c r="D4" s="96">
        <f t="shared" si="0"/>
        <v>5744.7101599999996</v>
      </c>
      <c r="E4" s="96">
        <f t="shared" si="0"/>
        <v>6089.9775300000001</v>
      </c>
      <c r="F4" s="96">
        <f t="shared" si="0"/>
        <v>6131.5656100000006</v>
      </c>
      <c r="G4" s="96">
        <f t="shared" si="0"/>
        <v>6299.1853475456655</v>
      </c>
      <c r="H4" s="96">
        <f t="shared" si="0"/>
        <v>6486.1123199999993</v>
      </c>
      <c r="I4" s="96">
        <f t="shared" si="0"/>
        <v>6785.3565399999989</v>
      </c>
      <c r="J4" s="96">
        <f t="shared" si="0"/>
        <v>6624.2765199999994</v>
      </c>
      <c r="K4" s="96">
        <f t="shared" si="0"/>
        <v>7131.5423599999995</v>
      </c>
      <c r="L4" s="96">
        <f t="shared" si="0"/>
        <v>6485.425013410415</v>
      </c>
      <c r="M4" s="96">
        <f t="shared" si="0"/>
        <v>5936.4152251990454</v>
      </c>
      <c r="N4" s="96">
        <f t="shared" si="0"/>
        <v>4861.1111261550977</v>
      </c>
      <c r="O4" s="96">
        <f t="shared" si="0"/>
        <v>4959.4752716847543</v>
      </c>
      <c r="P4" s="96">
        <f t="shared" si="0"/>
        <v>4933.7959747075301</v>
      </c>
      <c r="Q4" s="96">
        <f t="shared" si="0"/>
        <v>4975.0303195010174</v>
      </c>
    </row>
    <row r="5" spans="1:17" ht="11.45" customHeight="1" x14ac:dyDescent="0.25">
      <c r="A5" s="95" t="s">
        <v>91</v>
      </c>
      <c r="B5" s="94">
        <f>SUM(B6:B8)</f>
        <v>5416.9648820486764</v>
      </c>
      <c r="C5" s="94">
        <f t="shared" ref="C5:Q5" si="1">SUM(C6:C8)</f>
        <v>5536.9523499999996</v>
      </c>
      <c r="D5" s="94">
        <f t="shared" si="1"/>
        <v>5735.0103499999996</v>
      </c>
      <c r="E5" s="94">
        <f t="shared" si="1"/>
        <v>6079.2927399999999</v>
      </c>
      <c r="F5" s="94">
        <f t="shared" si="1"/>
        <v>6120.9671200000003</v>
      </c>
      <c r="G5" s="94">
        <f t="shared" si="1"/>
        <v>6287.314690824327</v>
      </c>
      <c r="H5" s="94">
        <f t="shared" si="1"/>
        <v>6428.816929999999</v>
      </c>
      <c r="I5" s="94">
        <f t="shared" si="1"/>
        <v>6688.4556699999994</v>
      </c>
      <c r="J5" s="94">
        <f t="shared" si="1"/>
        <v>6543.2767199999998</v>
      </c>
      <c r="K5" s="94">
        <f t="shared" si="1"/>
        <v>7041.1468199999999</v>
      </c>
      <c r="L5" s="94">
        <f t="shared" si="1"/>
        <v>6347.3484521309201</v>
      </c>
      <c r="M5" s="94">
        <f t="shared" si="1"/>
        <v>5818.6165783562956</v>
      </c>
      <c r="N5" s="94">
        <f t="shared" si="1"/>
        <v>4743.5511346003905</v>
      </c>
      <c r="O5" s="94">
        <f t="shared" si="1"/>
        <v>4825.6295298751247</v>
      </c>
      <c r="P5" s="94">
        <f t="shared" si="1"/>
        <v>4789.0618263590841</v>
      </c>
      <c r="Q5" s="94">
        <f t="shared" si="1"/>
        <v>4820.9911182299711</v>
      </c>
    </row>
    <row r="6" spans="1:17" ht="11.45" customHeight="1" x14ac:dyDescent="0.25">
      <c r="A6" s="17" t="s">
        <v>90</v>
      </c>
      <c r="B6" s="94">
        <v>16.48028837670509</v>
      </c>
      <c r="C6" s="94">
        <v>17.60023</v>
      </c>
      <c r="D6" s="94">
        <v>16.499880000000001</v>
      </c>
      <c r="E6" s="94">
        <v>13.20079</v>
      </c>
      <c r="F6" s="94">
        <v>12.10033</v>
      </c>
      <c r="G6" s="94">
        <v>12.08561578317132</v>
      </c>
      <c r="H6" s="94">
        <v>12.09679</v>
      </c>
      <c r="I6" s="94">
        <v>13.19857</v>
      </c>
      <c r="J6" s="94">
        <v>13.19637</v>
      </c>
      <c r="K6" s="94">
        <v>18.698540000000001</v>
      </c>
      <c r="L6" s="94">
        <v>46.144941675140302</v>
      </c>
      <c r="M6" s="94">
        <v>196.66478434621277</v>
      </c>
      <c r="N6" s="94">
        <v>84.599333281260826</v>
      </c>
      <c r="O6" s="94">
        <v>204.35645260778563</v>
      </c>
      <c r="P6" s="94">
        <v>221.93568869959401</v>
      </c>
      <c r="Q6" s="94">
        <v>257.09305262021087</v>
      </c>
    </row>
    <row r="7" spans="1:17" ht="11.45" customHeight="1" x14ac:dyDescent="0.25">
      <c r="A7" s="17" t="s">
        <v>89</v>
      </c>
      <c r="B7" s="94">
        <v>3463.9102775418601</v>
      </c>
      <c r="C7" s="94">
        <v>3577.6294699999999</v>
      </c>
      <c r="D7" s="94">
        <v>3746.02288</v>
      </c>
      <c r="E7" s="94">
        <v>3914.3331400000002</v>
      </c>
      <c r="F7" s="94">
        <v>4000.1321499999999</v>
      </c>
      <c r="G7" s="94">
        <v>4169.5613322403942</v>
      </c>
      <c r="H7" s="94">
        <v>4215.7444299999997</v>
      </c>
      <c r="I7" s="94">
        <v>4405.5797499999999</v>
      </c>
      <c r="J7" s="94">
        <v>4322.9792799999996</v>
      </c>
      <c r="K7" s="94">
        <v>4247.8494499999997</v>
      </c>
      <c r="L7" s="94">
        <v>3867.3978632315088</v>
      </c>
      <c r="M7" s="94">
        <v>3497.451600241237</v>
      </c>
      <c r="N7" s="94">
        <v>3035.0595385620527</v>
      </c>
      <c r="O7" s="94">
        <v>2777.5816438197548</v>
      </c>
      <c r="P7" s="94">
        <v>2643.0676839957973</v>
      </c>
      <c r="Q7" s="94">
        <v>2573.7106007431248</v>
      </c>
    </row>
    <row r="8" spans="1:17" ht="11.45" customHeight="1" x14ac:dyDescent="0.25">
      <c r="A8" s="17" t="s">
        <v>88</v>
      </c>
      <c r="B8" s="94">
        <v>1936.5743161301111</v>
      </c>
      <c r="C8" s="94">
        <v>1941.7226499999999</v>
      </c>
      <c r="D8" s="94">
        <v>1972.48759</v>
      </c>
      <c r="E8" s="94">
        <v>2151.7588099999998</v>
      </c>
      <c r="F8" s="94">
        <v>2108.7346400000001</v>
      </c>
      <c r="G8" s="94">
        <v>2105.6677428007611</v>
      </c>
      <c r="H8" s="94">
        <v>2200.9757099999997</v>
      </c>
      <c r="I8" s="94">
        <v>2269.6773499999999</v>
      </c>
      <c r="J8" s="94">
        <v>2207.1010700000002</v>
      </c>
      <c r="K8" s="94">
        <v>2774.5988299999999</v>
      </c>
      <c r="L8" s="94">
        <v>2433.8056472242706</v>
      </c>
      <c r="M8" s="94">
        <v>2124.5001937688457</v>
      </c>
      <c r="N8" s="94">
        <v>1623.8922627570771</v>
      </c>
      <c r="O8" s="94">
        <v>1843.6914334475841</v>
      </c>
      <c r="P8" s="94">
        <v>1924.0584536636927</v>
      </c>
      <c r="Q8" s="94">
        <v>1990.1874648666353</v>
      </c>
    </row>
    <row r="9" spans="1:17" ht="11.45" customHeight="1" x14ac:dyDescent="0.25">
      <c r="A9" s="95" t="s">
        <v>25</v>
      </c>
      <c r="B9" s="94">
        <v>0</v>
      </c>
      <c r="C9" s="94">
        <v>6.09999</v>
      </c>
      <c r="D9" s="94">
        <v>9.6998099999999994</v>
      </c>
      <c r="E9" s="94">
        <v>10.68479</v>
      </c>
      <c r="F9" s="94">
        <v>10.59849</v>
      </c>
      <c r="G9" s="94">
        <v>11.870656721338193</v>
      </c>
      <c r="H9" s="94">
        <v>12.49972</v>
      </c>
      <c r="I9" s="94">
        <v>14.300270000000001</v>
      </c>
      <c r="J9" s="94">
        <v>14.20018</v>
      </c>
      <c r="K9" s="94">
        <v>14.795990000000002</v>
      </c>
      <c r="L9" s="94">
        <v>14.139629269534167</v>
      </c>
      <c r="M9" s="94">
        <v>14.951823781896058</v>
      </c>
      <c r="N9" s="94">
        <v>14.712928204224871</v>
      </c>
      <c r="O9" s="94">
        <v>13.423075735835496</v>
      </c>
      <c r="P9" s="94">
        <v>13.757549669514422</v>
      </c>
      <c r="Q9" s="94">
        <v>15.11891232627975</v>
      </c>
    </row>
    <row r="10" spans="1:17" ht="11.45" customHeight="1" x14ac:dyDescent="0.25">
      <c r="A10" s="95" t="s">
        <v>87</v>
      </c>
      <c r="B10" s="94">
        <f>SUM(B11:B14)</f>
        <v>0</v>
      </c>
      <c r="C10" s="94">
        <f t="shared" ref="C10:Q10" si="2">SUM(C11:C14)</f>
        <v>0</v>
      </c>
      <c r="D10" s="94">
        <f t="shared" si="2"/>
        <v>0</v>
      </c>
      <c r="E10" s="94">
        <f t="shared" si="2"/>
        <v>0</v>
      </c>
      <c r="F10" s="94">
        <f t="shared" si="2"/>
        <v>0</v>
      </c>
      <c r="G10" s="94">
        <f t="shared" si="2"/>
        <v>0</v>
      </c>
      <c r="H10" s="94">
        <f t="shared" si="2"/>
        <v>44.795670000000001</v>
      </c>
      <c r="I10" s="94">
        <f t="shared" si="2"/>
        <v>82.600600000000014</v>
      </c>
      <c r="J10" s="94">
        <f t="shared" si="2"/>
        <v>66.79961999999999</v>
      </c>
      <c r="K10" s="94">
        <f t="shared" si="2"/>
        <v>75.599549999999994</v>
      </c>
      <c r="L10" s="94">
        <f t="shared" si="2"/>
        <v>123.93693200996019</v>
      </c>
      <c r="M10" s="94">
        <f t="shared" si="2"/>
        <v>102.84682306085374</v>
      </c>
      <c r="N10" s="94">
        <f t="shared" si="2"/>
        <v>102.84706335048227</v>
      </c>
      <c r="O10" s="94">
        <f t="shared" si="2"/>
        <v>120.42260064315829</v>
      </c>
      <c r="P10" s="94">
        <f t="shared" si="2"/>
        <v>130.95941053905278</v>
      </c>
      <c r="Q10" s="94">
        <f t="shared" si="2"/>
        <v>138.88757405708475</v>
      </c>
    </row>
    <row r="11" spans="1:17" ht="11.45" customHeight="1" x14ac:dyDescent="0.25">
      <c r="A11" s="17" t="s">
        <v>86</v>
      </c>
      <c r="B11" s="94">
        <v>0</v>
      </c>
      <c r="C11" s="94">
        <v>0</v>
      </c>
      <c r="D11" s="94">
        <v>0</v>
      </c>
      <c r="E11" s="94">
        <v>0</v>
      </c>
      <c r="F11" s="94">
        <v>0</v>
      </c>
      <c r="G11" s="94">
        <v>0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  <c r="P11" s="94">
        <v>0</v>
      </c>
      <c r="Q11" s="94">
        <v>0</v>
      </c>
    </row>
    <row r="12" spans="1:17" ht="11.45" customHeight="1" x14ac:dyDescent="0.25">
      <c r="A12" s="17" t="s">
        <v>85</v>
      </c>
      <c r="B12" s="94">
        <v>0</v>
      </c>
      <c r="C12" s="94">
        <v>0</v>
      </c>
      <c r="D12" s="94">
        <v>0</v>
      </c>
      <c r="E12" s="94">
        <v>0</v>
      </c>
      <c r="F12" s="94">
        <v>0</v>
      </c>
      <c r="G12" s="94">
        <v>0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  <c r="P12" s="94">
        <v>0</v>
      </c>
      <c r="Q12" s="94">
        <v>0</v>
      </c>
    </row>
    <row r="13" spans="1:17" ht="11.45" customHeight="1" x14ac:dyDescent="0.25">
      <c r="A13" s="17" t="s">
        <v>84</v>
      </c>
      <c r="B13" s="94">
        <v>0</v>
      </c>
      <c r="C13" s="94">
        <v>0</v>
      </c>
      <c r="D13" s="94">
        <v>0</v>
      </c>
      <c r="E13" s="94">
        <v>0</v>
      </c>
      <c r="F13" s="94">
        <v>0</v>
      </c>
      <c r="G13" s="94">
        <v>0</v>
      </c>
      <c r="H13" s="94">
        <v>44.795670000000001</v>
      </c>
      <c r="I13" s="94">
        <v>82.600600000000014</v>
      </c>
      <c r="J13" s="94">
        <v>66.79961999999999</v>
      </c>
      <c r="K13" s="94">
        <v>75.599549999999994</v>
      </c>
      <c r="L13" s="94">
        <v>123.93693200996019</v>
      </c>
      <c r="M13" s="94">
        <v>102.84682306085374</v>
      </c>
      <c r="N13" s="94">
        <v>102.84706335048227</v>
      </c>
      <c r="O13" s="94">
        <v>120.42260064315829</v>
      </c>
      <c r="P13" s="94">
        <v>130.95941053905278</v>
      </c>
      <c r="Q13" s="94">
        <v>138.88757405708475</v>
      </c>
    </row>
    <row r="14" spans="1:17" ht="11.45" customHeight="1" x14ac:dyDescent="0.25">
      <c r="A14" s="17" t="s">
        <v>83</v>
      </c>
      <c r="B14" s="94">
        <v>0</v>
      </c>
      <c r="C14" s="94">
        <v>0</v>
      </c>
      <c r="D14" s="94">
        <v>0</v>
      </c>
      <c r="E14" s="94">
        <v>0</v>
      </c>
      <c r="F14" s="94">
        <v>0</v>
      </c>
      <c r="G14" s="94">
        <v>0</v>
      </c>
      <c r="H14" s="94">
        <v>0</v>
      </c>
      <c r="I14" s="94">
        <v>0</v>
      </c>
      <c r="J14" s="94">
        <v>0</v>
      </c>
      <c r="K14" s="94">
        <v>0</v>
      </c>
      <c r="L14" s="94">
        <v>0</v>
      </c>
      <c r="M14" s="94">
        <v>0</v>
      </c>
      <c r="N14" s="94">
        <v>0</v>
      </c>
      <c r="O14" s="94">
        <v>0</v>
      </c>
      <c r="P14" s="94">
        <v>0</v>
      </c>
      <c r="Q14" s="94">
        <v>0</v>
      </c>
    </row>
    <row r="15" spans="1:17" ht="11.45" customHeight="1" x14ac:dyDescent="0.25">
      <c r="A15" s="93" t="s">
        <v>82</v>
      </c>
      <c r="B15" s="92">
        <v>0</v>
      </c>
      <c r="C15" s="92">
        <v>0</v>
      </c>
      <c r="D15" s="92">
        <v>0</v>
      </c>
      <c r="E15" s="92">
        <v>0</v>
      </c>
      <c r="F15" s="92">
        <v>0</v>
      </c>
      <c r="G15" s="92">
        <v>0</v>
      </c>
      <c r="H15" s="92">
        <v>0</v>
      </c>
      <c r="I15" s="92">
        <v>0</v>
      </c>
      <c r="J15" s="92">
        <v>0</v>
      </c>
      <c r="K15" s="92">
        <v>0</v>
      </c>
      <c r="L15" s="92">
        <v>0</v>
      </c>
      <c r="M15" s="92">
        <v>0</v>
      </c>
      <c r="N15" s="92">
        <v>0</v>
      </c>
      <c r="O15" s="92">
        <v>6.5430635731477012E-5</v>
      </c>
      <c r="P15" s="92">
        <v>1.7188139879370123E-2</v>
      </c>
      <c r="Q15" s="92">
        <v>3.2714887682618252E-2</v>
      </c>
    </row>
    <row r="17" spans="1:17" ht="11.45" customHeight="1" x14ac:dyDescent="0.25">
      <c r="A17" s="27" t="s">
        <v>81</v>
      </c>
      <c r="B17" s="71">
        <f t="shared" ref="B17:Q17" si="3">B18+B42</f>
        <v>5416.9648820486764</v>
      </c>
      <c r="C17" s="71">
        <f t="shared" si="3"/>
        <v>5543.0523400000002</v>
      </c>
      <c r="D17" s="71">
        <f t="shared" si="3"/>
        <v>5744.7101599999987</v>
      </c>
      <c r="E17" s="71">
        <f t="shared" si="3"/>
        <v>6089.9775299999992</v>
      </c>
      <c r="F17" s="71">
        <f t="shared" si="3"/>
        <v>6131.5656100000006</v>
      </c>
      <c r="G17" s="71">
        <f t="shared" si="3"/>
        <v>6299.1853475456646</v>
      </c>
      <c r="H17" s="71">
        <f t="shared" si="3"/>
        <v>6486.1123200000002</v>
      </c>
      <c r="I17" s="71">
        <f t="shared" si="3"/>
        <v>6785.3565399999998</v>
      </c>
      <c r="J17" s="71">
        <f t="shared" si="3"/>
        <v>6624.2765200000003</v>
      </c>
      <c r="K17" s="71">
        <f t="shared" si="3"/>
        <v>7131.5423600000004</v>
      </c>
      <c r="L17" s="71">
        <f t="shared" si="3"/>
        <v>6485.4250134104141</v>
      </c>
      <c r="M17" s="71">
        <f t="shared" si="3"/>
        <v>5936.4152251990454</v>
      </c>
      <c r="N17" s="71">
        <f t="shared" si="3"/>
        <v>4861.1111261550977</v>
      </c>
      <c r="O17" s="71">
        <f t="shared" si="3"/>
        <v>4959.4752716847543</v>
      </c>
      <c r="P17" s="71">
        <f t="shared" si="3"/>
        <v>4933.7959747075311</v>
      </c>
      <c r="Q17" s="71">
        <f t="shared" si="3"/>
        <v>4975.0303195010174</v>
      </c>
    </row>
    <row r="18" spans="1:17" ht="11.45" customHeight="1" x14ac:dyDescent="0.25">
      <c r="A18" s="25" t="s">
        <v>39</v>
      </c>
      <c r="B18" s="24">
        <f t="shared" ref="B18:Q18" si="4">B19+B21+B33</f>
        <v>3411.9848051932772</v>
      </c>
      <c r="C18" s="24">
        <f t="shared" si="4"/>
        <v>3556.127088496818</v>
      </c>
      <c r="D18" s="24">
        <f t="shared" si="4"/>
        <v>3728.6303717448568</v>
      </c>
      <c r="E18" s="24">
        <f t="shared" si="4"/>
        <v>3907.3769646524856</v>
      </c>
      <c r="F18" s="24">
        <f t="shared" si="4"/>
        <v>4012.4178756699494</v>
      </c>
      <c r="G18" s="24">
        <f t="shared" si="4"/>
        <v>4204.9977904400821</v>
      </c>
      <c r="H18" s="24">
        <f t="shared" si="4"/>
        <v>4314.9737642709388</v>
      </c>
      <c r="I18" s="24">
        <f t="shared" si="4"/>
        <v>4497.2803128771247</v>
      </c>
      <c r="J18" s="24">
        <f t="shared" si="4"/>
        <v>4421.0814098880774</v>
      </c>
      <c r="K18" s="24">
        <f t="shared" si="4"/>
        <v>4443.5616815728208</v>
      </c>
      <c r="L18" s="24">
        <f t="shared" si="4"/>
        <v>4126.7627597879036</v>
      </c>
      <c r="M18" s="24">
        <f t="shared" si="4"/>
        <v>3967.7268010675634</v>
      </c>
      <c r="N18" s="24">
        <f t="shared" si="4"/>
        <v>3427.7758387750505</v>
      </c>
      <c r="O18" s="24">
        <f t="shared" si="4"/>
        <v>3270.6552018068501</v>
      </c>
      <c r="P18" s="24">
        <f t="shared" si="4"/>
        <v>3221.9225012325269</v>
      </c>
      <c r="Q18" s="24">
        <f t="shared" si="4"/>
        <v>3153.8142211950244</v>
      </c>
    </row>
    <row r="19" spans="1:17" ht="11.45" customHeight="1" x14ac:dyDescent="0.25">
      <c r="A19" s="91" t="s">
        <v>80</v>
      </c>
      <c r="B19" s="90">
        <v>169.12613630501815</v>
      </c>
      <c r="C19" s="90">
        <v>183.28186231972487</v>
      </c>
      <c r="D19" s="90">
        <v>202.19731477860179</v>
      </c>
      <c r="E19" s="90">
        <v>212.13445948430785</v>
      </c>
      <c r="F19" s="90">
        <v>212.7974655393098</v>
      </c>
      <c r="G19" s="90">
        <v>219.16179676446612</v>
      </c>
      <c r="H19" s="90">
        <v>200.05889410906664</v>
      </c>
      <c r="I19" s="90">
        <v>200.25704370551344</v>
      </c>
      <c r="J19" s="90">
        <v>214.65443739189143</v>
      </c>
      <c r="K19" s="90">
        <v>220.15018560252608</v>
      </c>
      <c r="L19" s="90">
        <v>261.98491113258746</v>
      </c>
      <c r="M19" s="90">
        <v>267.87412026586128</v>
      </c>
      <c r="N19" s="90">
        <v>273.80394809097936</v>
      </c>
      <c r="O19" s="90">
        <v>274.02632057896244</v>
      </c>
      <c r="P19" s="90">
        <v>280.3501480844559</v>
      </c>
      <c r="Q19" s="90">
        <v>288.45586127830319</v>
      </c>
    </row>
    <row r="20" spans="1:17" ht="11.45" customHeight="1" x14ac:dyDescent="0.25">
      <c r="A20" s="89" t="s">
        <v>75</v>
      </c>
      <c r="B20" s="88">
        <v>0</v>
      </c>
      <c r="C20" s="88">
        <v>0</v>
      </c>
      <c r="D20" s="88">
        <v>0</v>
      </c>
      <c r="E20" s="88">
        <v>0</v>
      </c>
      <c r="F20" s="88">
        <v>0</v>
      </c>
      <c r="G20" s="88">
        <v>0</v>
      </c>
      <c r="H20" s="88">
        <v>0</v>
      </c>
      <c r="I20" s="88">
        <v>0</v>
      </c>
      <c r="J20" s="88">
        <v>0</v>
      </c>
      <c r="K20" s="88">
        <v>0</v>
      </c>
      <c r="L20" s="88">
        <v>0</v>
      </c>
      <c r="M20" s="88">
        <v>0</v>
      </c>
      <c r="N20" s="88">
        <v>0</v>
      </c>
      <c r="O20" s="88">
        <v>0</v>
      </c>
      <c r="P20" s="88">
        <v>0</v>
      </c>
      <c r="Q20" s="88">
        <v>0</v>
      </c>
    </row>
    <row r="21" spans="1:17" ht="11.45" customHeight="1" x14ac:dyDescent="0.25">
      <c r="A21" s="19" t="s">
        <v>29</v>
      </c>
      <c r="B21" s="21">
        <f>B22+B24+B26+B27+B29+B32</f>
        <v>2744.0815082136701</v>
      </c>
      <c r="C21" s="21">
        <f t="shared" ref="C21:Q21" si="5">C22+C24+C26+C27+C29+C32</f>
        <v>2879.9470106656067</v>
      </c>
      <c r="D21" s="21">
        <f t="shared" si="5"/>
        <v>3031.1211238699666</v>
      </c>
      <c r="E21" s="21">
        <f t="shared" si="5"/>
        <v>3203.0545351056567</v>
      </c>
      <c r="F21" s="21">
        <f t="shared" si="5"/>
        <v>3315.8146973509456</v>
      </c>
      <c r="G21" s="21">
        <f t="shared" si="5"/>
        <v>3501.6093125183211</v>
      </c>
      <c r="H21" s="21">
        <f t="shared" si="5"/>
        <v>3622.484388777747</v>
      </c>
      <c r="I21" s="21">
        <f t="shared" si="5"/>
        <v>3810.9492444581656</v>
      </c>
      <c r="J21" s="21">
        <f t="shared" si="5"/>
        <v>3739.0600161283146</v>
      </c>
      <c r="K21" s="21">
        <f t="shared" si="5"/>
        <v>3772.7513314741259</v>
      </c>
      <c r="L21" s="21">
        <f t="shared" si="5"/>
        <v>3417.543927088057</v>
      </c>
      <c r="M21" s="21">
        <f t="shared" si="5"/>
        <v>3252.8694536306998</v>
      </c>
      <c r="N21" s="21">
        <f t="shared" si="5"/>
        <v>2715.6623425889647</v>
      </c>
      <c r="O21" s="21">
        <f t="shared" si="5"/>
        <v>2559.9477306646945</v>
      </c>
      <c r="P21" s="21">
        <f t="shared" si="5"/>
        <v>2505.4870481336839</v>
      </c>
      <c r="Q21" s="21">
        <f t="shared" si="5"/>
        <v>2430.2157878718513</v>
      </c>
    </row>
    <row r="22" spans="1:17" ht="11.45" customHeight="1" x14ac:dyDescent="0.25">
      <c r="A22" s="62" t="s">
        <v>59</v>
      </c>
      <c r="B22" s="70">
        <v>2568.1584558760833</v>
      </c>
      <c r="C22" s="70">
        <v>2707.7780168365966</v>
      </c>
      <c r="D22" s="70">
        <v>2860.4476080295249</v>
      </c>
      <c r="E22" s="70">
        <v>3026.8692181865981</v>
      </c>
      <c r="F22" s="70">
        <v>3156.1327863002825</v>
      </c>
      <c r="G22" s="70">
        <v>3336.4155895215295</v>
      </c>
      <c r="H22" s="70">
        <v>3443.5770418221741</v>
      </c>
      <c r="I22" s="70">
        <v>3618.2567358449214</v>
      </c>
      <c r="J22" s="70">
        <v>3560.0961783361163</v>
      </c>
      <c r="K22" s="70">
        <v>3568.9107423466726</v>
      </c>
      <c r="L22" s="70">
        <v>3199.0194525393881</v>
      </c>
      <c r="M22" s="70">
        <v>2893.7749055132003</v>
      </c>
      <c r="N22" s="70">
        <v>2484.8647079035695</v>
      </c>
      <c r="O22" s="70">
        <v>2236.692248728561</v>
      </c>
      <c r="P22" s="70">
        <v>2102.7865263105641</v>
      </c>
      <c r="Q22" s="70">
        <v>2020.9438002049028</v>
      </c>
    </row>
    <row r="23" spans="1:17" ht="11.45" customHeight="1" x14ac:dyDescent="0.25">
      <c r="A23" s="87" t="s">
        <v>75</v>
      </c>
      <c r="B23" s="70">
        <v>0</v>
      </c>
      <c r="C23" s="70">
        <v>0</v>
      </c>
      <c r="D23" s="70">
        <v>0</v>
      </c>
      <c r="E23" s="70">
        <v>0</v>
      </c>
      <c r="F23" s="70">
        <v>0</v>
      </c>
      <c r="G23" s="70">
        <v>0</v>
      </c>
      <c r="H23" s="70">
        <v>0</v>
      </c>
      <c r="I23" s="70">
        <v>0</v>
      </c>
      <c r="J23" s="70">
        <v>0</v>
      </c>
      <c r="K23" s="70">
        <v>0</v>
      </c>
      <c r="L23" s="70">
        <v>0</v>
      </c>
      <c r="M23" s="70">
        <v>0</v>
      </c>
      <c r="N23" s="70">
        <v>0</v>
      </c>
      <c r="O23" s="70">
        <v>0</v>
      </c>
      <c r="P23" s="70">
        <v>0</v>
      </c>
      <c r="Q23" s="70">
        <v>0</v>
      </c>
    </row>
    <row r="24" spans="1:17" ht="11.45" customHeight="1" x14ac:dyDescent="0.25">
      <c r="A24" s="62" t="s">
        <v>58</v>
      </c>
      <c r="B24" s="70">
        <v>159.44276396088162</v>
      </c>
      <c r="C24" s="70">
        <v>153.69033986444651</v>
      </c>
      <c r="D24" s="70">
        <v>152.75191337597585</v>
      </c>
      <c r="E24" s="70">
        <v>161.41876657940816</v>
      </c>
      <c r="F24" s="70">
        <v>146.02451838490083</v>
      </c>
      <c r="G24" s="70">
        <v>151.37910596712572</v>
      </c>
      <c r="H24" s="70">
        <v>164.99810617295597</v>
      </c>
      <c r="I24" s="70">
        <v>177.44996577566451</v>
      </c>
      <c r="J24" s="70">
        <v>163.77007060241553</v>
      </c>
      <c r="K24" s="70">
        <v>182.5854332238323</v>
      </c>
      <c r="L24" s="70">
        <v>169.49148624274954</v>
      </c>
      <c r="M24" s="70">
        <v>159.3889323601594</v>
      </c>
      <c r="N24" s="70">
        <v>143.1930357457623</v>
      </c>
      <c r="O24" s="70">
        <v>116.03602725974996</v>
      </c>
      <c r="P24" s="70">
        <v>177.86986548208134</v>
      </c>
      <c r="Q24" s="70">
        <v>149.11407350860577</v>
      </c>
    </row>
    <row r="25" spans="1:17" ht="11.45" customHeight="1" x14ac:dyDescent="0.25">
      <c r="A25" s="87" t="s">
        <v>75</v>
      </c>
      <c r="B25" s="70">
        <v>0</v>
      </c>
      <c r="C25" s="70">
        <v>0</v>
      </c>
      <c r="D25" s="70">
        <v>0</v>
      </c>
      <c r="E25" s="70">
        <v>0</v>
      </c>
      <c r="F25" s="70">
        <v>0</v>
      </c>
      <c r="G25" s="70">
        <v>0</v>
      </c>
      <c r="H25" s="70">
        <v>3.2911634641762575</v>
      </c>
      <c r="I25" s="70">
        <v>6.2311826895496685</v>
      </c>
      <c r="J25" s="70">
        <v>4.8110185865744768</v>
      </c>
      <c r="K25" s="70">
        <v>4.8429529274649141</v>
      </c>
      <c r="L25" s="70">
        <v>8.2128103810290014</v>
      </c>
      <c r="M25" s="70">
        <v>7.3597177271623471</v>
      </c>
      <c r="N25" s="70">
        <v>8.5287819626428973</v>
      </c>
      <c r="O25" s="70">
        <v>7.1143324310028078</v>
      </c>
      <c r="P25" s="70">
        <v>11.335051213888535</v>
      </c>
      <c r="Q25" s="70">
        <v>9.7272719602449342</v>
      </c>
    </row>
    <row r="26" spans="1:17" ht="11.45" customHeight="1" x14ac:dyDescent="0.25">
      <c r="A26" s="62" t="s">
        <v>57</v>
      </c>
      <c r="B26" s="70">
        <v>16.48028837670509</v>
      </c>
      <c r="C26" s="70">
        <v>17.60023</v>
      </c>
      <c r="D26" s="70">
        <v>16.499880000000001</v>
      </c>
      <c r="E26" s="70">
        <v>13.20079</v>
      </c>
      <c r="F26" s="70">
        <v>12.10033</v>
      </c>
      <c r="G26" s="70">
        <v>12.08561578317132</v>
      </c>
      <c r="H26" s="70">
        <v>12.09679</v>
      </c>
      <c r="I26" s="70">
        <v>13.19857</v>
      </c>
      <c r="J26" s="70">
        <v>13.19637</v>
      </c>
      <c r="K26" s="70">
        <v>18.698540000000001</v>
      </c>
      <c r="L26" s="70">
        <v>46.144941675140302</v>
      </c>
      <c r="M26" s="70">
        <v>196.66478434621277</v>
      </c>
      <c r="N26" s="70">
        <v>84.599333281260826</v>
      </c>
      <c r="O26" s="70">
        <v>204.35645260778563</v>
      </c>
      <c r="P26" s="70">
        <v>221.93568869959401</v>
      </c>
      <c r="Q26" s="70">
        <v>257.09305262021087</v>
      </c>
    </row>
    <row r="27" spans="1:17" ht="11.45" customHeight="1" x14ac:dyDescent="0.25">
      <c r="A27" s="62" t="s">
        <v>56</v>
      </c>
      <c r="B27" s="70">
        <v>0</v>
      </c>
      <c r="C27" s="70">
        <v>0.87842396456323657</v>
      </c>
      <c r="D27" s="70">
        <v>1.4217224644663586</v>
      </c>
      <c r="E27" s="70">
        <v>1.5657603396505551</v>
      </c>
      <c r="F27" s="70">
        <v>1.5570626657618771</v>
      </c>
      <c r="G27" s="70">
        <v>1.7290012464947651</v>
      </c>
      <c r="H27" s="70">
        <v>1.8124507826169589</v>
      </c>
      <c r="I27" s="70">
        <v>2.0439728375793673</v>
      </c>
      <c r="J27" s="70">
        <v>1.9973971897824263</v>
      </c>
      <c r="K27" s="70">
        <v>2.5566159036213012</v>
      </c>
      <c r="L27" s="70">
        <v>2.8880466307789754</v>
      </c>
      <c r="M27" s="70">
        <v>3.040831411127535</v>
      </c>
      <c r="N27" s="70">
        <v>3.0052656583721191</v>
      </c>
      <c r="O27" s="70">
        <v>2.8628316667310245</v>
      </c>
      <c r="P27" s="70">
        <v>2.8748793617189734</v>
      </c>
      <c r="Q27" s="70">
        <v>3.02378246525595</v>
      </c>
    </row>
    <row r="28" spans="1:17" ht="11.45" customHeight="1" x14ac:dyDescent="0.25">
      <c r="A28" s="87" t="s">
        <v>77</v>
      </c>
      <c r="B28" s="70">
        <v>0</v>
      </c>
      <c r="C28" s="70">
        <v>0</v>
      </c>
      <c r="D28" s="70">
        <v>0</v>
      </c>
      <c r="E28" s="70">
        <v>0</v>
      </c>
      <c r="F28" s="70">
        <v>0</v>
      </c>
      <c r="G28" s="70">
        <v>0</v>
      </c>
      <c r="H28" s="70">
        <v>0</v>
      </c>
      <c r="I28" s="70">
        <v>0</v>
      </c>
      <c r="J28" s="70">
        <v>0</v>
      </c>
      <c r="K28" s="70">
        <v>0</v>
      </c>
      <c r="L28" s="70">
        <v>0</v>
      </c>
      <c r="M28" s="70">
        <v>0</v>
      </c>
      <c r="N28" s="70">
        <v>0</v>
      </c>
      <c r="O28" s="70">
        <v>0</v>
      </c>
      <c r="P28" s="70">
        <v>0</v>
      </c>
      <c r="Q28" s="70">
        <v>0</v>
      </c>
    </row>
    <row r="29" spans="1:17" ht="11.45" customHeight="1" x14ac:dyDescent="0.25">
      <c r="A29" s="62" t="s">
        <v>79</v>
      </c>
      <c r="B29" s="70">
        <v>0</v>
      </c>
      <c r="C29" s="70">
        <v>0</v>
      </c>
      <c r="D29" s="70">
        <v>0</v>
      </c>
      <c r="E29" s="70">
        <v>0</v>
      </c>
      <c r="F29" s="70">
        <v>0</v>
      </c>
      <c r="G29" s="70">
        <v>0</v>
      </c>
      <c r="H29" s="70">
        <v>0</v>
      </c>
      <c r="I29" s="70">
        <v>0</v>
      </c>
      <c r="J29" s="70">
        <v>0</v>
      </c>
      <c r="K29" s="70">
        <v>0</v>
      </c>
      <c r="L29" s="70">
        <v>0</v>
      </c>
      <c r="M29" s="70">
        <v>0</v>
      </c>
      <c r="N29" s="70">
        <v>0</v>
      </c>
      <c r="O29" s="70">
        <v>1.7040186679408257E-4</v>
      </c>
      <c r="P29" s="70">
        <v>4.746154533533861E-3</v>
      </c>
      <c r="Q29" s="70">
        <v>1.3863369146311786E-2</v>
      </c>
    </row>
    <row r="30" spans="1:17" ht="11.45" customHeight="1" x14ac:dyDescent="0.25">
      <c r="A30" s="87" t="s">
        <v>75</v>
      </c>
      <c r="B30" s="70">
        <v>0</v>
      </c>
      <c r="C30" s="70">
        <v>0</v>
      </c>
      <c r="D30" s="70">
        <v>0</v>
      </c>
      <c r="E30" s="70">
        <v>0</v>
      </c>
      <c r="F30" s="70">
        <v>0</v>
      </c>
      <c r="G30" s="70">
        <v>0</v>
      </c>
      <c r="H30" s="70">
        <v>0</v>
      </c>
      <c r="I30" s="70">
        <v>0</v>
      </c>
      <c r="J30" s="70">
        <v>0</v>
      </c>
      <c r="K30" s="70">
        <v>0</v>
      </c>
      <c r="L30" s="70">
        <v>0</v>
      </c>
      <c r="M30" s="70">
        <v>0</v>
      </c>
      <c r="N30" s="70">
        <v>0</v>
      </c>
      <c r="O30" s="70">
        <v>0</v>
      </c>
      <c r="P30" s="70">
        <v>0</v>
      </c>
      <c r="Q30" s="70">
        <v>0</v>
      </c>
    </row>
    <row r="31" spans="1:17" ht="11.45" customHeight="1" x14ac:dyDescent="0.25">
      <c r="A31" s="87" t="s">
        <v>78</v>
      </c>
      <c r="B31" s="70">
        <v>0</v>
      </c>
      <c r="C31" s="70">
        <v>0</v>
      </c>
      <c r="D31" s="70">
        <v>0</v>
      </c>
      <c r="E31" s="70">
        <v>0</v>
      </c>
      <c r="F31" s="70">
        <v>0</v>
      </c>
      <c r="G31" s="70">
        <v>0</v>
      </c>
      <c r="H31" s="70">
        <v>0</v>
      </c>
      <c r="I31" s="70">
        <v>0</v>
      </c>
      <c r="J31" s="70">
        <v>0</v>
      </c>
      <c r="K31" s="70">
        <v>0</v>
      </c>
      <c r="L31" s="70">
        <v>0</v>
      </c>
      <c r="M31" s="70">
        <v>0</v>
      </c>
      <c r="N31" s="70">
        <v>0</v>
      </c>
      <c r="O31" s="70">
        <v>6.5430635731477012E-5</v>
      </c>
      <c r="P31" s="70">
        <v>1.8460146879446773E-3</v>
      </c>
      <c r="Q31" s="70">
        <v>5.4991839527799421E-3</v>
      </c>
    </row>
    <row r="32" spans="1:17" ht="11.45" customHeight="1" x14ac:dyDescent="0.25">
      <c r="A32" s="62" t="s">
        <v>55</v>
      </c>
      <c r="B32" s="70">
        <v>0</v>
      </c>
      <c r="C32" s="70">
        <v>0</v>
      </c>
      <c r="D32" s="70">
        <v>0</v>
      </c>
      <c r="E32" s="70">
        <v>0</v>
      </c>
      <c r="F32" s="70">
        <v>0</v>
      </c>
      <c r="G32" s="70">
        <v>0</v>
      </c>
      <c r="H32" s="70">
        <v>0</v>
      </c>
      <c r="I32" s="70">
        <v>0</v>
      </c>
      <c r="J32" s="70">
        <v>0</v>
      </c>
      <c r="K32" s="70">
        <v>0</v>
      </c>
      <c r="L32" s="70">
        <v>0</v>
      </c>
      <c r="M32" s="70">
        <v>0</v>
      </c>
      <c r="N32" s="70">
        <v>0</v>
      </c>
      <c r="O32" s="70">
        <v>0</v>
      </c>
      <c r="P32" s="70">
        <v>1.5342125191425445E-2</v>
      </c>
      <c r="Q32" s="70">
        <v>2.7215703729838309E-2</v>
      </c>
    </row>
    <row r="33" spans="1:17" ht="11.45" customHeight="1" x14ac:dyDescent="0.25">
      <c r="A33" s="19" t="s">
        <v>28</v>
      </c>
      <c r="B33" s="21">
        <f>B34+B36+B38+B39+B41</f>
        <v>498.77716067458897</v>
      </c>
      <c r="C33" s="21">
        <f t="shared" ref="C33:Q33" si="6">C34+C36+C38+C39+C41</f>
        <v>492.89821551148617</v>
      </c>
      <c r="D33" s="21">
        <f t="shared" si="6"/>
        <v>495.31193309628873</v>
      </c>
      <c r="E33" s="21">
        <f t="shared" si="6"/>
        <v>492.18797006252106</v>
      </c>
      <c r="F33" s="21">
        <f t="shared" si="6"/>
        <v>483.80571277969386</v>
      </c>
      <c r="G33" s="21">
        <f t="shared" si="6"/>
        <v>484.22668115729476</v>
      </c>
      <c r="H33" s="21">
        <f t="shared" si="6"/>
        <v>492.43048138412473</v>
      </c>
      <c r="I33" s="21">
        <f t="shared" si="6"/>
        <v>486.07402471344591</v>
      </c>
      <c r="J33" s="21">
        <f t="shared" si="6"/>
        <v>467.36695636787113</v>
      </c>
      <c r="K33" s="21">
        <f t="shared" si="6"/>
        <v>450.66016449616853</v>
      </c>
      <c r="L33" s="21">
        <f t="shared" si="6"/>
        <v>447.23392156725885</v>
      </c>
      <c r="M33" s="21">
        <f t="shared" si="6"/>
        <v>446.9832271710024</v>
      </c>
      <c r="N33" s="21">
        <f t="shared" si="6"/>
        <v>438.30954809510655</v>
      </c>
      <c r="O33" s="21">
        <f t="shared" si="6"/>
        <v>436.68115056319311</v>
      </c>
      <c r="P33" s="21">
        <f t="shared" si="6"/>
        <v>436.08530501438679</v>
      </c>
      <c r="Q33" s="21">
        <f t="shared" si="6"/>
        <v>435.14257204487024</v>
      </c>
    </row>
    <row r="34" spans="1:17" ht="11.45" customHeight="1" x14ac:dyDescent="0.25">
      <c r="A34" s="62" t="s">
        <v>59</v>
      </c>
      <c r="B34" s="20">
        <v>0</v>
      </c>
      <c r="C34" s="20">
        <v>0</v>
      </c>
      <c r="D34" s="20">
        <v>0</v>
      </c>
      <c r="E34" s="20">
        <v>0</v>
      </c>
      <c r="F34" s="20">
        <v>0</v>
      </c>
      <c r="G34" s="20">
        <v>0</v>
      </c>
      <c r="H34" s="20">
        <v>0</v>
      </c>
      <c r="I34" s="20">
        <v>0</v>
      </c>
      <c r="J34" s="20">
        <v>0</v>
      </c>
      <c r="K34" s="20">
        <v>0</v>
      </c>
      <c r="L34" s="20">
        <v>0</v>
      </c>
      <c r="M34" s="20">
        <v>0</v>
      </c>
      <c r="N34" s="20">
        <v>0</v>
      </c>
      <c r="O34" s="20">
        <v>0</v>
      </c>
      <c r="P34" s="20">
        <v>0</v>
      </c>
      <c r="Q34" s="20">
        <v>0</v>
      </c>
    </row>
    <row r="35" spans="1:17" ht="11.45" customHeight="1" x14ac:dyDescent="0.25">
      <c r="A35" s="87" t="s">
        <v>75</v>
      </c>
      <c r="B35" s="20">
        <v>0</v>
      </c>
      <c r="C35" s="20">
        <v>0</v>
      </c>
      <c r="D35" s="20">
        <v>0</v>
      </c>
      <c r="E35" s="20">
        <v>0</v>
      </c>
      <c r="F35" s="20">
        <v>0</v>
      </c>
      <c r="G35" s="20">
        <v>0</v>
      </c>
      <c r="H35" s="20">
        <v>0</v>
      </c>
      <c r="I35" s="20">
        <v>0</v>
      </c>
      <c r="J35" s="20">
        <v>0</v>
      </c>
      <c r="K35" s="20">
        <v>0</v>
      </c>
      <c r="L35" s="20">
        <v>0</v>
      </c>
      <c r="M35" s="20">
        <v>0</v>
      </c>
      <c r="N35" s="20">
        <v>0</v>
      </c>
      <c r="O35" s="20">
        <v>0</v>
      </c>
      <c r="P35" s="20">
        <v>0</v>
      </c>
      <c r="Q35" s="20">
        <v>0</v>
      </c>
    </row>
    <row r="36" spans="1:17" ht="11.45" customHeight="1" x14ac:dyDescent="0.25">
      <c r="A36" s="62" t="s">
        <v>58</v>
      </c>
      <c r="B36" s="20">
        <v>498.77716067458897</v>
      </c>
      <c r="C36" s="20">
        <v>487.67664947604942</v>
      </c>
      <c r="D36" s="20">
        <v>487.03384556075508</v>
      </c>
      <c r="E36" s="20">
        <v>483.06894040217162</v>
      </c>
      <c r="F36" s="20">
        <v>474.76428544545576</v>
      </c>
      <c r="G36" s="20">
        <v>474.08502568245132</v>
      </c>
      <c r="H36" s="20">
        <v>481.74321216674167</v>
      </c>
      <c r="I36" s="20">
        <v>473.81772755102526</v>
      </c>
      <c r="J36" s="20">
        <v>455.16417355765356</v>
      </c>
      <c r="K36" s="20">
        <v>438.42079039978984</v>
      </c>
      <c r="L36" s="20">
        <v>435.98233892850368</v>
      </c>
      <c r="M36" s="20">
        <v>435.0722348002339</v>
      </c>
      <c r="N36" s="20">
        <v>426.60188554925378</v>
      </c>
      <c r="O36" s="20">
        <v>426.12090649408862</v>
      </c>
      <c r="P36" s="20">
        <v>425.20263470659137</v>
      </c>
      <c r="Q36" s="20">
        <v>423.04744218384644</v>
      </c>
    </row>
    <row r="37" spans="1:17" ht="11.45" customHeight="1" x14ac:dyDescent="0.25">
      <c r="A37" s="87" t="s">
        <v>75</v>
      </c>
      <c r="B37" s="20">
        <v>0</v>
      </c>
      <c r="C37" s="20">
        <v>0</v>
      </c>
      <c r="D37" s="20">
        <v>0</v>
      </c>
      <c r="E37" s="20">
        <v>0</v>
      </c>
      <c r="F37" s="20">
        <v>0</v>
      </c>
      <c r="G37" s="20">
        <v>0</v>
      </c>
      <c r="H37" s="20">
        <v>9.6091748915962025</v>
      </c>
      <c r="I37" s="20">
        <v>16.638181974350108</v>
      </c>
      <c r="J37" s="20">
        <v>13.371205684125677</v>
      </c>
      <c r="K37" s="20">
        <v>11.628809663721876</v>
      </c>
      <c r="L37" s="20">
        <v>21.12578253027435</v>
      </c>
      <c r="M37" s="20">
        <v>20.089279673572786</v>
      </c>
      <c r="N37" s="20">
        <v>25.409018307020538</v>
      </c>
      <c r="O37" s="20">
        <v>26.1260735669014</v>
      </c>
      <c r="P37" s="20">
        <v>27.096740797642841</v>
      </c>
      <c r="Q37" s="20">
        <v>27.596976096094444</v>
      </c>
    </row>
    <row r="38" spans="1:17" ht="11.45" customHeight="1" x14ac:dyDescent="0.25">
      <c r="A38" s="62" t="s">
        <v>57</v>
      </c>
      <c r="B38" s="20">
        <v>0</v>
      </c>
      <c r="C38" s="20">
        <v>0</v>
      </c>
      <c r="D38" s="20">
        <v>0</v>
      </c>
      <c r="E38" s="20">
        <v>0</v>
      </c>
      <c r="F38" s="20">
        <v>0</v>
      </c>
      <c r="G38" s="20">
        <v>0</v>
      </c>
      <c r="H38" s="20">
        <v>0</v>
      </c>
      <c r="I38" s="20">
        <v>0</v>
      </c>
      <c r="J38" s="20">
        <v>0</v>
      </c>
      <c r="K38" s="20">
        <v>0</v>
      </c>
      <c r="L38" s="20">
        <v>0</v>
      </c>
      <c r="M38" s="20">
        <v>0</v>
      </c>
      <c r="N38" s="20">
        <v>0</v>
      </c>
      <c r="O38" s="20">
        <v>0</v>
      </c>
      <c r="P38" s="20">
        <v>0</v>
      </c>
      <c r="Q38" s="20">
        <v>0</v>
      </c>
    </row>
    <row r="39" spans="1:17" ht="11.45" customHeight="1" x14ac:dyDescent="0.25">
      <c r="A39" s="62" t="s">
        <v>56</v>
      </c>
      <c r="B39" s="20">
        <v>0</v>
      </c>
      <c r="C39" s="20">
        <v>5.2215660354367639</v>
      </c>
      <c r="D39" s="20">
        <v>8.2780875355336399</v>
      </c>
      <c r="E39" s="20">
        <v>9.1190296603494438</v>
      </c>
      <c r="F39" s="20">
        <v>9.0414273342381222</v>
      </c>
      <c r="G39" s="20">
        <v>10.141655474843429</v>
      </c>
      <c r="H39" s="20">
        <v>10.68726921738304</v>
      </c>
      <c r="I39" s="20">
        <v>12.256297162420633</v>
      </c>
      <c r="J39" s="20">
        <v>12.202782810217574</v>
      </c>
      <c r="K39" s="20">
        <v>12.2393740963787</v>
      </c>
      <c r="L39" s="20">
        <v>11.251582638755192</v>
      </c>
      <c r="M39" s="20">
        <v>11.910992370768524</v>
      </c>
      <c r="N39" s="20">
        <v>11.707662545852752</v>
      </c>
      <c r="O39" s="20">
        <v>10.560244069104472</v>
      </c>
      <c r="P39" s="20">
        <v>10.882670307795449</v>
      </c>
      <c r="Q39" s="20">
        <v>12.0951298610238</v>
      </c>
    </row>
    <row r="40" spans="1:17" ht="11.45" customHeight="1" x14ac:dyDescent="0.25">
      <c r="A40" s="87" t="s">
        <v>77</v>
      </c>
      <c r="B40" s="20">
        <v>0</v>
      </c>
      <c r="C40" s="20">
        <v>0</v>
      </c>
      <c r="D40" s="20">
        <v>0</v>
      </c>
      <c r="E40" s="20">
        <v>0</v>
      </c>
      <c r="F40" s="20">
        <v>0</v>
      </c>
      <c r="G40" s="20">
        <v>0</v>
      </c>
      <c r="H40" s="20">
        <v>0</v>
      </c>
      <c r="I40" s="20">
        <v>0</v>
      </c>
      <c r="J40" s="20">
        <v>0</v>
      </c>
      <c r="K40" s="20">
        <v>0</v>
      </c>
      <c r="L40" s="20">
        <v>0</v>
      </c>
      <c r="M40" s="20">
        <v>0</v>
      </c>
      <c r="N40" s="20">
        <v>0</v>
      </c>
      <c r="O40" s="20">
        <v>0</v>
      </c>
      <c r="P40" s="20">
        <v>0</v>
      </c>
      <c r="Q40" s="20">
        <v>0</v>
      </c>
    </row>
    <row r="41" spans="1:17" ht="11.45" customHeight="1" x14ac:dyDescent="0.25">
      <c r="A41" s="62" t="s">
        <v>55</v>
      </c>
      <c r="B41" s="20">
        <v>0</v>
      </c>
      <c r="C41" s="20">
        <v>0</v>
      </c>
      <c r="D41" s="20">
        <v>0</v>
      </c>
      <c r="E41" s="20">
        <v>0</v>
      </c>
      <c r="F41" s="20">
        <v>0</v>
      </c>
      <c r="G41" s="20">
        <v>0</v>
      </c>
      <c r="H41" s="20">
        <v>0</v>
      </c>
      <c r="I41" s="20">
        <v>0</v>
      </c>
      <c r="J41" s="20">
        <v>0</v>
      </c>
      <c r="K41" s="20">
        <v>0</v>
      </c>
      <c r="L41" s="20">
        <v>0</v>
      </c>
      <c r="M41" s="20">
        <v>0</v>
      </c>
      <c r="N41" s="20">
        <v>0</v>
      </c>
      <c r="O41" s="20">
        <v>0</v>
      </c>
      <c r="P41" s="20">
        <v>0</v>
      </c>
      <c r="Q41" s="20">
        <v>0</v>
      </c>
    </row>
    <row r="42" spans="1:17" ht="11.45" customHeight="1" x14ac:dyDescent="0.25">
      <c r="A42" s="25" t="s">
        <v>18</v>
      </c>
      <c r="B42" s="24">
        <f t="shared" ref="B42" si="7">B43+B52</f>
        <v>2004.9800768553991</v>
      </c>
      <c r="C42" s="24">
        <f t="shared" ref="C42:Q42" si="8">C43+C52</f>
        <v>1986.9252515031822</v>
      </c>
      <c r="D42" s="24">
        <f t="shared" si="8"/>
        <v>2016.0797882551424</v>
      </c>
      <c r="E42" s="24">
        <f t="shared" si="8"/>
        <v>2182.6005653475136</v>
      </c>
      <c r="F42" s="24">
        <f t="shared" si="8"/>
        <v>2119.1477343300512</v>
      </c>
      <c r="G42" s="24">
        <f t="shared" si="8"/>
        <v>2094.1875571055825</v>
      </c>
      <c r="H42" s="24">
        <f t="shared" si="8"/>
        <v>2171.138555729061</v>
      </c>
      <c r="I42" s="24">
        <f t="shared" si="8"/>
        <v>2288.076227122875</v>
      </c>
      <c r="J42" s="24">
        <f t="shared" si="8"/>
        <v>2203.195110111923</v>
      </c>
      <c r="K42" s="24">
        <f t="shared" si="8"/>
        <v>2687.9806784271796</v>
      </c>
      <c r="L42" s="24">
        <f t="shared" si="8"/>
        <v>2358.6622536225104</v>
      </c>
      <c r="M42" s="24">
        <f t="shared" si="8"/>
        <v>1968.6884241314817</v>
      </c>
      <c r="N42" s="24">
        <f t="shared" si="8"/>
        <v>1433.3352873800472</v>
      </c>
      <c r="O42" s="24">
        <f t="shared" si="8"/>
        <v>1688.8200698779042</v>
      </c>
      <c r="P42" s="24">
        <f t="shared" si="8"/>
        <v>1711.8734734750044</v>
      </c>
      <c r="Q42" s="24">
        <f t="shared" si="8"/>
        <v>1821.2160983059932</v>
      </c>
    </row>
    <row r="43" spans="1:17" ht="11.45" customHeight="1" x14ac:dyDescent="0.25">
      <c r="A43" s="23" t="s">
        <v>27</v>
      </c>
      <c r="B43" s="22">
        <f>B44+B46+B48+B49+B51</f>
        <v>857.90273346671097</v>
      </c>
      <c r="C43" s="22">
        <f t="shared" ref="C43:Q43" si="9">C44+C46+C48+C49+C51</f>
        <v>833.13876072667529</v>
      </c>
      <c r="D43" s="22">
        <f t="shared" si="9"/>
        <v>844.36778055655975</v>
      </c>
      <c r="E43" s="22">
        <f t="shared" si="9"/>
        <v>862.71864876276697</v>
      </c>
      <c r="F43" s="22">
        <f t="shared" si="9"/>
        <v>833.74701021490705</v>
      </c>
      <c r="G43" s="22">
        <f t="shared" si="9"/>
        <v>828.97616030604888</v>
      </c>
      <c r="H43" s="22">
        <f t="shared" si="9"/>
        <v>822.51062105857341</v>
      </c>
      <c r="I43" s="22">
        <f t="shared" si="9"/>
        <v>871.31786492562651</v>
      </c>
      <c r="J43" s="22">
        <f t="shared" si="9"/>
        <v>829.55830442860611</v>
      </c>
      <c r="K43" s="22">
        <f t="shared" si="9"/>
        <v>784.10159346596038</v>
      </c>
      <c r="L43" s="22">
        <f t="shared" si="9"/>
        <v>766.8599766559264</v>
      </c>
      <c r="M43" s="22">
        <f t="shared" si="9"/>
        <v>658.73117124982628</v>
      </c>
      <c r="N43" s="22">
        <f t="shared" si="9"/>
        <v>543.17437821120302</v>
      </c>
      <c r="O43" s="22">
        <f t="shared" si="9"/>
        <v>621.34256708566454</v>
      </c>
      <c r="P43" s="22">
        <f t="shared" si="9"/>
        <v>621.72073719723221</v>
      </c>
      <c r="Q43" s="22">
        <f t="shared" si="9"/>
        <v>754.50222635971636</v>
      </c>
    </row>
    <row r="44" spans="1:17" ht="11.45" customHeight="1" x14ac:dyDescent="0.25">
      <c r="A44" s="62" t="s">
        <v>59</v>
      </c>
      <c r="B44" s="70">
        <v>726.62568536075867</v>
      </c>
      <c r="C44" s="70">
        <v>686.56959084367827</v>
      </c>
      <c r="D44" s="70">
        <v>683.37795719187341</v>
      </c>
      <c r="E44" s="70">
        <v>675.32946232909376</v>
      </c>
      <c r="F44" s="70">
        <v>631.20189816040738</v>
      </c>
      <c r="G44" s="70">
        <v>613.98394595439856</v>
      </c>
      <c r="H44" s="70">
        <v>572.10849406875877</v>
      </c>
      <c r="I44" s="70">
        <v>587.06597044956447</v>
      </c>
      <c r="J44" s="70">
        <v>548.22866427199165</v>
      </c>
      <c r="K44" s="70">
        <v>458.78852205080113</v>
      </c>
      <c r="L44" s="70">
        <v>406.39349955953327</v>
      </c>
      <c r="M44" s="70">
        <v>335.80257446217541</v>
      </c>
      <c r="N44" s="70">
        <v>276.39088256750381</v>
      </c>
      <c r="O44" s="70">
        <v>266.86296954100033</v>
      </c>
      <c r="P44" s="70">
        <v>259.92810946093169</v>
      </c>
      <c r="Q44" s="70">
        <v>264.30257507472538</v>
      </c>
    </row>
    <row r="45" spans="1:17" ht="11.45" customHeight="1" x14ac:dyDescent="0.25">
      <c r="A45" s="87" t="s">
        <v>75</v>
      </c>
      <c r="B45" s="70">
        <v>0</v>
      </c>
      <c r="C45" s="70">
        <v>0</v>
      </c>
      <c r="D45" s="70">
        <v>0</v>
      </c>
      <c r="E45" s="70">
        <v>0</v>
      </c>
      <c r="F45" s="70">
        <v>0</v>
      </c>
      <c r="G45" s="70">
        <v>0</v>
      </c>
      <c r="H45" s="70">
        <v>0</v>
      </c>
      <c r="I45" s="70">
        <v>0</v>
      </c>
      <c r="J45" s="70">
        <v>0</v>
      </c>
      <c r="K45" s="70">
        <v>0</v>
      </c>
      <c r="L45" s="70">
        <v>0</v>
      </c>
      <c r="M45" s="70">
        <v>0</v>
      </c>
      <c r="N45" s="70">
        <v>0</v>
      </c>
      <c r="O45" s="70">
        <v>0</v>
      </c>
      <c r="P45" s="70">
        <v>0</v>
      </c>
      <c r="Q45" s="70">
        <v>0</v>
      </c>
    </row>
    <row r="46" spans="1:17" ht="11.45" customHeight="1" x14ac:dyDescent="0.25">
      <c r="A46" s="62" t="s">
        <v>58</v>
      </c>
      <c r="B46" s="70">
        <v>131.2770481059523</v>
      </c>
      <c r="C46" s="70">
        <v>146.56916988299702</v>
      </c>
      <c r="D46" s="70">
        <v>160.98982336468634</v>
      </c>
      <c r="E46" s="70">
        <v>187.38918643367325</v>
      </c>
      <c r="F46" s="70">
        <v>202.54511205449967</v>
      </c>
      <c r="G46" s="70">
        <v>214.99221435165029</v>
      </c>
      <c r="H46" s="70">
        <v>250.40212698981463</v>
      </c>
      <c r="I46" s="70">
        <v>284.25189447606203</v>
      </c>
      <c r="J46" s="70">
        <v>281.32964015661446</v>
      </c>
      <c r="K46" s="70">
        <v>325.31307141515924</v>
      </c>
      <c r="L46" s="70">
        <v>360.46647709639319</v>
      </c>
      <c r="M46" s="70">
        <v>322.9285967876508</v>
      </c>
      <c r="N46" s="70">
        <v>266.78349564369921</v>
      </c>
      <c r="O46" s="70">
        <v>354.47959754466416</v>
      </c>
      <c r="P46" s="70">
        <v>361.79262773630052</v>
      </c>
      <c r="Q46" s="70">
        <v>490.19965128499098</v>
      </c>
    </row>
    <row r="47" spans="1:17" ht="11.45" customHeight="1" x14ac:dyDescent="0.25">
      <c r="A47" s="87" t="s">
        <v>75</v>
      </c>
      <c r="B47" s="70">
        <v>0</v>
      </c>
      <c r="C47" s="70">
        <v>0</v>
      </c>
      <c r="D47" s="70">
        <v>0</v>
      </c>
      <c r="E47" s="70">
        <v>0</v>
      </c>
      <c r="F47" s="70">
        <v>0</v>
      </c>
      <c r="G47" s="70">
        <v>0</v>
      </c>
      <c r="H47" s="70">
        <v>4.994689641086187</v>
      </c>
      <c r="I47" s="70">
        <v>9.9815487514387549</v>
      </c>
      <c r="J47" s="70">
        <v>8.2645267402590843</v>
      </c>
      <c r="K47" s="70">
        <v>8.6287052791405721</v>
      </c>
      <c r="L47" s="70">
        <v>17.466616705869185</v>
      </c>
      <c r="M47" s="70">
        <v>14.911093782944496</v>
      </c>
      <c r="N47" s="70">
        <v>15.89000647780551</v>
      </c>
      <c r="O47" s="70">
        <v>21.733643907814166</v>
      </c>
      <c r="P47" s="70">
        <v>23.055833280603743</v>
      </c>
      <c r="Q47" s="70">
        <v>31.97756731252559</v>
      </c>
    </row>
    <row r="48" spans="1:17" ht="11.45" customHeight="1" x14ac:dyDescent="0.25">
      <c r="A48" s="62" t="s">
        <v>57</v>
      </c>
      <c r="B48" s="70">
        <v>0</v>
      </c>
      <c r="C48" s="70">
        <v>0</v>
      </c>
      <c r="D48" s="70">
        <v>0</v>
      </c>
      <c r="E48" s="70">
        <v>0</v>
      </c>
      <c r="F48" s="70">
        <v>0</v>
      </c>
      <c r="G48" s="70">
        <v>0</v>
      </c>
      <c r="H48" s="70">
        <v>0</v>
      </c>
      <c r="I48" s="70">
        <v>0</v>
      </c>
      <c r="J48" s="70">
        <v>0</v>
      </c>
      <c r="K48" s="70">
        <v>0</v>
      </c>
      <c r="L48" s="70">
        <v>0</v>
      </c>
      <c r="M48" s="70">
        <v>0</v>
      </c>
      <c r="N48" s="70">
        <v>0</v>
      </c>
      <c r="O48" s="70">
        <v>0</v>
      </c>
      <c r="P48" s="70">
        <v>0</v>
      </c>
      <c r="Q48" s="70">
        <v>0</v>
      </c>
    </row>
    <row r="49" spans="1:17" ht="11.45" customHeight="1" x14ac:dyDescent="0.25">
      <c r="A49" s="62" t="s">
        <v>56</v>
      </c>
      <c r="B49" s="70">
        <v>0</v>
      </c>
      <c r="C49" s="70">
        <v>0</v>
      </c>
      <c r="D49" s="70">
        <v>0</v>
      </c>
      <c r="E49" s="70">
        <v>0</v>
      </c>
      <c r="F49" s="70">
        <v>0</v>
      </c>
      <c r="G49" s="70">
        <v>0</v>
      </c>
      <c r="H49" s="70">
        <v>0</v>
      </c>
      <c r="I49" s="70">
        <v>0</v>
      </c>
      <c r="J49" s="70">
        <v>0</v>
      </c>
      <c r="K49" s="70">
        <v>0</v>
      </c>
      <c r="L49" s="70">
        <v>0</v>
      </c>
      <c r="M49" s="70">
        <v>0</v>
      </c>
      <c r="N49" s="70">
        <v>0</v>
      </c>
      <c r="O49" s="70">
        <v>0</v>
      </c>
      <c r="P49" s="70">
        <v>0</v>
      </c>
      <c r="Q49" s="70">
        <v>0</v>
      </c>
    </row>
    <row r="50" spans="1:17" ht="11.45" customHeight="1" x14ac:dyDescent="0.25">
      <c r="A50" s="87" t="s">
        <v>77</v>
      </c>
      <c r="B50" s="70">
        <v>0</v>
      </c>
      <c r="C50" s="70">
        <v>0</v>
      </c>
      <c r="D50" s="70">
        <v>0</v>
      </c>
      <c r="E50" s="70">
        <v>0</v>
      </c>
      <c r="F50" s="70">
        <v>0</v>
      </c>
      <c r="G50" s="70">
        <v>0</v>
      </c>
      <c r="H50" s="70">
        <v>0</v>
      </c>
      <c r="I50" s="70">
        <v>0</v>
      </c>
      <c r="J50" s="70">
        <v>0</v>
      </c>
      <c r="K50" s="70">
        <v>0</v>
      </c>
      <c r="L50" s="70">
        <v>0</v>
      </c>
      <c r="M50" s="70">
        <v>0</v>
      </c>
      <c r="N50" s="70">
        <v>0</v>
      </c>
      <c r="O50" s="70">
        <v>0</v>
      </c>
      <c r="P50" s="70">
        <v>0</v>
      </c>
      <c r="Q50" s="70">
        <v>0</v>
      </c>
    </row>
    <row r="51" spans="1:17" ht="11.45" customHeight="1" x14ac:dyDescent="0.25">
      <c r="A51" s="62" t="s">
        <v>55</v>
      </c>
      <c r="B51" s="70">
        <v>0</v>
      </c>
      <c r="C51" s="70">
        <v>0</v>
      </c>
      <c r="D51" s="70">
        <v>0</v>
      </c>
      <c r="E51" s="70">
        <v>0</v>
      </c>
      <c r="F51" s="70">
        <v>0</v>
      </c>
      <c r="G51" s="70">
        <v>0</v>
      </c>
      <c r="H51" s="70">
        <v>0</v>
      </c>
      <c r="I51" s="70">
        <v>0</v>
      </c>
      <c r="J51" s="70">
        <v>0</v>
      </c>
      <c r="K51" s="70">
        <v>0</v>
      </c>
      <c r="L51" s="70">
        <v>0</v>
      </c>
      <c r="M51" s="70">
        <v>0</v>
      </c>
      <c r="N51" s="70">
        <v>0</v>
      </c>
      <c r="O51" s="70">
        <v>0</v>
      </c>
      <c r="P51" s="70">
        <v>0</v>
      </c>
      <c r="Q51" s="70">
        <v>0</v>
      </c>
    </row>
    <row r="52" spans="1:17" ht="11.45" customHeight="1" x14ac:dyDescent="0.25">
      <c r="A52" s="19" t="s">
        <v>76</v>
      </c>
      <c r="B52" s="21">
        <f>B53+B55</f>
        <v>1147.0773433886882</v>
      </c>
      <c r="C52" s="21">
        <f t="shared" ref="C52:Q52" si="10">C53+C55</f>
        <v>1153.7864907765068</v>
      </c>
      <c r="D52" s="21">
        <f t="shared" si="10"/>
        <v>1171.7120076985827</v>
      </c>
      <c r="E52" s="21">
        <f t="shared" si="10"/>
        <v>1319.8819165847467</v>
      </c>
      <c r="F52" s="21">
        <f t="shared" si="10"/>
        <v>1285.4007241151439</v>
      </c>
      <c r="G52" s="21">
        <f t="shared" si="10"/>
        <v>1265.2113967995338</v>
      </c>
      <c r="H52" s="21">
        <f t="shared" si="10"/>
        <v>1348.6279346704875</v>
      </c>
      <c r="I52" s="21">
        <f t="shared" si="10"/>
        <v>1416.7583621972483</v>
      </c>
      <c r="J52" s="21">
        <f t="shared" si="10"/>
        <v>1373.6368056833167</v>
      </c>
      <c r="K52" s="21">
        <f t="shared" si="10"/>
        <v>1903.879084961219</v>
      </c>
      <c r="L52" s="21">
        <f t="shared" si="10"/>
        <v>1591.802276966584</v>
      </c>
      <c r="M52" s="21">
        <f t="shared" si="10"/>
        <v>1309.9572528816554</v>
      </c>
      <c r="N52" s="21">
        <f t="shared" si="10"/>
        <v>890.16090916884411</v>
      </c>
      <c r="O52" s="21">
        <f t="shared" si="10"/>
        <v>1067.4775027922396</v>
      </c>
      <c r="P52" s="21">
        <f t="shared" si="10"/>
        <v>1090.1527362777722</v>
      </c>
      <c r="Q52" s="21">
        <f t="shared" si="10"/>
        <v>1066.7138719462769</v>
      </c>
    </row>
    <row r="53" spans="1:17" ht="11.45" customHeight="1" x14ac:dyDescent="0.25">
      <c r="A53" s="17" t="s">
        <v>23</v>
      </c>
      <c r="B53" s="20">
        <v>1071.3402282117604</v>
      </c>
      <c r="C53" s="20">
        <v>1085.3712489685504</v>
      </c>
      <c r="D53" s="20">
        <v>1104.5837776808303</v>
      </c>
      <c r="E53" s="20">
        <v>954.99397115843794</v>
      </c>
      <c r="F53" s="20">
        <v>1211.9740349325061</v>
      </c>
      <c r="G53" s="20">
        <v>1041.579967092136</v>
      </c>
      <c r="H53" s="20">
        <v>1146.7864488637374</v>
      </c>
      <c r="I53" s="20">
        <v>1178.686716973855</v>
      </c>
      <c r="J53" s="20">
        <v>1216.7499579965095</v>
      </c>
      <c r="K53" s="20">
        <v>1471.1547069401529</v>
      </c>
      <c r="L53" s="20">
        <v>1325.3760146753862</v>
      </c>
      <c r="M53" s="20">
        <v>1010.6115667043618</v>
      </c>
      <c r="N53" s="20">
        <v>790.65554194589652</v>
      </c>
      <c r="O53" s="20">
        <v>760.6818789131255</v>
      </c>
      <c r="P53" s="20">
        <v>861.39517009632527</v>
      </c>
      <c r="Q53" s="20">
        <v>866.05332496764083</v>
      </c>
    </row>
    <row r="54" spans="1:17" ht="11.45" customHeight="1" x14ac:dyDescent="0.25">
      <c r="A54" s="87" t="s">
        <v>75</v>
      </c>
      <c r="B54" s="20">
        <v>0</v>
      </c>
      <c r="C54" s="20">
        <v>0</v>
      </c>
      <c r="D54" s="20">
        <v>0</v>
      </c>
      <c r="E54" s="20">
        <v>0</v>
      </c>
      <c r="F54" s="20">
        <v>0</v>
      </c>
      <c r="G54" s="20">
        <v>0</v>
      </c>
      <c r="H54" s="20">
        <v>22.874575649713663</v>
      </c>
      <c r="I54" s="20">
        <v>41.389764349094293</v>
      </c>
      <c r="J54" s="20">
        <v>35.744056539770327</v>
      </c>
      <c r="K54" s="20">
        <v>39.021365882980191</v>
      </c>
      <c r="L54" s="20">
        <v>64.221880009377045</v>
      </c>
      <c r="M54" s="20">
        <v>46.664569193190374</v>
      </c>
      <c r="N54" s="20">
        <v>47.092574647167247</v>
      </c>
      <c r="O54" s="20">
        <v>46.638478484905789</v>
      </c>
      <c r="P54" s="20">
        <v>54.893831183684746</v>
      </c>
      <c r="Q54" s="20">
        <v>56.495916353250337</v>
      </c>
    </row>
    <row r="55" spans="1:17" ht="11.45" customHeight="1" x14ac:dyDescent="0.25">
      <c r="A55" s="17" t="s">
        <v>22</v>
      </c>
      <c r="B55" s="20">
        <v>75.737115176927801</v>
      </c>
      <c r="C55" s="20">
        <v>68.415241807956463</v>
      </c>
      <c r="D55" s="20">
        <v>67.128230017752486</v>
      </c>
      <c r="E55" s="20">
        <v>364.88794542630876</v>
      </c>
      <c r="F55" s="20">
        <v>73.426689182637759</v>
      </c>
      <c r="G55" s="20">
        <v>223.63142970739761</v>
      </c>
      <c r="H55" s="20">
        <v>201.84148580675009</v>
      </c>
      <c r="I55" s="20">
        <v>238.07164522339329</v>
      </c>
      <c r="J55" s="20">
        <v>156.88684768680719</v>
      </c>
      <c r="K55" s="20">
        <v>432.724378021066</v>
      </c>
      <c r="L55" s="20">
        <v>266.42626229119799</v>
      </c>
      <c r="M55" s="20">
        <v>299.34568617729354</v>
      </c>
      <c r="N55" s="20">
        <v>99.505367222947555</v>
      </c>
      <c r="O55" s="20">
        <v>306.79562387911409</v>
      </c>
      <c r="P55" s="20">
        <v>228.757566181447</v>
      </c>
      <c r="Q55" s="20">
        <v>200.66054697863601</v>
      </c>
    </row>
    <row r="56" spans="1:17" ht="11.45" customHeight="1" x14ac:dyDescent="0.25">
      <c r="A56" s="86" t="s">
        <v>75</v>
      </c>
      <c r="B56" s="69">
        <v>0</v>
      </c>
      <c r="C56" s="69">
        <v>0</v>
      </c>
      <c r="D56" s="69">
        <v>0</v>
      </c>
      <c r="E56" s="69">
        <v>0</v>
      </c>
      <c r="F56" s="69">
        <v>0</v>
      </c>
      <c r="G56" s="69">
        <v>0</v>
      </c>
      <c r="H56" s="69">
        <v>4.0260663534276855</v>
      </c>
      <c r="I56" s="69">
        <v>8.3599222355671969</v>
      </c>
      <c r="J56" s="69">
        <v>4.6088124492704203</v>
      </c>
      <c r="K56" s="69">
        <v>11.477716246692442</v>
      </c>
      <c r="L56" s="69">
        <v>12.9098423834106</v>
      </c>
      <c r="M56" s="69">
        <v>13.822162683983731</v>
      </c>
      <c r="N56" s="69">
        <v>5.9266819558460773</v>
      </c>
      <c r="O56" s="69">
        <v>18.810072252534127</v>
      </c>
      <c r="P56" s="69">
        <v>14.577954063232928</v>
      </c>
      <c r="Q56" s="69">
        <v>13.089842334969449</v>
      </c>
    </row>
    <row r="58" spans="1:17" ht="11.45" customHeight="1" x14ac:dyDescent="0.25">
      <c r="A58" s="35" t="s">
        <v>45</v>
      </c>
      <c r="B58" s="85"/>
      <c r="C58" s="85"/>
      <c r="D58" s="85"/>
      <c r="E58" s="85"/>
      <c r="F58" s="85"/>
      <c r="G58" s="85"/>
      <c r="H58" s="85"/>
      <c r="I58" s="85"/>
      <c r="J58" s="85"/>
      <c r="K58" s="85"/>
      <c r="L58" s="85"/>
      <c r="M58" s="84"/>
      <c r="N58" s="84"/>
      <c r="O58" s="84"/>
      <c r="P58" s="84"/>
      <c r="Q58" s="84"/>
    </row>
    <row r="60" spans="1:17" ht="11.45" customHeight="1" x14ac:dyDescent="0.25">
      <c r="A60" s="27" t="s">
        <v>74</v>
      </c>
      <c r="B60" s="71">
        <f>IF(B17=0,"",B17/TrRoad_act!B30*100)</f>
        <v>11.301948925698225</v>
      </c>
      <c r="C60" s="71">
        <f>IF(C17=0,"",C17/TrRoad_act!C30*100)</f>
        <v>10.843158415667627</v>
      </c>
      <c r="D60" s="71">
        <f>IF(D17=0,"",D17/TrRoad_act!D30*100)</f>
        <v>10.576333871925513</v>
      </c>
      <c r="E60" s="71">
        <f>IF(E17=0,"",E17/TrRoad_act!E30*100)</f>
        <v>10.793990305037529</v>
      </c>
      <c r="F60" s="71">
        <f>IF(F17=0,"",F17/TrRoad_act!F30*100)</f>
        <v>10.168400911551386</v>
      </c>
      <c r="G60" s="71">
        <f>IF(G17=0,"",G17/TrRoad_act!G30*100)</f>
        <v>10.01732718647372</v>
      </c>
      <c r="H60" s="71">
        <f>IF(H17=0,"",H17/TrRoad_act!H30*100)</f>
        <v>9.8420759464531855</v>
      </c>
      <c r="I60" s="71">
        <f>IF(I17=0,"",I17/TrRoad_act!I30*100)</f>
        <v>9.7930680794262095</v>
      </c>
      <c r="J60" s="71">
        <f>IF(J17=0,"",J17/TrRoad_act!J30*100)</f>
        <v>9.1639889579556666</v>
      </c>
      <c r="K60" s="71">
        <f>IF(K17=0,"",K17/TrRoad_act!K30*100)</f>
        <v>9.8149179994641909</v>
      </c>
      <c r="L60" s="71">
        <f>IF(L17=0,"",L17/TrRoad_act!L30*100)</f>
        <v>8.8768392553540121</v>
      </c>
      <c r="M60" s="71">
        <f>IF(M17=0,"",M17/TrRoad_act!M30*100)</f>
        <v>8.8120894900461053</v>
      </c>
      <c r="N60" s="71">
        <f>IF(N17=0,"",N17/TrRoad_act!N30*100)</f>
        <v>8.190107494069693</v>
      </c>
      <c r="O60" s="71">
        <f>IF(O17=0,"",O17/TrRoad_act!O30*100)</f>
        <v>8.5050262803094636</v>
      </c>
      <c r="P60" s="71">
        <f>IF(P17=0,"",P17/TrRoad_act!P30*100)</f>
        <v>8.4613856833924785</v>
      </c>
      <c r="Q60" s="71">
        <f>IF(Q17=0,"",Q17/TrRoad_act!Q30*100)</f>
        <v>8.2742526196481432</v>
      </c>
    </row>
    <row r="61" spans="1:17" ht="11.45" customHeight="1" x14ac:dyDescent="0.25">
      <c r="A61" s="25" t="s">
        <v>39</v>
      </c>
      <c r="B61" s="24">
        <f>IF(B18=0,"",B18/TrRoad_act!B31*100)</f>
        <v>9.3063035212616008</v>
      </c>
      <c r="C61" s="24">
        <f>IF(C18=0,"",C18/TrRoad_act!C31*100)</f>
        <v>8.9380108948813266</v>
      </c>
      <c r="D61" s="24">
        <f>IF(D18=0,"",D18/TrRoad_act!D31*100)</f>
        <v>8.7392784401658705</v>
      </c>
      <c r="E61" s="24">
        <f>IF(E18=0,"",E18/TrRoad_act!E31*100)</f>
        <v>8.6040667130965982</v>
      </c>
      <c r="F61" s="24">
        <f>IF(F18=0,"",F18/TrRoad_act!F31*100)</f>
        <v>8.3406497562913575</v>
      </c>
      <c r="G61" s="24">
        <f>IF(G18=0,"",G18/TrRoad_act!G31*100)</f>
        <v>8.1913462111513322</v>
      </c>
      <c r="H61" s="24">
        <f>IF(H18=0,"",H18/TrRoad_act!H31*100)</f>
        <v>8.0190096756824776</v>
      </c>
      <c r="I61" s="24">
        <f>IF(I18=0,"",I18/TrRoad_act!I31*100)</f>
        <v>7.949538864643622</v>
      </c>
      <c r="J61" s="24">
        <f>IF(J18=0,"",J18/TrRoad_act!J31*100)</f>
        <v>7.4376381119734063</v>
      </c>
      <c r="K61" s="24">
        <f>IF(K18=0,"",K18/TrRoad_act!K31*100)</f>
        <v>7.3771228936588953</v>
      </c>
      <c r="L61" s="24">
        <f>IF(L18=0,"",L18/TrRoad_act!L31*100)</f>
        <v>6.8367823517612001</v>
      </c>
      <c r="M61" s="24">
        <f>IF(M18=0,"",M18/TrRoad_act!M31*100)</f>
        <v>6.9774631134795513</v>
      </c>
      <c r="N61" s="24">
        <f>IF(N18=0,"",N18/TrRoad_act!N31*100)</f>
        <v>6.8033483720614765</v>
      </c>
      <c r="O61" s="24">
        <f>IF(O18=0,"",O18/TrRoad_act!O31*100)</f>
        <v>6.7590000473529779</v>
      </c>
      <c r="P61" s="24">
        <f>IF(P18=0,"",P18/TrRoad_act!P31*100)</f>
        <v>6.6764036851954227</v>
      </c>
      <c r="Q61" s="24">
        <f>IF(Q18=0,"",Q18/TrRoad_act!Q31*100)</f>
        <v>6.5573628159834518</v>
      </c>
    </row>
    <row r="62" spans="1:17" ht="11.45" customHeight="1" x14ac:dyDescent="0.25">
      <c r="A62" s="23" t="s">
        <v>30</v>
      </c>
      <c r="B62" s="22">
        <f>IF(B19=0,"",B19/TrRoad_act!B32*100)</f>
        <v>4.4585772010610487</v>
      </c>
      <c r="C62" s="22">
        <f>IF(C19=0,"",C19/TrRoad_act!C32*100)</f>
        <v>4.5682853753799391</v>
      </c>
      <c r="D62" s="22">
        <f>IF(D19=0,"",D19/TrRoad_act!D32*100)</f>
        <v>4.546629855538975</v>
      </c>
      <c r="E62" s="22">
        <f>IF(E19=0,"",E19/TrRoad_act!E32*100)</f>
        <v>4.4985642740892704</v>
      </c>
      <c r="F62" s="22">
        <f>IF(F19=0,"",F19/TrRoad_act!F32*100)</f>
        <v>4.3471004696149311</v>
      </c>
      <c r="G62" s="22">
        <f>IF(G19=0,"",G19/TrRoad_act!G32*100)</f>
        <v>4.3741569252214658</v>
      </c>
      <c r="H62" s="22">
        <f>IF(H19=0,"",H19/TrRoad_act!H32*100)</f>
        <v>4.2116139420775065</v>
      </c>
      <c r="I62" s="22">
        <f>IF(I19=0,"",I19/TrRoad_act!I32*100)</f>
        <v>4.1204104752351425</v>
      </c>
      <c r="J62" s="22">
        <f>IF(J19=0,"",J19/TrRoad_act!J32*100)</f>
        <v>4.1338698368855438</v>
      </c>
      <c r="K62" s="22">
        <f>IF(K19=0,"",K19/TrRoad_act!K32*100)</f>
        <v>4.1456918833405085</v>
      </c>
      <c r="L62" s="22">
        <f>IF(L19=0,"",L19/TrRoad_act!L32*100)</f>
        <v>4.1323468935959742</v>
      </c>
      <c r="M62" s="22">
        <f>IF(M19=0,"",M19/TrRoad_act!M32*100)</f>
        <v>4.0795862537597802</v>
      </c>
      <c r="N62" s="22">
        <f>IF(N19=0,"",N19/TrRoad_act!N32*100)</f>
        <v>3.9804505348715407</v>
      </c>
      <c r="O62" s="22">
        <f>IF(O19=0,"",O19/TrRoad_act!O32*100)</f>
        <v>3.9072210851229436</v>
      </c>
      <c r="P62" s="22">
        <f>IF(P19=0,"",P19/TrRoad_act!P32*100)</f>
        <v>3.8227004594254237</v>
      </c>
      <c r="Q62" s="22">
        <f>IF(Q19=0,"",Q19/TrRoad_act!Q32*100)</f>
        <v>3.9008685074660412</v>
      </c>
    </row>
    <row r="63" spans="1:17" ht="11.45" customHeight="1" x14ac:dyDescent="0.25">
      <c r="A63" s="19" t="s">
        <v>29</v>
      </c>
      <c r="B63" s="21">
        <f>IF(B21=0,"",B21/TrRoad_act!B33*100)</f>
        <v>8.5511830273270419</v>
      </c>
      <c r="C63" s="21">
        <f>IF(C21=0,"",C21/TrRoad_act!C33*100)</f>
        <v>8.2323524383890927</v>
      </c>
      <c r="D63" s="21">
        <f>IF(D21=0,"",D21/TrRoad_act!D33*100)</f>
        <v>8.1021035881029331</v>
      </c>
      <c r="E63" s="21">
        <f>IF(E21=0,"",E21/TrRoad_act!E33*100)</f>
        <v>8.0307547582394818</v>
      </c>
      <c r="F63" s="21">
        <f>IF(F21=0,"",F21/TrRoad_act!F33*100)</f>
        <v>7.8195995765621804</v>
      </c>
      <c r="G63" s="21">
        <f>IF(G21=0,"",G21/TrRoad_act!G33*100)</f>
        <v>7.6950534058212687</v>
      </c>
      <c r="H63" s="21">
        <f>IF(H21=0,"",H21/TrRoad_act!H33*100)</f>
        <v>7.5134696219635995</v>
      </c>
      <c r="I63" s="21">
        <f>IF(I21=0,"",I21/TrRoad_act!I33*100)</f>
        <v>7.4923311013194036</v>
      </c>
      <c r="J63" s="21">
        <f>IF(J21=0,"",J21/TrRoad_act!J33*100)</f>
        <v>6.9991032875741155</v>
      </c>
      <c r="K63" s="21">
        <f>IF(K21=0,"",K21/TrRoad_act!K33*100)</f>
        <v>6.9715396563685124</v>
      </c>
      <c r="L63" s="21">
        <f>IF(L21=0,"",L21/TrRoad_act!L33*100)</f>
        <v>6.4229528428428999</v>
      </c>
      <c r="M63" s="21">
        <f>IF(M21=0,"",M21/TrRoad_act!M33*100)</f>
        <v>6.5744853080299421</v>
      </c>
      <c r="N63" s="21">
        <f>IF(N21=0,"",N21/TrRoad_act!N33*100)</f>
        <v>6.3614404121585126</v>
      </c>
      <c r="O63" s="21">
        <f>IF(O21=0,"",O21/TrRoad_act!O33*100)</f>
        <v>6.3112318261562104</v>
      </c>
      <c r="P63" s="21">
        <f>IF(P21=0,"",P21/TrRoad_act!P33*100)</f>
        <v>6.246478898286008</v>
      </c>
      <c r="Q63" s="21">
        <f>IF(Q21=0,"",Q21/TrRoad_act!Q33*100)</f>
        <v>6.0925165727781465</v>
      </c>
    </row>
    <row r="64" spans="1:17" ht="11.45" customHeight="1" x14ac:dyDescent="0.25">
      <c r="A64" s="62" t="s">
        <v>59</v>
      </c>
      <c r="B64" s="70">
        <f>IF(B22=0,"",B22/TrRoad_act!B34*100)</f>
        <v>8.6520886824861947</v>
      </c>
      <c r="C64" s="70">
        <f>IF(C22=0,"",C22/TrRoad_act!C34*100)</f>
        <v>8.2974384263394523</v>
      </c>
      <c r="D64" s="70">
        <f>IF(D22=0,"",D22/TrRoad_act!D34*100)</f>
        <v>8.1606087172162418</v>
      </c>
      <c r="E64" s="70">
        <f>IF(E22=0,"",E22/TrRoad_act!E34*100)</f>
        <v>8.0946074429152333</v>
      </c>
      <c r="F64" s="70">
        <f>IF(F22=0,"",F22/TrRoad_act!F34*100)</f>
        <v>7.8619586259864924</v>
      </c>
      <c r="G64" s="70">
        <f>IF(G22=0,"",G22/TrRoad_act!G34*100)</f>
        <v>7.7283370343438671</v>
      </c>
      <c r="H64" s="70">
        <f>IF(H22=0,"",H22/TrRoad_act!H34*100)</f>
        <v>7.5481935527725179</v>
      </c>
      <c r="I64" s="70">
        <f>IF(I22=0,"",I22/TrRoad_act!I34*100)</f>
        <v>7.5190685058511617</v>
      </c>
      <c r="J64" s="70">
        <f>IF(J22=0,"",J22/TrRoad_act!J34*100)</f>
        <v>7.0134450607130914</v>
      </c>
      <c r="K64" s="70">
        <f>IF(K22=0,"",K22/TrRoad_act!K34*100)</f>
        <v>6.9922823683716357</v>
      </c>
      <c r="L64" s="70">
        <f>IF(L22=0,"",L22/TrRoad_act!L34*100)</f>
        <v>6.401267955593883</v>
      </c>
      <c r="M64" s="70">
        <f>IF(M22=0,"",M22/TrRoad_act!M34*100)</f>
        <v>6.3400942156413187</v>
      </c>
      <c r="N64" s="70">
        <f>IF(N22=0,"",N22/TrRoad_act!N34*100)</f>
        <v>6.2819673170406141</v>
      </c>
      <c r="O64" s="70">
        <f>IF(O22=0,"",O22/TrRoad_act!O34*100)</f>
        <v>6.1824719019655605</v>
      </c>
      <c r="P64" s="70">
        <f>IF(P22=0,"",P22/TrRoad_act!P34*100)</f>
        <v>6.107063304002267</v>
      </c>
      <c r="Q64" s="70">
        <f>IF(Q22=0,"",Q22/TrRoad_act!Q34*100)</f>
        <v>5.9364248834432685</v>
      </c>
    </row>
    <row r="65" spans="1:17" ht="11.45" customHeight="1" x14ac:dyDescent="0.25">
      <c r="A65" s="62" t="s">
        <v>58</v>
      </c>
      <c r="B65" s="70">
        <f>IF(B24=0,"",B24/TrRoad_act!B35*100)</f>
        <v>7.1701821032113759</v>
      </c>
      <c r="C65" s="70">
        <f>IF(C24=0,"",C24/TrRoad_act!C35*100)</f>
        <v>7.1170190504856876</v>
      </c>
      <c r="D65" s="70">
        <f>IF(D24=0,"",D24/TrRoad_act!D35*100)</f>
        <v>7.0130985239778623</v>
      </c>
      <c r="E65" s="70">
        <f>IF(E24=0,"",E24/TrRoad_act!E35*100)</f>
        <v>6.9379260804528009</v>
      </c>
      <c r="F65" s="70">
        <f>IF(F24=0,"",F24/TrRoad_act!F35*100)</f>
        <v>6.9284206347333521</v>
      </c>
      <c r="G65" s="70">
        <f>IF(G24=0,"",G24/TrRoad_act!G35*100)</f>
        <v>6.9449030997497792</v>
      </c>
      <c r="H65" s="70">
        <f>IF(H24=0,"",H24/TrRoad_act!H35*100)</f>
        <v>6.7735387512576306</v>
      </c>
      <c r="I65" s="70">
        <f>IF(I24=0,"",I24/TrRoad_act!I35*100)</f>
        <v>6.9043356239229565</v>
      </c>
      <c r="J65" s="70">
        <f>IF(J24=0,"",J24/TrRoad_act!J35*100)</f>
        <v>6.5856997421809327</v>
      </c>
      <c r="K65" s="70">
        <f>IF(K24=0,"",K24/TrRoad_act!K35*100)</f>
        <v>6.4634287734023532</v>
      </c>
      <c r="L65" s="70">
        <f>IF(L24=0,"",L24/TrRoad_act!L35*100)</f>
        <v>6.4169796767689622</v>
      </c>
      <c r="M65" s="70">
        <f>IF(M24=0,"",M24/TrRoad_act!M35*100)</f>
        <v>6.7675899698498538</v>
      </c>
      <c r="N65" s="70">
        <f>IF(N24=0,"",N24/TrRoad_act!N35*100)</f>
        <v>6.8954878159543194</v>
      </c>
      <c r="O65" s="70">
        <f>IF(O24=0,"",O24/TrRoad_act!O35*100)</f>
        <v>6.3037577238170561</v>
      </c>
      <c r="P65" s="70">
        <f>IF(P24=0,"",P24/TrRoad_act!P35*100)</f>
        <v>6.1031696827319628</v>
      </c>
      <c r="Q65" s="70">
        <f>IF(Q24=0,"",Q24/TrRoad_act!Q35*100)</f>
        <v>5.5867081169049104</v>
      </c>
    </row>
    <row r="66" spans="1:17" ht="11.45" customHeight="1" x14ac:dyDescent="0.25">
      <c r="A66" s="62" t="s">
        <v>57</v>
      </c>
      <c r="B66" s="70">
        <f>IF(B26=0,"",B26/TrRoad_act!B36*100)</f>
        <v>8.9633709957999983</v>
      </c>
      <c r="C66" s="70">
        <f>IF(C26=0,"",C26/TrRoad_act!C36*100)</f>
        <v>9.8024807318693181</v>
      </c>
      <c r="D66" s="70">
        <f>IF(D26=0,"",D26/TrRoad_act!D36*100)</f>
        <v>10.011519531591388</v>
      </c>
      <c r="E66" s="70">
        <f>IF(E26=0,"",E26/TrRoad_act!E36*100)</f>
        <v>9.0307644815273367</v>
      </c>
      <c r="F66" s="70">
        <f>IF(F26=0,"",F26/TrRoad_act!F36*100)</f>
        <v>9.0533413927311575</v>
      </c>
      <c r="G66" s="70">
        <f>IF(G26=0,"",G26/TrRoad_act!G36*100)</f>
        <v>9.0528524663263799</v>
      </c>
      <c r="H66" s="70">
        <f>IF(H26=0,"",H26/TrRoad_act!H36*100)</f>
        <v>8.9710617615081123</v>
      </c>
      <c r="I66" s="70">
        <f>IF(I26=0,"",I26/TrRoad_act!I36*100)</f>
        <v>8.830473851087536</v>
      </c>
      <c r="J66" s="70">
        <f>IF(J26=0,"",J26/TrRoad_act!J36*100)</f>
        <v>8.7518040534205515</v>
      </c>
      <c r="K66" s="70">
        <f>IF(K26=0,"",K26/TrRoad_act!K36*100)</f>
        <v>8.4995107477959806</v>
      </c>
      <c r="L66" s="70">
        <f>IF(L26=0,"",L26/TrRoad_act!L36*100)</f>
        <v>8.2881157459470582</v>
      </c>
      <c r="M66" s="70">
        <f>IF(M26=0,"",M26/TrRoad_act!M36*100)</f>
        <v>13.642386440349188</v>
      </c>
      <c r="N66" s="70">
        <f>IF(N26=0,"",N26/TrRoad_act!N36*100)</f>
        <v>8.2972325600663108</v>
      </c>
      <c r="O66" s="70">
        <f>IF(O26=0,"",O26/TrRoad_act!O36*100)</f>
        <v>8.15124813301078</v>
      </c>
      <c r="P66" s="70">
        <f>IF(P26=0,"",P26/TrRoad_act!P36*100)</f>
        <v>8.1388302124749696</v>
      </c>
      <c r="Q66" s="70">
        <f>IF(Q26=0,"",Q26/TrRoad_act!Q36*100)</f>
        <v>8.2024614489836196</v>
      </c>
    </row>
    <row r="67" spans="1:17" ht="11.45" customHeight="1" x14ac:dyDescent="0.25">
      <c r="A67" s="62" t="s">
        <v>56</v>
      </c>
      <c r="B67" s="70" t="str">
        <f>IF(B27=0,"",B27/TrRoad_act!B37*100)</f>
        <v/>
      </c>
      <c r="C67" s="70">
        <f>IF(C27=0,"",C27/TrRoad_act!C37*100)</f>
        <v>8.4846090753356549</v>
      </c>
      <c r="D67" s="70">
        <f>IF(D27=0,"",D27/TrRoad_act!D37*100)</f>
        <v>8.4935115308485738</v>
      </c>
      <c r="E67" s="70">
        <f>IF(E27=0,"",E27/TrRoad_act!E37*100)</f>
        <v>8.5048643811050866</v>
      </c>
      <c r="F67" s="70">
        <f>IF(F27=0,"",F27/TrRoad_act!F37*100)</f>
        <v>8.5253305048357735</v>
      </c>
      <c r="G67" s="70">
        <f>IF(G27=0,"",G27/TrRoad_act!G37*100)</f>
        <v>8.5315754977884293</v>
      </c>
      <c r="H67" s="70">
        <f>IF(H27=0,"",H27/TrRoad_act!H37*100)</f>
        <v>8.5365096726718779</v>
      </c>
      <c r="I67" s="70">
        <f>IF(I27=0,"",I27/TrRoad_act!I37*100)</f>
        <v>8.5165542703540034</v>
      </c>
      <c r="J67" s="70">
        <f>IF(J27=0,"",J27/TrRoad_act!J37*100)</f>
        <v>8.5248745907023729</v>
      </c>
      <c r="K67" s="70">
        <f>IF(K27=0,"",K27/TrRoad_act!K37*100)</f>
        <v>8.2835333954658719</v>
      </c>
      <c r="L67" s="70">
        <f>IF(L27=0,"",L27/TrRoad_act!L37*100)</f>
        <v>8.1437629011820452</v>
      </c>
      <c r="M67" s="70">
        <f>IF(M27=0,"",M27/TrRoad_act!M37*100)</f>
        <v>8.0102199857750307</v>
      </c>
      <c r="N67" s="70">
        <f>IF(N27=0,"",N27/TrRoad_act!N37*100)</f>
        <v>7.9760106355760572</v>
      </c>
      <c r="O67" s="70">
        <f>IF(O27=0,"",O27/TrRoad_act!O37*100)</f>
        <v>7.9510364372203188</v>
      </c>
      <c r="P67" s="70">
        <f>IF(P27=0,"",P27/TrRoad_act!P37*100)</f>
        <v>7.9025582389029303</v>
      </c>
      <c r="Q67" s="70">
        <f>IF(Q27=0,"",Q27/TrRoad_act!Q37*100)</f>
        <v>7.4547340520001004</v>
      </c>
    </row>
    <row r="68" spans="1:17" ht="11.45" customHeight="1" x14ac:dyDescent="0.25">
      <c r="A68" s="62" t="s">
        <v>60</v>
      </c>
      <c r="B68" s="70" t="str">
        <f>IF(B29=0,"",B29/TrRoad_act!B38*100)</f>
        <v/>
      </c>
      <c r="C68" s="70" t="str">
        <f>IF(C29=0,"",C29/TrRoad_act!C38*100)</f>
        <v/>
      </c>
      <c r="D68" s="70" t="str">
        <f>IF(D29=0,"",D29/TrRoad_act!D38*100)</f>
        <v/>
      </c>
      <c r="E68" s="70" t="str">
        <f>IF(E29=0,"",E29/TrRoad_act!E38*100)</f>
        <v/>
      </c>
      <c r="F68" s="70" t="str">
        <f>IF(F29=0,"",F29/TrRoad_act!F38*100)</f>
        <v/>
      </c>
      <c r="G68" s="70" t="str">
        <f>IF(G29=0,"",G29/TrRoad_act!G38*100)</f>
        <v/>
      </c>
      <c r="H68" s="70" t="str">
        <f>IF(H29=0,"",H29/TrRoad_act!H38*100)</f>
        <v/>
      </c>
      <c r="I68" s="70" t="str">
        <f>IF(I29=0,"",I29/TrRoad_act!I38*100)</f>
        <v/>
      </c>
      <c r="J68" s="70" t="str">
        <f>IF(J29=0,"",J29/TrRoad_act!J38*100)</f>
        <v/>
      </c>
      <c r="K68" s="70" t="str">
        <f>IF(K29=0,"",K29/TrRoad_act!K38*100)</f>
        <v/>
      </c>
      <c r="L68" s="70" t="str">
        <f>IF(L29=0,"",L29/TrRoad_act!L38*100)</f>
        <v/>
      </c>
      <c r="M68" s="70" t="str">
        <f>IF(M29=0,"",M29/TrRoad_act!M38*100)</f>
        <v/>
      </c>
      <c r="N68" s="70" t="str">
        <f>IF(N29=0,"",N29/TrRoad_act!N38*100)</f>
        <v/>
      </c>
      <c r="O68" s="70">
        <f>IF(O29=0,"",O29/TrRoad_act!O38*100)</f>
        <v>1.9133149219354062</v>
      </c>
      <c r="P68" s="70">
        <f>IF(P29=0,"",P29/TrRoad_act!P38*100)</f>
        <v>2.4298651387487014</v>
      </c>
      <c r="Q68" s="70">
        <f>IF(Q29=0,"",Q29/TrRoad_act!Q38*100)</f>
        <v>2.6294023194193308</v>
      </c>
    </row>
    <row r="69" spans="1:17" ht="11.45" customHeight="1" x14ac:dyDescent="0.25">
      <c r="A69" s="62" t="s">
        <v>55</v>
      </c>
      <c r="B69" s="70" t="str">
        <f>IF(B32=0,"",B32/TrRoad_act!B39*100)</f>
        <v/>
      </c>
      <c r="C69" s="70" t="str">
        <f>IF(C32=0,"",C32/TrRoad_act!C39*100)</f>
        <v/>
      </c>
      <c r="D69" s="70" t="str">
        <f>IF(D32=0,"",D32/TrRoad_act!D39*100)</f>
        <v/>
      </c>
      <c r="E69" s="70" t="str">
        <f>IF(E32=0,"",E32/TrRoad_act!E39*100)</f>
        <v/>
      </c>
      <c r="F69" s="70" t="str">
        <f>IF(F32=0,"",F32/TrRoad_act!F39*100)</f>
        <v/>
      </c>
      <c r="G69" s="70" t="str">
        <f>IF(G32=0,"",G32/TrRoad_act!G39*100)</f>
        <v/>
      </c>
      <c r="H69" s="70" t="str">
        <f>IF(H32=0,"",H32/TrRoad_act!H39*100)</f>
        <v/>
      </c>
      <c r="I69" s="70" t="str">
        <f>IF(I32=0,"",I32/TrRoad_act!I39*100)</f>
        <v/>
      </c>
      <c r="J69" s="70" t="str">
        <f>IF(J32=0,"",J32/TrRoad_act!J39*100)</f>
        <v/>
      </c>
      <c r="K69" s="70" t="str">
        <f>IF(K32=0,"",K32/TrRoad_act!K39*100)</f>
        <v/>
      </c>
      <c r="L69" s="70" t="str">
        <f>IF(L32=0,"",L32/TrRoad_act!L39*100)</f>
        <v/>
      </c>
      <c r="M69" s="70" t="str">
        <f>IF(M32=0,"",M32/TrRoad_act!M39*100)</f>
        <v/>
      </c>
      <c r="N69" s="70" t="str">
        <f>IF(N32=0,"",N32/TrRoad_act!N39*100)</f>
        <v/>
      </c>
      <c r="O69" s="70" t="str">
        <f>IF(O32=0,"",O32/TrRoad_act!O39*100)</f>
        <v/>
      </c>
      <c r="P69" s="70">
        <f>IF(P32=0,"",P32/TrRoad_act!P39*100)</f>
        <v>2.9777425416465313</v>
      </c>
      <c r="Q69" s="70">
        <f>IF(Q32=0,"",Q32/TrRoad_act!Q39*100)</f>
        <v>2.9921691860581463</v>
      </c>
    </row>
    <row r="70" spans="1:17" ht="11.45" customHeight="1" x14ac:dyDescent="0.25">
      <c r="A70" s="19" t="s">
        <v>28</v>
      </c>
      <c r="B70" s="21">
        <f>IF(B33=0,"",B33/TrRoad_act!B40*100)</f>
        <v>63.962017630375733</v>
      </c>
      <c r="C70" s="21">
        <f>IF(C33=0,"",C33/TrRoad_act!C40*100)</f>
        <v>62.295217778093473</v>
      </c>
      <c r="D70" s="21">
        <f>IF(D33=0,"",D33/TrRoad_act!D40*100)</f>
        <v>61.417013272133843</v>
      </c>
      <c r="E70" s="21">
        <f>IF(E33=0,"",E33/TrRoad_act!E40*100)</f>
        <v>60.563041658908659</v>
      </c>
      <c r="F70" s="21">
        <f>IF(F33=0,"",F33/TrRoad_act!F40*100)</f>
        <v>59.897276529674791</v>
      </c>
      <c r="G70" s="21">
        <f>IF(G33=0,"",G33/TrRoad_act!G40*100)</f>
        <v>59.082306710735025</v>
      </c>
      <c r="H70" s="21">
        <f>IF(H33=0,"",H33/TrRoad_act!H40*100)</f>
        <v>58.211400158481041</v>
      </c>
      <c r="I70" s="21">
        <f>IF(I33=0,"",I33/TrRoad_act!I40*100)</f>
        <v>57.316346520775262</v>
      </c>
      <c r="J70" s="21">
        <f>IF(J33=0,"",J33/TrRoad_act!J40*100)</f>
        <v>56.483314572879237</v>
      </c>
      <c r="K70" s="21">
        <f>IF(K33=0,"",K33/TrRoad_act!K40*100)</f>
        <v>55.806779769422974</v>
      </c>
      <c r="L70" s="21">
        <f>IF(L33=0,"",L33/TrRoad_act!L40*100)</f>
        <v>55.008460224363809</v>
      </c>
      <c r="M70" s="21">
        <f>IF(M33=0,"",M33/TrRoad_act!M40*100)</f>
        <v>54.409934962577047</v>
      </c>
      <c r="N70" s="21">
        <f>IF(N33=0,"",N33/TrRoad_act!N40*100)</f>
        <v>53.746266972360665</v>
      </c>
      <c r="O70" s="21">
        <f>IF(O33=0,"",O33/TrRoad_act!O40*100)</f>
        <v>53.611771716153243</v>
      </c>
      <c r="P70" s="21">
        <f>IF(P33=0,"",P33/TrRoad_act!P40*100)</f>
        <v>53.563986820831474</v>
      </c>
      <c r="Q70" s="21">
        <f>IF(Q33=0,"",Q33/TrRoad_act!Q40*100)</f>
        <v>53.551007230569859</v>
      </c>
    </row>
    <row r="71" spans="1:17" ht="11.45" customHeight="1" x14ac:dyDescent="0.25">
      <c r="A71" s="62" t="s">
        <v>59</v>
      </c>
      <c r="B71" s="20" t="str">
        <f>IF(B34=0,"",B34/TrRoad_act!B41*100)</f>
        <v/>
      </c>
      <c r="C71" s="20" t="str">
        <f>IF(C34=0,"",C34/TrRoad_act!C41*100)</f>
        <v/>
      </c>
      <c r="D71" s="20" t="str">
        <f>IF(D34=0,"",D34/TrRoad_act!D41*100)</f>
        <v/>
      </c>
      <c r="E71" s="20" t="str">
        <f>IF(E34=0,"",E34/TrRoad_act!E41*100)</f>
        <v/>
      </c>
      <c r="F71" s="20" t="str">
        <f>IF(F34=0,"",F34/TrRoad_act!F41*100)</f>
        <v/>
      </c>
      <c r="G71" s="20" t="str">
        <f>IF(G34=0,"",G34/TrRoad_act!G41*100)</f>
        <v/>
      </c>
      <c r="H71" s="20" t="str">
        <f>IF(H34=0,"",H34/TrRoad_act!H41*100)</f>
        <v/>
      </c>
      <c r="I71" s="20" t="str">
        <f>IF(I34=0,"",I34/TrRoad_act!I41*100)</f>
        <v/>
      </c>
      <c r="J71" s="20" t="str">
        <f>IF(J34=0,"",J34/TrRoad_act!J41*100)</f>
        <v/>
      </c>
      <c r="K71" s="20" t="str">
        <f>IF(K34=0,"",K34/TrRoad_act!K41*100)</f>
        <v/>
      </c>
      <c r="L71" s="20" t="str">
        <f>IF(L34=0,"",L34/TrRoad_act!L41*100)</f>
        <v/>
      </c>
      <c r="M71" s="20" t="str">
        <f>IF(M34=0,"",M34/TrRoad_act!M41*100)</f>
        <v/>
      </c>
      <c r="N71" s="20" t="str">
        <f>IF(N34=0,"",N34/TrRoad_act!N41*100)</f>
        <v/>
      </c>
      <c r="O71" s="20" t="str">
        <f>IF(O34=0,"",O34/TrRoad_act!O41*100)</f>
        <v/>
      </c>
      <c r="P71" s="20" t="str">
        <f>IF(P34=0,"",P34/TrRoad_act!P41*100)</f>
        <v/>
      </c>
      <c r="Q71" s="20" t="str">
        <f>IF(Q34=0,"",Q34/TrRoad_act!Q41*100)</f>
        <v/>
      </c>
    </row>
    <row r="72" spans="1:17" ht="11.45" customHeight="1" x14ac:dyDescent="0.25">
      <c r="A72" s="62" t="s">
        <v>58</v>
      </c>
      <c r="B72" s="20">
        <f>IF(B36=0,"",B36/TrRoad_act!B42*100)</f>
        <v>63.962017630375733</v>
      </c>
      <c r="C72" s="20">
        <f>IF(C36=0,"",C36/TrRoad_act!C42*100)</f>
        <v>62.579025582512436</v>
      </c>
      <c r="D72" s="20">
        <f>IF(D36=0,"",D36/TrRoad_act!D42*100)</f>
        <v>61.810042916864624</v>
      </c>
      <c r="E72" s="20">
        <f>IF(E36=0,"",E36/TrRoad_act!E42*100)</f>
        <v>60.974775036161446</v>
      </c>
      <c r="F72" s="20">
        <f>IF(F36=0,"",F36/TrRoad_act!F42*100)</f>
        <v>60.299684703113968</v>
      </c>
      <c r="G72" s="20">
        <f>IF(G36=0,"",G36/TrRoad_act!G42*100)</f>
        <v>59.434144689760451</v>
      </c>
      <c r="H72" s="20">
        <f>IF(H36=0,"",H36/TrRoad_act!H42*100)</f>
        <v>58.561739804063748</v>
      </c>
      <c r="I72" s="20">
        <f>IF(I36=0,"",I36/TrRoad_act!I42*100)</f>
        <v>57.717110523328351</v>
      </c>
      <c r="J72" s="20">
        <f>IF(J36=0,"",J36/TrRoad_act!J42*100)</f>
        <v>56.906450783320004</v>
      </c>
      <c r="K72" s="20">
        <f>IF(K36=0,"",K36/TrRoad_act!K42*100)</f>
        <v>56.087327445050263</v>
      </c>
      <c r="L72" s="20">
        <f>IF(L36=0,"",L36/TrRoad_act!L42*100)</f>
        <v>55.325625912262609</v>
      </c>
      <c r="M72" s="20">
        <f>IF(M36=0,"",M36/TrRoad_act!M42*100)</f>
        <v>54.59580036673227</v>
      </c>
      <c r="N72" s="20">
        <f>IF(N36=0,"",N36/TrRoad_act!N42*100)</f>
        <v>53.925001085462199</v>
      </c>
      <c r="O72" s="20">
        <f>IF(O36=0,"",O36/TrRoad_act!O42*100)</f>
        <v>53.839700238901287</v>
      </c>
      <c r="P72" s="20">
        <f>IF(P36=0,"",P36/TrRoad_act!P42*100)</f>
        <v>53.782760502794581</v>
      </c>
      <c r="Q72" s="20">
        <f>IF(Q36=0,"",Q36/TrRoad_act!Q42*100)</f>
        <v>53.724193691685343</v>
      </c>
    </row>
    <row r="73" spans="1:17" ht="11.45" customHeight="1" x14ac:dyDescent="0.25">
      <c r="A73" s="62" t="s">
        <v>57</v>
      </c>
      <c r="B73" s="20" t="str">
        <f>IF(B38=0,"",B38/TrRoad_act!B43*100)</f>
        <v/>
      </c>
      <c r="C73" s="20" t="str">
        <f>IF(C38=0,"",C38/TrRoad_act!C43*100)</f>
        <v/>
      </c>
      <c r="D73" s="20" t="str">
        <f>IF(D38=0,"",D38/TrRoad_act!D43*100)</f>
        <v/>
      </c>
      <c r="E73" s="20" t="str">
        <f>IF(E38=0,"",E38/TrRoad_act!E43*100)</f>
        <v/>
      </c>
      <c r="F73" s="20" t="str">
        <f>IF(F38=0,"",F38/TrRoad_act!F43*100)</f>
        <v/>
      </c>
      <c r="G73" s="20" t="str">
        <f>IF(G38=0,"",G38/TrRoad_act!G43*100)</f>
        <v/>
      </c>
      <c r="H73" s="20" t="str">
        <f>IF(H38=0,"",H38/TrRoad_act!H43*100)</f>
        <v/>
      </c>
      <c r="I73" s="20" t="str">
        <f>IF(I38=0,"",I38/TrRoad_act!I43*100)</f>
        <v/>
      </c>
      <c r="J73" s="20" t="str">
        <f>IF(J38=0,"",J38/TrRoad_act!J43*100)</f>
        <v/>
      </c>
      <c r="K73" s="20" t="str">
        <f>IF(K38=0,"",K38/TrRoad_act!K43*100)</f>
        <v/>
      </c>
      <c r="L73" s="20" t="str">
        <f>IF(L38=0,"",L38/TrRoad_act!L43*100)</f>
        <v/>
      </c>
      <c r="M73" s="20" t="str">
        <f>IF(M38=0,"",M38/TrRoad_act!M43*100)</f>
        <v/>
      </c>
      <c r="N73" s="20" t="str">
        <f>IF(N38=0,"",N38/TrRoad_act!N43*100)</f>
        <v/>
      </c>
      <c r="O73" s="20" t="str">
        <f>IF(O38=0,"",O38/TrRoad_act!O43*100)</f>
        <v/>
      </c>
      <c r="P73" s="20" t="str">
        <f>IF(P38=0,"",P38/TrRoad_act!P43*100)</f>
        <v/>
      </c>
      <c r="Q73" s="20" t="str">
        <f>IF(Q38=0,"",Q38/TrRoad_act!Q43*100)</f>
        <v/>
      </c>
    </row>
    <row r="74" spans="1:17" ht="11.45" customHeight="1" x14ac:dyDescent="0.25">
      <c r="A74" s="62" t="s">
        <v>56</v>
      </c>
      <c r="B74" s="20" t="str">
        <f>IF(B39=0,"",B39/TrRoad_act!B44*100)</f>
        <v/>
      </c>
      <c r="C74" s="20">
        <f>IF(C39=0,"",C39/TrRoad_act!C44*100)</f>
        <v>43.759809789543006</v>
      </c>
      <c r="D74" s="20">
        <f>IF(D39=0,"",D39/TrRoad_act!D44*100)</f>
        <v>44.695959127319888</v>
      </c>
      <c r="E74" s="20">
        <f>IF(E39=0,"",E39/TrRoad_act!E44*100)</f>
        <v>44.606886099358512</v>
      </c>
      <c r="F74" s="20">
        <f>IF(F39=0,"",F39/TrRoad_act!F44*100)</f>
        <v>44.354450122160777</v>
      </c>
      <c r="G74" s="20">
        <f>IF(G39=0,"",G39/TrRoad_act!G44*100)</f>
        <v>46.276323370277964</v>
      </c>
      <c r="H74" s="20">
        <f>IF(H39=0,"",H39/TrRoad_act!H44*100)</f>
        <v>45.847851129963338</v>
      </c>
      <c r="I74" s="20">
        <f>IF(I39=0,"",I39/TrRoad_act!I44*100)</f>
        <v>45.186730197062978</v>
      </c>
      <c r="J74" s="20">
        <f>IF(J39=0,"",J39/TrRoad_act!J44*100)</f>
        <v>44.219143318022908</v>
      </c>
      <c r="K74" s="20">
        <f>IF(K39=0,"",K39/TrRoad_act!K44*100)</f>
        <v>47.32702876763431</v>
      </c>
      <c r="L74" s="20">
        <f>IF(L39=0,"",L39/TrRoad_act!L44*100)</f>
        <v>45.010168895441147</v>
      </c>
      <c r="M74" s="20">
        <f>IF(M39=0,"",M39/TrRoad_act!M44*100)</f>
        <v>48.39226093441448</v>
      </c>
      <c r="N74" s="20">
        <f>IF(N39=0,"",N39/TrRoad_act!N44*100)</f>
        <v>47.954641014805077</v>
      </c>
      <c r="O74" s="20">
        <f>IF(O39=0,"",O39/TrRoad_act!O44*100)</f>
        <v>45.78968563593655</v>
      </c>
      <c r="P74" s="20">
        <f>IF(P39=0,"",P39/TrRoad_act!P44*100)</f>
        <v>46.218387276586157</v>
      </c>
      <c r="Q74" s="20">
        <f>IF(Q39=0,"",Q39/TrRoad_act!Q44*100)</f>
        <v>48.124854662876771</v>
      </c>
    </row>
    <row r="75" spans="1:17" ht="11.45" customHeight="1" x14ac:dyDescent="0.25">
      <c r="A75" s="62" t="s">
        <v>55</v>
      </c>
      <c r="B75" s="20" t="str">
        <f>IF(B41=0,"",B41/TrRoad_act!B45*100)</f>
        <v/>
      </c>
      <c r="C75" s="20" t="str">
        <f>IF(C41=0,"",C41/TrRoad_act!C45*100)</f>
        <v/>
      </c>
      <c r="D75" s="20" t="str">
        <f>IF(D41=0,"",D41/TrRoad_act!D45*100)</f>
        <v/>
      </c>
      <c r="E75" s="20" t="str">
        <f>IF(E41=0,"",E41/TrRoad_act!E45*100)</f>
        <v/>
      </c>
      <c r="F75" s="20" t="str">
        <f>IF(F41=0,"",F41/TrRoad_act!F45*100)</f>
        <v/>
      </c>
      <c r="G75" s="20" t="str">
        <f>IF(G41=0,"",G41/TrRoad_act!G45*100)</f>
        <v/>
      </c>
      <c r="H75" s="20" t="str">
        <f>IF(H41=0,"",H41/TrRoad_act!H45*100)</f>
        <v/>
      </c>
      <c r="I75" s="20" t="str">
        <f>IF(I41=0,"",I41/TrRoad_act!I45*100)</f>
        <v/>
      </c>
      <c r="J75" s="20" t="str">
        <f>IF(J41=0,"",J41/TrRoad_act!J45*100)</f>
        <v/>
      </c>
      <c r="K75" s="20" t="str">
        <f>IF(K41=0,"",K41/TrRoad_act!K45*100)</f>
        <v/>
      </c>
      <c r="L75" s="20" t="str">
        <f>IF(L41=0,"",L41/TrRoad_act!L45*100)</f>
        <v/>
      </c>
      <c r="M75" s="20" t="str">
        <f>IF(M41=0,"",M41/TrRoad_act!M45*100)</f>
        <v/>
      </c>
      <c r="N75" s="20" t="str">
        <f>IF(N41=0,"",N41/TrRoad_act!N45*100)</f>
        <v/>
      </c>
      <c r="O75" s="20" t="str">
        <f>IF(O41=0,"",O41/TrRoad_act!O45*100)</f>
        <v/>
      </c>
      <c r="P75" s="20" t="str">
        <f>IF(P41=0,"",P41/TrRoad_act!P45*100)</f>
        <v/>
      </c>
      <c r="Q75" s="20" t="str">
        <f>IF(Q41=0,"",Q41/TrRoad_act!Q45*100)</f>
        <v/>
      </c>
    </row>
    <row r="76" spans="1:17" ht="11.45" customHeight="1" x14ac:dyDescent="0.25">
      <c r="A76" s="25" t="s">
        <v>18</v>
      </c>
      <c r="B76" s="24">
        <f>IF(B42=0,"",B42/TrRoad_act!B46*100)</f>
        <v>17.796232812046288</v>
      </c>
      <c r="C76" s="24">
        <f>IF(C42=0,"",C42/TrRoad_act!C46*100)</f>
        <v>17.531104240311084</v>
      </c>
      <c r="D76" s="24">
        <f>IF(D42=0,"",D42/TrRoad_act!D46*100)</f>
        <v>17.303249272048163</v>
      </c>
      <c r="E76" s="24">
        <f>IF(E42=0,"",E42/TrRoad_act!E46*100)</f>
        <v>19.829322239729137</v>
      </c>
      <c r="F76" s="24">
        <f>IF(F42=0,"",F42/TrRoad_act!F46*100)</f>
        <v>17.379440957092985</v>
      </c>
      <c r="G76" s="24">
        <f>IF(G42=0,"",G42/TrRoad_act!G46*100)</f>
        <v>18.134227871538521</v>
      </c>
      <c r="H76" s="24">
        <f>IF(H42=0,"",H42/TrRoad_act!H46*100)</f>
        <v>17.954329947609242</v>
      </c>
      <c r="I76" s="24">
        <f>IF(I42=0,"",I42/TrRoad_act!I46*100)</f>
        <v>17.995806800063281</v>
      </c>
      <c r="J76" s="24">
        <f>IF(J42=0,"",J42/TrRoad_act!J46*100)</f>
        <v>17.153572906672462</v>
      </c>
      <c r="K76" s="24">
        <f>IF(K42=0,"",K42/TrRoad_act!K46*100)</f>
        <v>21.632100629723105</v>
      </c>
      <c r="L76" s="24">
        <f>IF(L42=0,"",L42/TrRoad_act!L46*100)</f>
        <v>18.573771976829498</v>
      </c>
      <c r="M76" s="24">
        <f>IF(M42=0,"",M42/TrRoad_act!M46*100)</f>
        <v>18.746157006312501</v>
      </c>
      <c r="N76" s="24">
        <f>IF(N42=0,"",N42/TrRoad_act!N46*100)</f>
        <v>15.979588861789159</v>
      </c>
      <c r="O76" s="24">
        <f>IF(O42=0,"",O42/TrRoad_act!O46*100)</f>
        <v>17.01984069528547</v>
      </c>
      <c r="P76" s="24">
        <f>IF(P42=0,"",P42/TrRoad_act!P46*100)</f>
        <v>17.031538281635964</v>
      </c>
      <c r="Q76" s="24">
        <f>IF(Q42=0,"",Q42/TrRoad_act!Q46*100)</f>
        <v>15.137856712003211</v>
      </c>
    </row>
    <row r="77" spans="1:17" ht="11.45" customHeight="1" x14ac:dyDescent="0.25">
      <c r="A77" s="23" t="s">
        <v>27</v>
      </c>
      <c r="B77" s="22">
        <f>IF(B43=0,"",B43/TrRoad_act!B47*100)</f>
        <v>10.007748597799662</v>
      </c>
      <c r="C77" s="22">
        <f>IF(C43=0,"",C43/TrRoad_act!C47*100)</f>
        <v>9.7146274291969767</v>
      </c>
      <c r="D77" s="22">
        <f>IF(D43=0,"",D43/TrRoad_act!D47*100)</f>
        <v>9.5606407105351767</v>
      </c>
      <c r="E77" s="22">
        <f>IF(E43=0,"",E43/TrRoad_act!E47*100)</f>
        <v>9.4182663475162158</v>
      </c>
      <c r="F77" s="22">
        <f>IF(F43=0,"",F43/TrRoad_act!F47*100)</f>
        <v>9.2061251111484879</v>
      </c>
      <c r="G77" s="22">
        <f>IF(G43=0,"",G43/TrRoad_act!G47*100)</f>
        <v>9.0763168075475154</v>
      </c>
      <c r="H77" s="22">
        <f>IF(H43=0,"",H43/TrRoad_act!H47*100)</f>
        <v>8.8487117745412291</v>
      </c>
      <c r="I77" s="22">
        <f>IF(I43=0,"",I43/TrRoad_act!I47*100)</f>
        <v>8.7292393772119325</v>
      </c>
      <c r="J77" s="22">
        <f>IF(J43=0,"",J43/TrRoad_act!J47*100)</f>
        <v>8.3940551211627206</v>
      </c>
      <c r="K77" s="22">
        <f>IF(K43=0,"",K43/TrRoad_act!K47*100)</f>
        <v>8.2674261147937056</v>
      </c>
      <c r="L77" s="22">
        <f>IF(L43=0,"",L43/TrRoad_act!L47*100)</f>
        <v>7.9336086426507233</v>
      </c>
      <c r="M77" s="22">
        <f>IF(M43=0,"",M43/TrRoad_act!M47*100)</f>
        <v>7.8707109509894844</v>
      </c>
      <c r="N77" s="22">
        <f>IF(N43=0,"",N43/TrRoad_act!N47*100)</f>
        <v>7.8523895122403085</v>
      </c>
      <c r="O77" s="22">
        <f>IF(O43=0,"",O43/TrRoad_act!O47*100)</f>
        <v>7.7734138736496039</v>
      </c>
      <c r="P77" s="22">
        <f>IF(P43=0,"",P43/TrRoad_act!P47*100)</f>
        <v>7.7297927030324871</v>
      </c>
      <c r="Q77" s="22">
        <f>IF(Q43=0,"",Q43/TrRoad_act!Q47*100)</f>
        <v>7.6060426921554676</v>
      </c>
    </row>
    <row r="78" spans="1:17" ht="11.45" customHeight="1" x14ac:dyDescent="0.25">
      <c r="A78" s="62" t="s">
        <v>59</v>
      </c>
      <c r="B78" s="70">
        <f>IF(B44=0,"",B44/TrRoad_act!B48*100)</f>
        <v>10.306369382130994</v>
      </c>
      <c r="C78" s="70">
        <f>IF(C44=0,"",C44/TrRoad_act!C48*100)</f>
        <v>10.041990481168618</v>
      </c>
      <c r="D78" s="70">
        <f>IF(D44=0,"",D44/TrRoad_act!D48*100)</f>
        <v>9.9210708148966482</v>
      </c>
      <c r="E78" s="70">
        <f>IF(E44=0,"",E44/TrRoad_act!E48*100)</f>
        <v>9.8733763924289804</v>
      </c>
      <c r="F78" s="70">
        <f>IF(F44=0,"",F44/TrRoad_act!F48*100)</f>
        <v>9.6845699985423028</v>
      </c>
      <c r="G78" s="70">
        <f>IF(G44=0,"",G44/TrRoad_act!G48*100)</f>
        <v>9.5769516132233328</v>
      </c>
      <c r="H78" s="70">
        <f>IF(H44=0,"",H44/TrRoad_act!H48*100)</f>
        <v>9.4124205611898528</v>
      </c>
      <c r="I78" s="70">
        <f>IF(I44=0,"",I44/TrRoad_act!I48*100)</f>
        <v>9.3289088728468563</v>
      </c>
      <c r="J78" s="70">
        <f>IF(J44=0,"",J44/TrRoad_act!J48*100)</f>
        <v>8.8287230709945081</v>
      </c>
      <c r="K78" s="70">
        <f>IF(K44=0,"",K44/TrRoad_act!K48*100)</f>
        <v>8.8161233869127962</v>
      </c>
      <c r="L78" s="70">
        <f>IF(L44=0,"",L44/TrRoad_act!L48*100)</f>
        <v>8.296344904013452</v>
      </c>
      <c r="M78" s="70">
        <f>IF(M44=0,"",M44/TrRoad_act!M48*100)</f>
        <v>8.2236064188634632</v>
      </c>
      <c r="N78" s="70">
        <f>IF(N44=0,"",N44/TrRoad_act!N48*100)</f>
        <v>8.1706226223218437</v>
      </c>
      <c r="O78" s="70">
        <f>IF(O44=0,"",O44/TrRoad_act!O48*100)</f>
        <v>8.0746943375661431</v>
      </c>
      <c r="P78" s="70">
        <f>IF(P44=0,"",P44/TrRoad_act!P48*100)</f>
        <v>7.9759382763967661</v>
      </c>
      <c r="Q78" s="70">
        <f>IF(Q44=0,"",Q44/TrRoad_act!Q48*100)</f>
        <v>7.8049541746197217</v>
      </c>
    </row>
    <row r="79" spans="1:17" ht="11.45" customHeight="1" x14ac:dyDescent="0.25">
      <c r="A79" s="62" t="s">
        <v>58</v>
      </c>
      <c r="B79" s="70">
        <f>IF(B46=0,"",B46/TrRoad_act!B49*100)</f>
        <v>8.6245824547888574</v>
      </c>
      <c r="C79" s="70">
        <f>IF(C46=0,"",C46/TrRoad_act!C49*100)</f>
        <v>8.4276825148294261</v>
      </c>
      <c r="D79" s="70">
        <f>IF(D46=0,"",D46/TrRoad_act!D49*100)</f>
        <v>8.283244735178279</v>
      </c>
      <c r="E79" s="70">
        <f>IF(E46=0,"",E46/TrRoad_act!E49*100)</f>
        <v>8.0765842454981147</v>
      </c>
      <c r="F79" s="70">
        <f>IF(F46=0,"",F46/TrRoad_act!F49*100)</f>
        <v>7.977878626980095</v>
      </c>
      <c r="G79" s="70">
        <f>IF(G46=0,"",G46/TrRoad_act!G49*100)</f>
        <v>7.8973314884121448</v>
      </c>
      <c r="H79" s="70">
        <f>IF(H46=0,"",H46/TrRoad_act!H49*100)</f>
        <v>7.7836449006727273</v>
      </c>
      <c r="I79" s="70">
        <f>IF(I46=0,"",I46/TrRoad_act!I49*100)</f>
        <v>7.7061738560115165</v>
      </c>
      <c r="J79" s="70">
        <f>IF(J46=0,"",J46/TrRoad_act!J49*100)</f>
        <v>7.6592190558373057</v>
      </c>
      <c r="K79" s="70">
        <f>IF(K46=0,"",K46/TrRoad_act!K49*100)</f>
        <v>7.6003155828780411</v>
      </c>
      <c r="L79" s="70">
        <f>IF(L46=0,"",L46/TrRoad_act!L49*100)</f>
        <v>7.5609081174749111</v>
      </c>
      <c r="M79" s="70">
        <f>IF(M46=0,"",M46/TrRoad_act!M49*100)</f>
        <v>7.5344971378526067</v>
      </c>
      <c r="N79" s="70">
        <f>IF(N46=0,"",N46/TrRoad_act!N49*100)</f>
        <v>7.5478266925542732</v>
      </c>
      <c r="O79" s="70">
        <f>IF(O46=0,"",O46/TrRoad_act!O49*100)</f>
        <v>7.561029346390943</v>
      </c>
      <c r="P79" s="70">
        <f>IF(P46=0,"",P46/TrRoad_act!P49*100)</f>
        <v>7.5621256731806907</v>
      </c>
      <c r="Q79" s="70">
        <f>IF(Q46=0,"",Q46/TrRoad_act!Q49*100)</f>
        <v>7.5029448332019797</v>
      </c>
    </row>
    <row r="80" spans="1:17" ht="11.45" customHeight="1" x14ac:dyDescent="0.25">
      <c r="A80" s="62" t="s">
        <v>57</v>
      </c>
      <c r="B80" s="70" t="str">
        <f>IF(B48=0,"",B48/TrRoad_act!B50*100)</f>
        <v/>
      </c>
      <c r="C80" s="70" t="str">
        <f>IF(C48=0,"",C48/TrRoad_act!C50*100)</f>
        <v/>
      </c>
      <c r="D80" s="70" t="str">
        <f>IF(D48=0,"",D48/TrRoad_act!D50*100)</f>
        <v/>
      </c>
      <c r="E80" s="70" t="str">
        <f>IF(E48=0,"",E48/TrRoad_act!E50*100)</f>
        <v/>
      </c>
      <c r="F80" s="70" t="str">
        <f>IF(F48=0,"",F48/TrRoad_act!F50*100)</f>
        <v/>
      </c>
      <c r="G80" s="70" t="str">
        <f>IF(G48=0,"",G48/TrRoad_act!G50*100)</f>
        <v/>
      </c>
      <c r="H80" s="70" t="str">
        <f>IF(H48=0,"",H48/TrRoad_act!H50*100)</f>
        <v/>
      </c>
      <c r="I80" s="70" t="str">
        <f>IF(I48=0,"",I48/TrRoad_act!I50*100)</f>
        <v/>
      </c>
      <c r="J80" s="70" t="str">
        <f>IF(J48=0,"",J48/TrRoad_act!J50*100)</f>
        <v/>
      </c>
      <c r="K80" s="70" t="str">
        <f>IF(K48=0,"",K48/TrRoad_act!K50*100)</f>
        <v/>
      </c>
      <c r="L80" s="70" t="str">
        <f>IF(L48=0,"",L48/TrRoad_act!L50*100)</f>
        <v/>
      </c>
      <c r="M80" s="70" t="str">
        <f>IF(M48=0,"",M48/TrRoad_act!M50*100)</f>
        <v/>
      </c>
      <c r="N80" s="70" t="str">
        <f>IF(N48=0,"",N48/TrRoad_act!N50*100)</f>
        <v/>
      </c>
      <c r="O80" s="70" t="str">
        <f>IF(O48=0,"",O48/TrRoad_act!O50*100)</f>
        <v/>
      </c>
      <c r="P80" s="70" t="str">
        <f>IF(P48=0,"",P48/TrRoad_act!P50*100)</f>
        <v/>
      </c>
      <c r="Q80" s="70" t="str">
        <f>IF(Q48=0,"",Q48/TrRoad_act!Q50*100)</f>
        <v/>
      </c>
    </row>
    <row r="81" spans="1:17" ht="11.45" customHeight="1" x14ac:dyDescent="0.25">
      <c r="A81" s="62" t="s">
        <v>56</v>
      </c>
      <c r="B81" s="70" t="str">
        <f>IF(B49=0,"",B49/TrRoad_act!B51*100)</f>
        <v/>
      </c>
      <c r="C81" s="70" t="str">
        <f>IF(C49=0,"",C49/TrRoad_act!C51*100)</f>
        <v/>
      </c>
      <c r="D81" s="70" t="str">
        <f>IF(D49=0,"",D49/TrRoad_act!D51*100)</f>
        <v/>
      </c>
      <c r="E81" s="70" t="str">
        <f>IF(E49=0,"",E49/TrRoad_act!E51*100)</f>
        <v/>
      </c>
      <c r="F81" s="70" t="str">
        <f>IF(F49=0,"",F49/TrRoad_act!F51*100)</f>
        <v/>
      </c>
      <c r="G81" s="70" t="str">
        <f>IF(G49=0,"",G49/TrRoad_act!G51*100)</f>
        <v/>
      </c>
      <c r="H81" s="70" t="str">
        <f>IF(H49=0,"",H49/TrRoad_act!H51*100)</f>
        <v/>
      </c>
      <c r="I81" s="70" t="str">
        <f>IF(I49=0,"",I49/TrRoad_act!I51*100)</f>
        <v/>
      </c>
      <c r="J81" s="70" t="str">
        <f>IF(J49=0,"",J49/TrRoad_act!J51*100)</f>
        <v/>
      </c>
      <c r="K81" s="70" t="str">
        <f>IF(K49=0,"",K49/TrRoad_act!K51*100)</f>
        <v/>
      </c>
      <c r="L81" s="70" t="str">
        <f>IF(L49=0,"",L49/TrRoad_act!L51*100)</f>
        <v/>
      </c>
      <c r="M81" s="70" t="str">
        <f>IF(M49=0,"",M49/TrRoad_act!M51*100)</f>
        <v/>
      </c>
      <c r="N81" s="70" t="str">
        <f>IF(N49=0,"",N49/TrRoad_act!N51*100)</f>
        <v/>
      </c>
      <c r="O81" s="70" t="str">
        <f>IF(O49=0,"",O49/TrRoad_act!O51*100)</f>
        <v/>
      </c>
      <c r="P81" s="70" t="str">
        <f>IF(P49=0,"",P49/TrRoad_act!P51*100)</f>
        <v/>
      </c>
      <c r="Q81" s="70" t="str">
        <f>IF(Q49=0,"",Q49/TrRoad_act!Q51*100)</f>
        <v/>
      </c>
    </row>
    <row r="82" spans="1:17" ht="11.45" customHeight="1" x14ac:dyDescent="0.25">
      <c r="A82" s="62" t="s">
        <v>55</v>
      </c>
      <c r="B82" s="70" t="str">
        <f>IF(B51=0,"",B51/TrRoad_act!B52*100)</f>
        <v/>
      </c>
      <c r="C82" s="70" t="str">
        <f>IF(C51=0,"",C51/TrRoad_act!C52*100)</f>
        <v/>
      </c>
      <c r="D82" s="70" t="str">
        <f>IF(D51=0,"",D51/TrRoad_act!D52*100)</f>
        <v/>
      </c>
      <c r="E82" s="70" t="str">
        <f>IF(E51=0,"",E51/TrRoad_act!E52*100)</f>
        <v/>
      </c>
      <c r="F82" s="70" t="str">
        <f>IF(F51=0,"",F51/TrRoad_act!F52*100)</f>
        <v/>
      </c>
      <c r="G82" s="70" t="str">
        <f>IF(G51=0,"",G51/TrRoad_act!G52*100)</f>
        <v/>
      </c>
      <c r="H82" s="70" t="str">
        <f>IF(H51=0,"",H51/TrRoad_act!H52*100)</f>
        <v/>
      </c>
      <c r="I82" s="70" t="str">
        <f>IF(I51=0,"",I51/TrRoad_act!I52*100)</f>
        <v/>
      </c>
      <c r="J82" s="70" t="str">
        <f>IF(J51=0,"",J51/TrRoad_act!J52*100)</f>
        <v/>
      </c>
      <c r="K82" s="70" t="str">
        <f>IF(K51=0,"",K51/TrRoad_act!K52*100)</f>
        <v/>
      </c>
      <c r="L82" s="70" t="str">
        <f>IF(L51=0,"",L51/TrRoad_act!L52*100)</f>
        <v/>
      </c>
      <c r="M82" s="70" t="str">
        <f>IF(M51=0,"",M51/TrRoad_act!M52*100)</f>
        <v/>
      </c>
      <c r="N82" s="70" t="str">
        <f>IF(N51=0,"",N51/TrRoad_act!N52*100)</f>
        <v/>
      </c>
      <c r="O82" s="70" t="str">
        <f>IF(O51=0,"",O51/TrRoad_act!O52*100)</f>
        <v/>
      </c>
      <c r="P82" s="70" t="str">
        <f>IF(P51=0,"",P51/TrRoad_act!P52*100)</f>
        <v/>
      </c>
      <c r="Q82" s="70" t="str">
        <f>IF(Q51=0,"",Q51/TrRoad_act!Q52*100)</f>
        <v/>
      </c>
    </row>
    <row r="83" spans="1:17" ht="11.45" customHeight="1" x14ac:dyDescent="0.25">
      <c r="A83" s="19" t="s">
        <v>24</v>
      </c>
      <c r="B83" s="21">
        <f>IF(B52=0,"",B52/TrRoad_act!B53*100)</f>
        <v>42.580033186686855</v>
      </c>
      <c r="C83" s="21">
        <f>IF(C52=0,"",C52/TrRoad_act!C53*100)</f>
        <v>41.840431389477509</v>
      </c>
      <c r="D83" s="21">
        <f>IF(D52=0,"",D52/TrRoad_act!D53*100)</f>
        <v>41.553829181671013</v>
      </c>
      <c r="E83" s="21">
        <f>IF(E52=0,"",E52/TrRoad_act!E53*100)</f>
        <v>71.465614199755578</v>
      </c>
      <c r="F83" s="21">
        <f>IF(F52=0,"",F52/TrRoad_act!F53*100)</f>
        <v>40.975749295990013</v>
      </c>
      <c r="G83" s="21">
        <f>IF(G52=0,"",G52/TrRoad_act!G53*100)</f>
        <v>52.392732223889695</v>
      </c>
      <c r="H83" s="21">
        <f>IF(H52=0,"",H52/TrRoad_act!H53*100)</f>
        <v>48.211703373831497</v>
      </c>
      <c r="I83" s="21">
        <f>IF(I52=0,"",I52/TrRoad_act!I53*100)</f>
        <v>51.840931229845729</v>
      </c>
      <c r="J83" s="21">
        <f>IF(J52=0,"",J52/TrRoad_act!J53*100)</f>
        <v>46.386987792561911</v>
      </c>
      <c r="K83" s="21">
        <f>IF(K52=0,"",K52/TrRoad_act!K53*100)</f>
        <v>64.721253936343842</v>
      </c>
      <c r="L83" s="21">
        <f>IF(L52=0,"",L52/TrRoad_act!L53*100)</f>
        <v>52.48415191211425</v>
      </c>
      <c r="M83" s="21">
        <f>IF(M52=0,"",M52/TrRoad_act!M53*100)</f>
        <v>61.43038897634132</v>
      </c>
      <c r="N83" s="21">
        <f>IF(N52=0,"",N52/TrRoad_act!N53*100)</f>
        <v>43.37012092718961</v>
      </c>
      <c r="O83" s="21">
        <f>IF(O52=0,"",O52/TrRoad_act!O53*100)</f>
        <v>55.324619241092442</v>
      </c>
      <c r="P83" s="21">
        <f>IF(P52=0,"",P52/TrRoad_act!P53*100)</f>
        <v>54.289872768692803</v>
      </c>
      <c r="Q83" s="21">
        <f>IF(Q52=0,"",Q52/TrRoad_act!Q53*100)</f>
        <v>50.52887012287718</v>
      </c>
    </row>
    <row r="84" spans="1:17" ht="11.45" customHeight="1" x14ac:dyDescent="0.25">
      <c r="A84" s="17" t="s">
        <v>23</v>
      </c>
      <c r="B84" s="20">
        <f>IF(B53=0,"",B53/TrRoad_act!B54*100)</f>
        <v>41.660200911727038</v>
      </c>
      <c r="C84" s="20">
        <f>IF(C53=0,"",C53/TrRoad_act!C54*100)</f>
        <v>41.307816032795792</v>
      </c>
      <c r="D84" s="20">
        <f>IF(D53=0,"",D53/TrRoad_act!D54*100)</f>
        <v>41.163206937578948</v>
      </c>
      <c r="E84" s="20">
        <f>IF(E53=0,"",E53/TrRoad_act!E54*100)</f>
        <v>55.912995969463573</v>
      </c>
      <c r="F84" s="20">
        <f>IF(F53=0,"",F53/TrRoad_act!F54*100)</f>
        <v>40.738623022941383</v>
      </c>
      <c r="G84" s="20">
        <f>IF(G53=0,"",G53/TrRoad_act!G54*100)</f>
        <v>46.333628429365483</v>
      </c>
      <c r="H84" s="20">
        <f>IF(H53=0,"",H53/TrRoad_act!H54*100)</f>
        <v>44.209192323197279</v>
      </c>
      <c r="I84" s="20">
        <f>IF(I53=0,"",I53/TrRoad_act!I54*100)</f>
        <v>46.042449881791214</v>
      </c>
      <c r="J84" s="20">
        <f>IF(J53=0,"",J53/TrRoad_act!J54*100)</f>
        <v>43.316125240174777</v>
      </c>
      <c r="K84" s="20">
        <f>IF(K53=0,"",K53/TrRoad_act!K54*100)</f>
        <v>52.428891908059619</v>
      </c>
      <c r="L84" s="20">
        <f>IF(L53=0,"",L53/TrRoad_act!L54*100)</f>
        <v>46.293259332007899</v>
      </c>
      <c r="M84" s="20">
        <f>IF(M53=0,"",M53/TrRoad_act!M54*100)</f>
        <v>50.65722138868982</v>
      </c>
      <c r="N84" s="20">
        <f>IF(N53=0,"",N53/TrRoad_act!N54*100)</f>
        <v>41.635362925007712</v>
      </c>
      <c r="O84" s="20">
        <f>IF(O53=0,"",O53/TrRoad_act!O54*100)</f>
        <v>47.101045133939664</v>
      </c>
      <c r="P84" s="20">
        <f>IF(P53=0,"",P53/TrRoad_act!P54*100)</f>
        <v>46.916948262327082</v>
      </c>
      <c r="Q84" s="20">
        <f>IF(Q53=0,"",Q53/TrRoad_act!Q54*100)</f>
        <v>45.060006501958419</v>
      </c>
    </row>
    <row r="85" spans="1:17" ht="11.45" customHeight="1" x14ac:dyDescent="0.25">
      <c r="A85" s="15" t="s">
        <v>22</v>
      </c>
      <c r="B85" s="69">
        <f>IF(B55=0,"",B55/TrRoad_act!B55*100)</f>
        <v>61.918780063826937</v>
      </c>
      <c r="C85" s="69">
        <f>IF(C55=0,"",C55/TrRoad_act!C55*100)</f>
        <v>52.599930908030565</v>
      </c>
      <c r="D85" s="69">
        <f>IF(D55=0,"",D55/TrRoad_act!D55*100)</f>
        <v>49.243130652429507</v>
      </c>
      <c r="E85" s="69">
        <f>IF(E55=0,"",E55/TrRoad_act!E55*100)</f>
        <v>262.74200989812579</v>
      </c>
      <c r="F85" s="69">
        <f>IF(F55=0,"",F55/TrRoad_act!F55*100)</f>
        <v>45.330942746802471</v>
      </c>
      <c r="G85" s="69">
        <f>IF(G55=0,"",G55/TrRoad_act!G55*100)</f>
        <v>134.02298685900578</v>
      </c>
      <c r="H85" s="69">
        <f>IF(H55=0,"",H55/TrRoad_act!H55*100)</f>
        <v>99.280598862429557</v>
      </c>
      <c r="I85" s="69">
        <f>IF(I55=0,"",I55/TrRoad_act!I55*100)</f>
        <v>137.69701898642245</v>
      </c>
      <c r="J85" s="69">
        <f>IF(J55=0,"",J55/TrRoad_act!J55*100)</f>
        <v>103.04244131260518</v>
      </c>
      <c r="K85" s="69">
        <f>IF(K55=0,"",K55/TrRoad_act!K55*100)</f>
        <v>318.97769051354823</v>
      </c>
      <c r="L85" s="69">
        <f>IF(L55=0,"",L55/TrRoad_act!L55*100)</f>
        <v>156.79522782405726</v>
      </c>
      <c r="M85" s="69">
        <f>IF(M55=0,"",M55/TrRoad_act!M55*100)</f>
        <v>217.8240426884289</v>
      </c>
      <c r="N85" s="69">
        <f>IF(N55=0,"",N55/TrRoad_act!N55*100)</f>
        <v>64.834883740081168</v>
      </c>
      <c r="O85" s="69">
        <f>IF(O55=0,"",O55/TrRoad_act!O55*100)</f>
        <v>97.556459647311684</v>
      </c>
      <c r="P85" s="69">
        <f>IF(P55=0,"",P55/TrRoad_act!P55*100)</f>
        <v>132.98136595850846</v>
      </c>
      <c r="Q85" s="69">
        <f>IF(Q55=0,"",Q55/TrRoad_act!Q55*100)</f>
        <v>106.11468430709724</v>
      </c>
    </row>
    <row r="87" spans="1:17" ht="11.45" customHeight="1" x14ac:dyDescent="0.25">
      <c r="A87" s="27" t="s">
        <v>73</v>
      </c>
      <c r="B87" s="68"/>
      <c r="C87" s="68"/>
      <c r="D87" s="68"/>
      <c r="E87" s="68"/>
      <c r="F87" s="68"/>
      <c r="G87" s="68"/>
      <c r="H87" s="68"/>
      <c r="I87" s="68"/>
      <c r="J87" s="68"/>
      <c r="K87" s="68"/>
      <c r="L87" s="68"/>
      <c r="M87" s="68"/>
      <c r="N87" s="68"/>
      <c r="O87" s="68"/>
      <c r="P87" s="68"/>
      <c r="Q87" s="68"/>
    </row>
    <row r="88" spans="1:17" ht="11.45" customHeight="1" x14ac:dyDescent="0.25">
      <c r="A88" s="25" t="s">
        <v>37</v>
      </c>
      <c r="B88" s="79">
        <f>IF(TrRoad_act!B4=0,"",B18/TrRoad_act!B4*1000)</f>
        <v>38.302034270899227</v>
      </c>
      <c r="C88" s="79">
        <f>IF(TrRoad_act!C4=0,"",C18/TrRoad_act!C4*1000)</f>
        <v>37.657427717599091</v>
      </c>
      <c r="D88" s="79">
        <f>IF(TrRoad_act!D4=0,"",D18/TrRoad_act!D4*1000)</f>
        <v>37.611538160450607</v>
      </c>
      <c r="E88" s="79">
        <f>IF(TrRoad_act!E4=0,"",E18/TrRoad_act!E4*1000)</f>
        <v>37.789855695251163</v>
      </c>
      <c r="F88" s="79">
        <f>IF(TrRoad_act!F4=0,"",F18/TrRoad_act!F4*1000)</f>
        <v>37.409836775806966</v>
      </c>
      <c r="G88" s="79">
        <f>IF(TrRoad_act!G4=0,"",G18/TrRoad_act!G4*1000)</f>
        <v>37.383218118178654</v>
      </c>
      <c r="H88" s="79">
        <f>IF(TrRoad_act!H4=0,"",H18/TrRoad_act!H4*1000)</f>
        <v>36.790582064420796</v>
      </c>
      <c r="I88" s="79">
        <f>IF(TrRoad_act!I4=0,"",I18/TrRoad_act!I4*1000)</f>
        <v>36.676355017744406</v>
      </c>
      <c r="J88" s="79">
        <f>IF(TrRoad_act!J4=0,"",J18/TrRoad_act!J4*1000)</f>
        <v>34.51048813078711</v>
      </c>
      <c r="K88" s="79">
        <f>IF(TrRoad_act!K4=0,"",K18/TrRoad_act!K4*1000)</f>
        <v>34.616185038558577</v>
      </c>
      <c r="L88" s="79">
        <f>IF(TrRoad_act!L4=0,"",L18/TrRoad_act!L4*1000)</f>
        <v>32.233592212696863</v>
      </c>
      <c r="M88" s="79">
        <f>IF(TrRoad_act!M4=0,"",M18/TrRoad_act!M4*1000)</f>
        <v>31.225835376337532</v>
      </c>
      <c r="N88" s="79">
        <f>IF(TrRoad_act!N4=0,"",N18/TrRoad_act!N4*1000)</f>
        <v>27.213532986664251</v>
      </c>
      <c r="O88" s="79">
        <f>IF(TrRoad_act!O4=0,"",O18/TrRoad_act!O4*1000)</f>
        <v>26.18230040843331</v>
      </c>
      <c r="P88" s="79">
        <f>IF(TrRoad_act!P4=0,"",P18/TrRoad_act!P4*1000)</f>
        <v>25.504525407964895</v>
      </c>
      <c r="Q88" s="79">
        <f>IF(TrRoad_act!Q4=0,"",Q18/TrRoad_act!Q4*1000)</f>
        <v>24.64963765806851</v>
      </c>
    </row>
    <row r="89" spans="1:17" ht="11.45" customHeight="1" x14ac:dyDescent="0.25">
      <c r="A89" s="23" t="s">
        <v>30</v>
      </c>
      <c r="B89" s="78">
        <f>IF(TrRoad_act!B5=0,"",B19/TrRoad_act!B5*1000)</f>
        <v>38.604162478820314</v>
      </c>
      <c r="C89" s="78">
        <f>IF(TrRoad_act!C5=0,"",C19/TrRoad_act!C5*1000)</f>
        <v>39.554818839863252</v>
      </c>
      <c r="D89" s="78">
        <f>IF(TrRoad_act!D5=0,"",D19/TrRoad_act!D5*1000)</f>
        <v>39.374154781709571</v>
      </c>
      <c r="E89" s="78">
        <f>IF(TrRoad_act!E5=0,"",E19/TrRoad_act!E5*1000)</f>
        <v>38.94154898537446</v>
      </c>
      <c r="F89" s="78">
        <f>IF(TrRoad_act!F5=0,"",F19/TrRoad_act!F5*1000)</f>
        <v>37.625373019666917</v>
      </c>
      <c r="G89" s="78">
        <f>IF(TrRoad_act!G5=0,"",G19/TrRoad_act!G5*1000)</f>
        <v>37.893868132277667</v>
      </c>
      <c r="H89" s="78">
        <f>IF(TrRoad_act!H5=0,"",H19/TrRoad_act!H5*1000)</f>
        <v>36.475563283270013</v>
      </c>
      <c r="I89" s="78">
        <f>IF(TrRoad_act!I5=0,"",I19/TrRoad_act!I5*1000)</f>
        <v>35.628490434584329</v>
      </c>
      <c r="J89" s="78">
        <f>IF(TrRoad_act!J5=0,"",J19/TrRoad_act!J5*1000)</f>
        <v>35.726069482484014</v>
      </c>
      <c r="K89" s="78">
        <f>IF(TrRoad_act!K5=0,"",K19/TrRoad_act!K5*1000)</f>
        <v>35.811053549310152</v>
      </c>
      <c r="L89" s="78">
        <f>IF(TrRoad_act!L5=0,"",L19/TrRoad_act!L5*1000)</f>
        <v>35.757208280574616</v>
      </c>
      <c r="M89" s="78">
        <f>IF(TrRoad_act!M5=0,"",M19/TrRoad_act!M5*1000)</f>
        <v>35.331620906406435</v>
      </c>
      <c r="N89" s="78">
        <f>IF(TrRoad_act!N5=0,"",N19/TrRoad_act!N5*1000)</f>
        <v>34.536670475975576</v>
      </c>
      <c r="O89" s="78">
        <f>IF(TrRoad_act!O5=0,"",O19/TrRoad_act!O5*1000)</f>
        <v>33.918137128388686</v>
      </c>
      <c r="P89" s="78">
        <f>IF(TrRoad_act!P5=0,"",P19/TrRoad_act!P5*1000)</f>
        <v>33.172347845918338</v>
      </c>
      <c r="Q89" s="78">
        <f>IF(TrRoad_act!Q5=0,"",Q19/TrRoad_act!Q5*1000)</f>
        <v>33.849940945975696</v>
      </c>
    </row>
    <row r="90" spans="1:17" ht="11.45" customHeight="1" x14ac:dyDescent="0.25">
      <c r="A90" s="19" t="s">
        <v>29</v>
      </c>
      <c r="B90" s="76">
        <f>IF(TrRoad_act!B6=0,"",B21/TrRoad_act!B6*1000)</f>
        <v>43.556849336724923</v>
      </c>
      <c r="C90" s="76">
        <f>IF(TrRoad_act!C6=0,"",C21/TrRoad_act!C6*1000)</f>
        <v>42.352161921553034</v>
      </c>
      <c r="D90" s="76">
        <f>IF(TrRoad_act!D6=0,"",D21/TrRoad_act!D6*1000)</f>
        <v>42.098904498193981</v>
      </c>
      <c r="E90" s="76">
        <f>IF(TrRoad_act!E6=0,"",E21/TrRoad_act!E6*1000)</f>
        <v>42.145454409284959</v>
      </c>
      <c r="F90" s="76">
        <f>IF(TrRoad_act!F6=0,"",F21/TrRoad_act!F6*1000)</f>
        <v>41.447683716886822</v>
      </c>
      <c r="G90" s="76">
        <f>IF(TrRoad_act!G6=0,"",G21/TrRoad_act!G6*1000)</f>
        <v>41.195403676686126</v>
      </c>
      <c r="H90" s="76">
        <f>IF(TrRoad_act!H6=0,"",H21/TrRoad_act!H6*1000)</f>
        <v>40.249826541974969</v>
      </c>
      <c r="I90" s="76">
        <f>IF(TrRoad_act!I6=0,"",I21/TrRoad_act!I6*1000)</f>
        <v>40.115255204822795</v>
      </c>
      <c r="J90" s="76">
        <f>IF(TrRoad_act!J6=0,"",J21/TrRoad_act!J6*1000)</f>
        <v>37.390600161283146</v>
      </c>
      <c r="K90" s="76">
        <f>IF(TrRoad_act!K6=0,"",K21/TrRoad_act!K6*1000)</f>
        <v>37.243349767760371</v>
      </c>
      <c r="L90" s="76">
        <f>IF(TrRoad_act!L6=0,"",L21/TrRoad_act!L6*1000)</f>
        <v>34.312690031004585</v>
      </c>
      <c r="M90" s="76">
        <f>IF(TrRoad_act!M6=0,"",M21/TrRoad_act!M6*1000)</f>
        <v>33.083814495930504</v>
      </c>
      <c r="N90" s="76">
        <f>IF(TrRoad_act!N6=0,"",N21/TrRoad_act!N6*1000)</f>
        <v>28.015441974694888</v>
      </c>
      <c r="O90" s="76">
        <f>IF(TrRoad_act!O6=0,"",O21/TrRoad_act!O6*1000)</f>
        <v>26.718618932723373</v>
      </c>
      <c r="P90" s="76">
        <f>IF(TrRoad_act!P6=0,"",P21/TrRoad_act!P6*1000)</f>
        <v>25.864415976462659</v>
      </c>
      <c r="Q90" s="76">
        <f>IF(TrRoad_act!Q6=0,"",Q21/TrRoad_act!Q6*1000)</f>
        <v>24.728531039979842</v>
      </c>
    </row>
    <row r="91" spans="1:17" ht="11.45" customHeight="1" x14ac:dyDescent="0.25">
      <c r="A91" s="62" t="s">
        <v>59</v>
      </c>
      <c r="B91" s="77">
        <f>IF(TrRoad_act!B7=0,"",B22/TrRoad_act!B7*1000)</f>
        <v>44.109275778100198</v>
      </c>
      <c r="C91" s="77">
        <f>IF(TrRoad_act!C7=0,"",C22/TrRoad_act!C7*1000)</f>
        <v>42.719749386819011</v>
      </c>
      <c r="D91" s="77">
        <f>IF(TrRoad_act!D7=0,"",D22/TrRoad_act!D7*1000)</f>
        <v>42.433903068723261</v>
      </c>
      <c r="E91" s="77">
        <f>IF(TrRoad_act!E7=0,"",E22/TrRoad_act!E7*1000)</f>
        <v>42.512593503938298</v>
      </c>
      <c r="F91" s="77">
        <f>IF(TrRoad_act!F7=0,"",F22/TrRoad_act!F7*1000)</f>
        <v>41.698889802220833</v>
      </c>
      <c r="G91" s="77">
        <f>IF(TrRoad_act!G7=0,"",G22/TrRoad_act!G7*1000)</f>
        <v>41.399204541072436</v>
      </c>
      <c r="H91" s="77">
        <f>IF(TrRoad_act!H7=0,"",H22/TrRoad_act!H7*1000)</f>
        <v>40.462645340163348</v>
      </c>
      <c r="I91" s="77">
        <f>IF(TrRoad_act!I7=0,"",I22/TrRoad_act!I7*1000)</f>
        <v>40.284893764980275</v>
      </c>
      <c r="J91" s="77">
        <f>IF(TrRoad_act!J7=0,"",J22/TrRoad_act!J7*1000)</f>
        <v>37.489783665970798</v>
      </c>
      <c r="K91" s="77">
        <f>IF(TrRoad_act!K7=0,"",K22/TrRoad_act!K7*1000)</f>
        <v>37.378323917874127</v>
      </c>
      <c r="L91" s="77">
        <f>IF(TrRoad_act!L7=0,"",L22/TrRoad_act!L7*1000)</f>
        <v>34.211043048633563</v>
      </c>
      <c r="M91" s="77">
        <f>IF(TrRoad_act!M7=0,"",M22/TrRoad_act!M7*1000)</f>
        <v>31.898307160852269</v>
      </c>
      <c r="N91" s="77">
        <f>IF(TrRoad_act!N7=0,"",N22/TrRoad_act!N7*1000)</f>
        <v>27.665068677576365</v>
      </c>
      <c r="O91" s="77">
        <f>IF(TrRoad_act!O7=0,"",O22/TrRoad_act!O7*1000)</f>
        <v>26.140066866516861</v>
      </c>
      <c r="P91" s="77">
        <f>IF(TrRoad_act!P7=0,"",P22/TrRoad_act!P7*1000)</f>
        <v>25.2606060359611</v>
      </c>
      <c r="Q91" s="77">
        <f>IF(TrRoad_act!Q7=0,"",Q22/TrRoad_act!Q7*1000)</f>
        <v>24.058719952336197</v>
      </c>
    </row>
    <row r="92" spans="1:17" ht="11.45" customHeight="1" x14ac:dyDescent="0.25">
      <c r="A92" s="62" t="s">
        <v>58</v>
      </c>
      <c r="B92" s="77">
        <f>IF(TrRoad_act!B8=0,"",B24/TrRoad_act!B8*1000)</f>
        <v>36.014144972713531</v>
      </c>
      <c r="C92" s="77">
        <f>IF(TrRoad_act!C8=0,"",C24/TrRoad_act!C8*1000)</f>
        <v>36.10079318434628</v>
      </c>
      <c r="D92" s="77">
        <f>IF(TrRoad_act!D8=0,"",D24/TrRoad_act!D8*1000)</f>
        <v>35.928105968122985</v>
      </c>
      <c r="E92" s="77">
        <f>IF(TrRoad_act!E8=0,"",E24/TrRoad_act!E8*1000)</f>
        <v>35.899254860002671</v>
      </c>
      <c r="F92" s="77">
        <f>IF(TrRoad_act!F8=0,"",F24/TrRoad_act!F8*1000)</f>
        <v>36.204449029426669</v>
      </c>
      <c r="G92" s="77">
        <f>IF(TrRoad_act!G8=0,"",G24/TrRoad_act!G8*1000)</f>
        <v>36.652710051103824</v>
      </c>
      <c r="H92" s="77">
        <f>IF(TrRoad_act!H8=0,"",H24/TrRoad_act!H8*1000)</f>
        <v>35.773449695853195</v>
      </c>
      <c r="I92" s="77">
        <f>IF(TrRoad_act!I8=0,"",I24/TrRoad_act!I8*1000)</f>
        <v>36.444670939263133</v>
      </c>
      <c r="J92" s="77">
        <f>IF(TrRoad_act!J8=0,"",J24/TrRoad_act!J8*1000)</f>
        <v>34.683060946566961</v>
      </c>
      <c r="K92" s="77">
        <f>IF(TrRoad_act!K8=0,"",K24/TrRoad_act!K8*1000)</f>
        <v>34.040645766956949</v>
      </c>
      <c r="L92" s="77">
        <f>IF(TrRoad_act!L8=0,"",L24/TrRoad_act!L8*1000)</f>
        <v>33.788190180192821</v>
      </c>
      <c r="M92" s="77">
        <f>IF(TrRoad_act!M8=0,"",M24/TrRoad_act!M8*1000)</f>
        <v>33.54593644803937</v>
      </c>
      <c r="N92" s="77">
        <f>IF(TrRoad_act!N8=0,"",N24/TrRoad_act!N8*1000)</f>
        <v>29.918170529503378</v>
      </c>
      <c r="O92" s="77">
        <f>IF(TrRoad_act!O8=0,"",O24/TrRoad_act!O8*1000)</f>
        <v>26.258989768003001</v>
      </c>
      <c r="P92" s="77">
        <f>IF(TrRoad_act!P8=0,"",P24/TrRoad_act!P8*1000)</f>
        <v>24.871429434231192</v>
      </c>
      <c r="Q92" s="77">
        <f>IF(TrRoad_act!Q8=0,"",Q24/TrRoad_act!Q8*1000)</f>
        <v>22.306810590245007</v>
      </c>
    </row>
    <row r="93" spans="1:17" ht="11.45" customHeight="1" x14ac:dyDescent="0.25">
      <c r="A93" s="62" t="s">
        <v>57</v>
      </c>
      <c r="B93" s="77">
        <f>IF(TrRoad_act!B9=0,"",B26/TrRoad_act!B9*1000)</f>
        <v>47.068449659240109</v>
      </c>
      <c r="C93" s="77">
        <f>IF(TrRoad_act!C9=0,"",C26/TrRoad_act!C9*1000)</f>
        <v>51.989530143364</v>
      </c>
      <c r="D93" s="77">
        <f>IF(TrRoad_act!D9=0,"",D26/TrRoad_act!D9*1000)</f>
        <v>53.629193753384065</v>
      </c>
      <c r="E93" s="77">
        <f>IF(TrRoad_act!E9=0,"",E26/TrRoad_act!E9*1000)</f>
        <v>48.859290815813303</v>
      </c>
      <c r="F93" s="77">
        <f>IF(TrRoad_act!F9=0,"",F26/TrRoad_act!F9*1000)</f>
        <v>49.471253433281369</v>
      </c>
      <c r="G93" s="77">
        <f>IF(TrRoad_act!G9=0,"",G26/TrRoad_act!G9*1000)</f>
        <v>49.963267551742938</v>
      </c>
      <c r="H93" s="77">
        <f>IF(TrRoad_act!H9=0,"",H26/TrRoad_act!H9*1000)</f>
        <v>49.544516051341901</v>
      </c>
      <c r="I93" s="77">
        <f>IF(TrRoad_act!I9=0,"",I26/TrRoad_act!I9*1000)</f>
        <v>48.742171398845777</v>
      </c>
      <c r="J93" s="77">
        <f>IF(TrRoad_act!J9=0,"",J26/TrRoad_act!J9*1000)</f>
        <v>48.199871993043153</v>
      </c>
      <c r="K93" s="77">
        <f>IF(TrRoad_act!K9=0,"",K26/TrRoad_act!K9*1000)</f>
        <v>46.810386469649458</v>
      </c>
      <c r="L93" s="77">
        <f>IF(TrRoad_act!L9=0,"",L26/TrRoad_act!L9*1000)</f>
        <v>45.646145135303691</v>
      </c>
      <c r="M93" s="77">
        <f>IF(TrRoad_act!M9=0,"",M26/TrRoad_act!M9*1000)</f>
        <v>70.773786393770749</v>
      </c>
      <c r="N93" s="77">
        <f>IF(TrRoad_act!N9=0,"",N26/TrRoad_act!N9*1000)</f>
        <v>37.670687262629322</v>
      </c>
      <c r="O93" s="77">
        <f>IF(TrRoad_act!O9=0,"",O26/TrRoad_act!O9*1000)</f>
        <v>35.575601552790978</v>
      </c>
      <c r="P93" s="77">
        <f>IF(TrRoad_act!P9=0,"",P26/TrRoad_act!P9*1000)</f>
        <v>34.742226996260349</v>
      </c>
      <c r="Q93" s="77">
        <f>IF(TrRoad_act!Q9=0,"",Q26/TrRoad_act!Q9*1000)</f>
        <v>34.322116646204265</v>
      </c>
    </row>
    <row r="94" spans="1:17" ht="11.45" customHeight="1" x14ac:dyDescent="0.25">
      <c r="A94" s="62" t="s">
        <v>56</v>
      </c>
      <c r="B94" s="77" t="str">
        <f>IF(TrRoad_act!B10=0,"",B27/TrRoad_act!B10*1000)</f>
        <v/>
      </c>
      <c r="C94" s="77">
        <f>IF(TrRoad_act!C10=0,"",C27/TrRoad_act!C10*1000)</f>
        <v>44.99991903505672</v>
      </c>
      <c r="D94" s="77">
        <f>IF(TrRoad_act!D10=0,"",D27/TrRoad_act!D10*1000)</f>
        <v>45.497606441973907</v>
      </c>
      <c r="E94" s="77">
        <f>IF(TrRoad_act!E10=0,"",E27/TrRoad_act!E10*1000)</f>
        <v>46.014005015352431</v>
      </c>
      <c r="F94" s="77">
        <f>IF(TrRoad_act!F10=0,"",F27/TrRoad_act!F10*1000)</f>
        <v>46.585980547010102</v>
      </c>
      <c r="G94" s="77">
        <f>IF(TrRoad_act!G10=0,"",G27/TrRoad_act!G10*1000)</f>
        <v>47.086306865097406</v>
      </c>
      <c r="H94" s="77">
        <f>IF(TrRoad_act!H10=0,"",H27/TrRoad_act!H10*1000)</f>
        <v>47.144613619183012</v>
      </c>
      <c r="I94" s="77">
        <f>IF(TrRoad_act!I10=0,"",I27/TrRoad_act!I10*1000)</f>
        <v>47.009407985738207</v>
      </c>
      <c r="J94" s="77">
        <f>IF(TrRoad_act!J10=0,"",J27/TrRoad_act!J10*1000)</f>
        <v>46.950075838135959</v>
      </c>
      <c r="K94" s="77">
        <f>IF(TrRoad_act!K10=0,"",K27/TrRoad_act!K10*1000)</f>
        <v>45.62090820069313</v>
      </c>
      <c r="L94" s="77">
        <f>IF(TrRoad_act!L10=0,"",L27/TrRoad_act!L10*1000)</f>
        <v>44.851133204388034</v>
      </c>
      <c r="M94" s="77">
        <f>IF(TrRoad_act!M10=0,"",M27/TrRoad_act!M10*1000)</f>
        <v>41.555310041917018</v>
      </c>
      <c r="N94" s="77">
        <f>IF(TrRoad_act!N10=0,"",N27/TrRoad_act!N10*1000)</f>
        <v>36.212291276766344</v>
      </c>
      <c r="O94" s="77">
        <f>IF(TrRoad_act!O10=0,"",O27/TrRoad_act!O10*1000)</f>
        <v>34.701790401489511</v>
      </c>
      <c r="P94" s="77">
        <f>IF(TrRoad_act!P10=0,"",P27/TrRoad_act!P10*1000)</f>
        <v>33.733652751019029</v>
      </c>
      <c r="Q94" s="77">
        <f>IF(TrRoad_act!Q10=0,"",Q27/TrRoad_act!Q10*1000)</f>
        <v>31.193350104788692</v>
      </c>
    </row>
    <row r="95" spans="1:17" ht="11.45" customHeight="1" x14ac:dyDescent="0.25">
      <c r="A95" s="62" t="s">
        <v>60</v>
      </c>
      <c r="B95" s="77" t="str">
        <f>IF(TrRoad_act!B11=0,"",B29/TrRoad_act!B11*1000)</f>
        <v/>
      </c>
      <c r="C95" s="77" t="str">
        <f>IF(TrRoad_act!C11=0,"",C29/TrRoad_act!C11*1000)</f>
        <v/>
      </c>
      <c r="D95" s="77" t="str">
        <f>IF(TrRoad_act!D11=0,"",D29/TrRoad_act!D11*1000)</f>
        <v/>
      </c>
      <c r="E95" s="77" t="str">
        <f>IF(TrRoad_act!E11=0,"",E29/TrRoad_act!E11*1000)</f>
        <v/>
      </c>
      <c r="F95" s="77" t="str">
        <f>IF(TrRoad_act!F11=0,"",F29/TrRoad_act!F11*1000)</f>
        <v/>
      </c>
      <c r="G95" s="77" t="str">
        <f>IF(TrRoad_act!G11=0,"",G29/TrRoad_act!G11*1000)</f>
        <v/>
      </c>
      <c r="H95" s="77" t="str">
        <f>IF(TrRoad_act!H11=0,"",H29/TrRoad_act!H11*1000)</f>
        <v/>
      </c>
      <c r="I95" s="77" t="str">
        <f>IF(TrRoad_act!I11=0,"",I29/TrRoad_act!I11*1000)</f>
        <v/>
      </c>
      <c r="J95" s="77" t="str">
        <f>IF(TrRoad_act!J11=0,"",J29/TrRoad_act!J11*1000)</f>
        <v/>
      </c>
      <c r="K95" s="77" t="str">
        <f>IF(TrRoad_act!K11=0,"",K29/TrRoad_act!K11*1000)</f>
        <v/>
      </c>
      <c r="L95" s="77" t="str">
        <f>IF(TrRoad_act!L11=0,"",L29/TrRoad_act!L11*1000)</f>
        <v/>
      </c>
      <c r="M95" s="77" t="str">
        <f>IF(TrRoad_act!M11=0,"",M29/TrRoad_act!M11*1000)</f>
        <v/>
      </c>
      <c r="N95" s="77" t="str">
        <f>IF(TrRoad_act!N11=0,"",N29/TrRoad_act!N11*1000)</f>
        <v/>
      </c>
      <c r="O95" s="77">
        <f>IF(TrRoad_act!O11=0,"",O29/TrRoad_act!O11*1000)</f>
        <v>8.1000244810560673</v>
      </c>
      <c r="P95" s="77">
        <f>IF(TrRoad_act!P11=0,"",P29/TrRoad_act!P11*1000)</f>
        <v>10.061195073042892</v>
      </c>
      <c r="Q95" s="77">
        <f>IF(TrRoad_act!Q11=0,"",Q29/TrRoad_act!Q11*1000)</f>
        <v>10.672315141968772</v>
      </c>
    </row>
    <row r="96" spans="1:17" ht="11.45" customHeight="1" x14ac:dyDescent="0.25">
      <c r="A96" s="62" t="s">
        <v>55</v>
      </c>
      <c r="B96" s="77" t="str">
        <f>IF(TrRoad_act!B12=0,"",B32/TrRoad_act!B12*1000)</f>
        <v/>
      </c>
      <c r="C96" s="77" t="str">
        <f>IF(TrRoad_act!C12=0,"",C32/TrRoad_act!C12*1000)</f>
        <v/>
      </c>
      <c r="D96" s="77" t="str">
        <f>IF(TrRoad_act!D12=0,"",D32/TrRoad_act!D12*1000)</f>
        <v/>
      </c>
      <c r="E96" s="77" t="str">
        <f>IF(TrRoad_act!E12=0,"",E32/TrRoad_act!E12*1000)</f>
        <v/>
      </c>
      <c r="F96" s="77" t="str">
        <f>IF(TrRoad_act!F12=0,"",F32/TrRoad_act!F12*1000)</f>
        <v/>
      </c>
      <c r="G96" s="77" t="str">
        <f>IF(TrRoad_act!G12=0,"",G32/TrRoad_act!G12*1000)</f>
        <v/>
      </c>
      <c r="H96" s="77" t="str">
        <f>IF(TrRoad_act!H12=0,"",H32/TrRoad_act!H12*1000)</f>
        <v/>
      </c>
      <c r="I96" s="77" t="str">
        <f>IF(TrRoad_act!I12=0,"",I32/TrRoad_act!I12*1000)</f>
        <v/>
      </c>
      <c r="J96" s="77" t="str">
        <f>IF(TrRoad_act!J12=0,"",J32/TrRoad_act!J12*1000)</f>
        <v/>
      </c>
      <c r="K96" s="77" t="str">
        <f>IF(TrRoad_act!K12=0,"",K32/TrRoad_act!K12*1000)</f>
        <v/>
      </c>
      <c r="L96" s="77" t="str">
        <f>IF(TrRoad_act!L12=0,"",L32/TrRoad_act!L12*1000)</f>
        <v/>
      </c>
      <c r="M96" s="77" t="str">
        <f>IF(TrRoad_act!M12=0,"",M32/TrRoad_act!M12*1000)</f>
        <v/>
      </c>
      <c r="N96" s="77" t="str">
        <f>IF(TrRoad_act!N12=0,"",N32/TrRoad_act!N12*1000)</f>
        <v/>
      </c>
      <c r="O96" s="77" t="str">
        <f>IF(TrRoad_act!O12=0,"",O32/TrRoad_act!O12*1000)</f>
        <v/>
      </c>
      <c r="P96" s="77">
        <f>IF(TrRoad_act!P12=0,"",P32/TrRoad_act!P12*1000)</f>
        <v>15.388496912516228</v>
      </c>
      <c r="Q96" s="77">
        <f>IF(TrRoad_act!Q12=0,"",Q32/TrRoad_act!Q12*1000)</f>
        <v>15.157563715183354</v>
      </c>
    </row>
    <row r="97" spans="1:17" ht="11.45" customHeight="1" x14ac:dyDescent="0.25">
      <c r="A97" s="19" t="s">
        <v>28</v>
      </c>
      <c r="B97" s="76">
        <f>IF(TrRoad_act!B13=0,"",B33/TrRoad_act!B13*1000)</f>
        <v>22.985122611732208</v>
      </c>
      <c r="C97" s="76">
        <f>IF(TrRoad_act!C13=0,"",C33/TrRoad_act!C13*1000)</f>
        <v>22.61000988584799</v>
      </c>
      <c r="D97" s="76">
        <f>IF(TrRoad_act!D13=0,"",D33/TrRoad_act!D13*1000)</f>
        <v>22.514178777104032</v>
      </c>
      <c r="E97" s="76">
        <f>IF(TrRoad_act!E13=0,"",E33/TrRoad_act!E13*1000)</f>
        <v>22.423142144078408</v>
      </c>
      <c r="F97" s="76">
        <f>IF(TrRoad_act!F13=0,"",F33/TrRoad_act!F13*1000)</f>
        <v>22.398412628689531</v>
      </c>
      <c r="G97" s="76">
        <f>IF(TrRoad_act!G13=0,"",G33/TrRoad_act!G13*1000)</f>
        <v>22.314593601718652</v>
      </c>
      <c r="H97" s="76">
        <f>IF(TrRoad_act!H13=0,"",H33/TrRoad_act!H13*1000)</f>
        <v>22.588554191932328</v>
      </c>
      <c r="I97" s="76">
        <f>IF(TrRoad_act!I13=0,"",I33/TrRoad_act!I13*1000)</f>
        <v>22.094273850611177</v>
      </c>
      <c r="J97" s="76">
        <f>IF(TrRoad_act!J13=0,"",J33/TrRoad_act!J13*1000)</f>
        <v>21.147826079994168</v>
      </c>
      <c r="K97" s="76">
        <f>IF(TrRoad_act!K13=0,"",K33/TrRoad_act!K13*1000)</f>
        <v>21.543058366872852</v>
      </c>
      <c r="L97" s="76">
        <f>IF(TrRoad_act!L13=0,"",L33/TrRoad_act!L13*1000)</f>
        <v>21.195920453424591</v>
      </c>
      <c r="M97" s="76">
        <f>IF(TrRoad_act!M13=0,"",M33/TrRoad_act!M13*1000)</f>
        <v>21.122251202455871</v>
      </c>
      <c r="N97" s="76">
        <f>IF(TrRoad_act!N13=0,"",N33/TrRoad_act!N13*1000)</f>
        <v>20.776804180060513</v>
      </c>
      <c r="O97" s="76">
        <f>IF(TrRoad_act!O13=0,"",O33/TrRoad_act!O13*1000)</f>
        <v>20.766524689431371</v>
      </c>
      <c r="P97" s="76">
        <f>IF(TrRoad_act!P13=0,"",P33/TrRoad_act!P13*1000)</f>
        <v>20.759915938979592</v>
      </c>
      <c r="Q97" s="76">
        <f>IF(TrRoad_act!Q13=0,"",Q33/TrRoad_act!Q13*1000)</f>
        <v>20.575797998212106</v>
      </c>
    </row>
    <row r="98" spans="1:17" ht="11.45" customHeight="1" x14ac:dyDescent="0.25">
      <c r="A98" s="62" t="s">
        <v>59</v>
      </c>
      <c r="B98" s="75" t="str">
        <f>IF(TrRoad_act!B14=0,"",B34/TrRoad_act!B14*1000)</f>
        <v/>
      </c>
      <c r="C98" s="75" t="str">
        <f>IF(TrRoad_act!C14=0,"",C34/TrRoad_act!C14*1000)</f>
        <v/>
      </c>
      <c r="D98" s="75" t="str">
        <f>IF(TrRoad_act!D14=0,"",D34/TrRoad_act!D14*1000)</f>
        <v/>
      </c>
      <c r="E98" s="75" t="str">
        <f>IF(TrRoad_act!E14=0,"",E34/TrRoad_act!E14*1000)</f>
        <v/>
      </c>
      <c r="F98" s="75" t="str">
        <f>IF(TrRoad_act!F14=0,"",F34/TrRoad_act!F14*1000)</f>
        <v/>
      </c>
      <c r="G98" s="75" t="str">
        <f>IF(TrRoad_act!G14=0,"",G34/TrRoad_act!G14*1000)</f>
        <v/>
      </c>
      <c r="H98" s="75" t="str">
        <f>IF(TrRoad_act!H14=0,"",H34/TrRoad_act!H14*1000)</f>
        <v/>
      </c>
      <c r="I98" s="75" t="str">
        <f>IF(TrRoad_act!I14=0,"",I34/TrRoad_act!I14*1000)</f>
        <v/>
      </c>
      <c r="J98" s="75" t="str">
        <f>IF(TrRoad_act!J14=0,"",J34/TrRoad_act!J14*1000)</f>
        <v/>
      </c>
      <c r="K98" s="75" t="str">
        <f>IF(TrRoad_act!K14=0,"",K34/TrRoad_act!K14*1000)</f>
        <v/>
      </c>
      <c r="L98" s="75" t="str">
        <f>IF(TrRoad_act!L14=0,"",L34/TrRoad_act!L14*1000)</f>
        <v/>
      </c>
      <c r="M98" s="75" t="str">
        <f>IF(TrRoad_act!M14=0,"",M34/TrRoad_act!M14*1000)</f>
        <v/>
      </c>
      <c r="N98" s="75" t="str">
        <f>IF(TrRoad_act!N14=0,"",N34/TrRoad_act!N14*1000)</f>
        <v/>
      </c>
      <c r="O98" s="75" t="str">
        <f>IF(TrRoad_act!O14=0,"",O34/TrRoad_act!O14*1000)</f>
        <v/>
      </c>
      <c r="P98" s="75" t="str">
        <f>IF(TrRoad_act!P14=0,"",P34/TrRoad_act!P14*1000)</f>
        <v/>
      </c>
      <c r="Q98" s="75" t="str">
        <f>IF(TrRoad_act!Q14=0,"",Q34/TrRoad_act!Q14*1000)</f>
        <v/>
      </c>
    </row>
    <row r="99" spans="1:17" ht="11.45" customHeight="1" x14ac:dyDescent="0.25">
      <c r="A99" s="62" t="s">
        <v>58</v>
      </c>
      <c r="B99" s="75">
        <f>IF(TrRoad_act!B15=0,"",B36/TrRoad_act!B15*1000)</f>
        <v>22.985122611732208</v>
      </c>
      <c r="C99" s="75">
        <f>IF(TrRoad_act!C15=0,"",C36/TrRoad_act!C15*1000)</f>
        <v>22.713017748930703</v>
      </c>
      <c r="D99" s="75">
        <f>IF(TrRoad_act!D15=0,"",D36/TrRoad_act!D15*1000)</f>
        <v>22.658255136645682</v>
      </c>
      <c r="E99" s="75">
        <f>IF(TrRoad_act!E15=0,"",E36/TrRoad_act!E15*1000)</f>
        <v>22.575584224111267</v>
      </c>
      <c r="F99" s="75">
        <f>IF(TrRoad_act!F15=0,"",F36/TrRoad_act!F15*1000)</f>
        <v>22.54889199663512</v>
      </c>
      <c r="G99" s="75">
        <f>IF(TrRoad_act!G15=0,"",G36/TrRoad_act!G15*1000)</f>
        <v>22.447478080214747</v>
      </c>
      <c r="H99" s="75">
        <f>IF(TrRoad_act!H15=0,"",H36/TrRoad_act!H15*1000)</f>
        <v>22.724501206576925</v>
      </c>
      <c r="I99" s="75">
        <f>IF(TrRoad_act!I15=0,"",I36/TrRoad_act!I15*1000)</f>
        <v>22.248760138718627</v>
      </c>
      <c r="J99" s="75">
        <f>IF(TrRoad_act!J15=0,"",J36/TrRoad_act!J15*1000)</f>
        <v>21.306251821369585</v>
      </c>
      <c r="K99" s="75">
        <f>IF(TrRoad_act!K15=0,"",K36/TrRoad_act!K15*1000)</f>
        <v>21.651358021067207</v>
      </c>
      <c r="L99" s="75">
        <f>IF(TrRoad_act!L15=0,"",L36/TrRoad_act!L15*1000)</f>
        <v>21.31813108545899</v>
      </c>
      <c r="M99" s="75">
        <f>IF(TrRoad_act!M15=0,"",M36/TrRoad_act!M15*1000)</f>
        <v>21.194405226516231</v>
      </c>
      <c r="N99" s="75">
        <f>IF(TrRoad_act!N15=0,"",N36/TrRoad_act!N15*1000)</f>
        <v>20.845897791159434</v>
      </c>
      <c r="O99" s="75">
        <f>IF(TrRoad_act!O15=0,"",O36/TrRoad_act!O15*1000)</f>
        <v>20.854812823614537</v>
      </c>
      <c r="P99" s="75">
        <f>IF(TrRoad_act!P15=0,"",P36/TrRoad_act!P15*1000)</f>
        <v>20.844706551418632</v>
      </c>
      <c r="Q99" s="75">
        <f>IF(TrRoad_act!Q15=0,"",Q36/TrRoad_act!Q15*1000)</f>
        <v>20.642341090942267</v>
      </c>
    </row>
    <row r="100" spans="1:17" ht="11.45" customHeight="1" x14ac:dyDescent="0.25">
      <c r="A100" s="62" t="s">
        <v>57</v>
      </c>
      <c r="B100" s="75" t="str">
        <f>IF(TrRoad_act!B16=0,"",B38/TrRoad_act!B16*1000)</f>
        <v/>
      </c>
      <c r="C100" s="75" t="str">
        <f>IF(TrRoad_act!C16=0,"",C38/TrRoad_act!C16*1000)</f>
        <v/>
      </c>
      <c r="D100" s="75" t="str">
        <f>IF(TrRoad_act!D16=0,"",D38/TrRoad_act!D16*1000)</f>
        <v/>
      </c>
      <c r="E100" s="75" t="str">
        <f>IF(TrRoad_act!E16=0,"",E38/TrRoad_act!E16*1000)</f>
        <v/>
      </c>
      <c r="F100" s="75" t="str">
        <f>IF(TrRoad_act!F16=0,"",F38/TrRoad_act!F16*1000)</f>
        <v/>
      </c>
      <c r="G100" s="75" t="str">
        <f>IF(TrRoad_act!G16=0,"",G38/TrRoad_act!G16*1000)</f>
        <v/>
      </c>
      <c r="H100" s="75" t="str">
        <f>IF(TrRoad_act!H16=0,"",H38/TrRoad_act!H16*1000)</f>
        <v/>
      </c>
      <c r="I100" s="75" t="str">
        <f>IF(TrRoad_act!I16=0,"",I38/TrRoad_act!I16*1000)</f>
        <v/>
      </c>
      <c r="J100" s="75" t="str">
        <f>IF(TrRoad_act!J16=0,"",J38/TrRoad_act!J16*1000)</f>
        <v/>
      </c>
      <c r="K100" s="75" t="str">
        <f>IF(TrRoad_act!K16=0,"",K38/TrRoad_act!K16*1000)</f>
        <v/>
      </c>
      <c r="L100" s="75" t="str">
        <f>IF(TrRoad_act!L16=0,"",L38/TrRoad_act!L16*1000)</f>
        <v/>
      </c>
      <c r="M100" s="75" t="str">
        <f>IF(TrRoad_act!M16=0,"",M38/TrRoad_act!M16*1000)</f>
        <v/>
      </c>
      <c r="N100" s="75" t="str">
        <f>IF(TrRoad_act!N16=0,"",N38/TrRoad_act!N16*1000)</f>
        <v/>
      </c>
      <c r="O100" s="75" t="str">
        <f>IF(TrRoad_act!O16=0,"",O38/TrRoad_act!O16*1000)</f>
        <v/>
      </c>
      <c r="P100" s="75" t="str">
        <f>IF(TrRoad_act!P16=0,"",P38/TrRoad_act!P16*1000)</f>
        <v/>
      </c>
      <c r="Q100" s="75" t="str">
        <f>IF(TrRoad_act!Q16=0,"",Q38/TrRoad_act!Q16*1000)</f>
        <v/>
      </c>
    </row>
    <row r="101" spans="1:17" ht="11.45" customHeight="1" x14ac:dyDescent="0.25">
      <c r="A101" s="62" t="s">
        <v>56</v>
      </c>
      <c r="B101" s="75" t="str">
        <f>IF(TrRoad_act!B17=0,"",B39/TrRoad_act!B17*1000)</f>
        <v/>
      </c>
      <c r="C101" s="75">
        <f>IF(TrRoad_act!C17=0,"",C39/TrRoad_act!C17*1000)</f>
        <v>15.88259528153263</v>
      </c>
      <c r="D101" s="75">
        <f>IF(TrRoad_act!D17=0,"",D39/TrRoad_act!D17*1000)</f>
        <v>16.384593792404267</v>
      </c>
      <c r="E101" s="75">
        <f>IF(TrRoad_act!E17=0,"",E39/TrRoad_act!E17*1000)</f>
        <v>16.515460918292575</v>
      </c>
      <c r="F101" s="75">
        <f>IF(TrRoad_act!F17=0,"",F39/TrRoad_act!F17*1000)</f>
        <v>16.586217826825454</v>
      </c>
      <c r="G101" s="75">
        <f>IF(TrRoad_act!G17=0,"",G39/TrRoad_act!G17*1000)</f>
        <v>17.477945714699761</v>
      </c>
      <c r="H101" s="75">
        <f>IF(TrRoad_act!H17=0,"",H39/TrRoad_act!H17*1000)</f>
        <v>17.790959623257525</v>
      </c>
      <c r="I101" s="75">
        <f>IF(TrRoad_act!I17=0,"",I39/TrRoad_act!I17*1000)</f>
        <v>17.418555996511678</v>
      </c>
      <c r="J101" s="75">
        <f>IF(TrRoad_act!J17=0,"",J39/TrRoad_act!J17*1000)</f>
        <v>16.556017637550195</v>
      </c>
      <c r="K101" s="75">
        <f>IF(TrRoad_act!K17=0,"",K39/TrRoad_act!K17*1000)</f>
        <v>18.269625075741192</v>
      </c>
      <c r="L101" s="75">
        <f>IF(TrRoad_act!L17=0,"",L39/TrRoad_act!L17*1000)</f>
        <v>17.343367831270903</v>
      </c>
      <c r="M101" s="75">
        <f>IF(TrRoad_act!M17=0,"",M39/TrRoad_act!M17*1000)</f>
        <v>18.786155366929364</v>
      </c>
      <c r="N101" s="75">
        <f>IF(TrRoad_act!N17=0,"",N39/TrRoad_act!N17*1000)</f>
        <v>18.537923506428442</v>
      </c>
      <c r="O101" s="75">
        <f>IF(TrRoad_act!O17=0,"",O39/TrRoad_act!O17*1000)</f>
        <v>17.736638929122972</v>
      </c>
      <c r="P101" s="75">
        <f>IF(TrRoad_act!P17=0,"",P39/TrRoad_act!P17*1000)</f>
        <v>17.912965252317235</v>
      </c>
      <c r="Q101" s="75">
        <f>IF(TrRoad_act!Q17=0,"",Q39/TrRoad_act!Q17*1000)</f>
        <v>18.490918088117748</v>
      </c>
    </row>
    <row r="102" spans="1:17" ht="11.45" customHeight="1" x14ac:dyDescent="0.25">
      <c r="A102" s="62" t="s">
        <v>55</v>
      </c>
      <c r="B102" s="75" t="str">
        <f>IF(TrRoad_act!B18=0,"",B41/TrRoad_act!B18*1000)</f>
        <v/>
      </c>
      <c r="C102" s="75" t="str">
        <f>IF(TrRoad_act!C18=0,"",C41/TrRoad_act!C18*1000)</f>
        <v/>
      </c>
      <c r="D102" s="75" t="str">
        <f>IF(TrRoad_act!D18=0,"",D41/TrRoad_act!D18*1000)</f>
        <v/>
      </c>
      <c r="E102" s="75" t="str">
        <f>IF(TrRoad_act!E18=0,"",E41/TrRoad_act!E18*1000)</f>
        <v/>
      </c>
      <c r="F102" s="75" t="str">
        <f>IF(TrRoad_act!F18=0,"",F41/TrRoad_act!F18*1000)</f>
        <v/>
      </c>
      <c r="G102" s="75" t="str">
        <f>IF(TrRoad_act!G18=0,"",G41/TrRoad_act!G18*1000)</f>
        <v/>
      </c>
      <c r="H102" s="75" t="str">
        <f>IF(TrRoad_act!H18=0,"",H41/TrRoad_act!H18*1000)</f>
        <v/>
      </c>
      <c r="I102" s="75" t="str">
        <f>IF(TrRoad_act!I18=0,"",I41/TrRoad_act!I18*1000)</f>
        <v/>
      </c>
      <c r="J102" s="75" t="str">
        <f>IF(TrRoad_act!J18=0,"",J41/TrRoad_act!J18*1000)</f>
        <v/>
      </c>
      <c r="K102" s="75" t="str">
        <f>IF(TrRoad_act!K18=0,"",K41/TrRoad_act!K18*1000)</f>
        <v/>
      </c>
      <c r="L102" s="75" t="str">
        <f>IF(TrRoad_act!L18=0,"",L41/TrRoad_act!L18*1000)</f>
        <v/>
      </c>
      <c r="M102" s="75" t="str">
        <f>IF(TrRoad_act!M18=0,"",M41/TrRoad_act!M18*1000)</f>
        <v/>
      </c>
      <c r="N102" s="75" t="str">
        <f>IF(TrRoad_act!N18=0,"",N41/TrRoad_act!N18*1000)</f>
        <v/>
      </c>
      <c r="O102" s="75" t="str">
        <f>IF(TrRoad_act!O18=0,"",O41/TrRoad_act!O18*1000)</f>
        <v/>
      </c>
      <c r="P102" s="75" t="str">
        <f>IF(TrRoad_act!P18=0,"",P41/TrRoad_act!P18*1000)</f>
        <v/>
      </c>
      <c r="Q102" s="75" t="str">
        <f>IF(TrRoad_act!Q18=0,"",Q41/TrRoad_act!Q18*1000)</f>
        <v/>
      </c>
    </row>
    <row r="103" spans="1:17" ht="11.45" customHeight="1" x14ac:dyDescent="0.25">
      <c r="A103" s="25" t="s">
        <v>36</v>
      </c>
      <c r="B103" s="79">
        <f>IF(TrRoad_act!B19=0,"",B42/TrRoad_act!B19*1000)</f>
        <v>75.844995805078966</v>
      </c>
      <c r="C103" s="79">
        <f>IF(TrRoad_act!C19=0,"",C42/TrRoad_act!C19*1000)</f>
        <v>73.363695012258077</v>
      </c>
      <c r="D103" s="79">
        <f>IF(TrRoad_act!D19=0,"",D42/TrRoad_act!D19*1000)</f>
        <v>72.63598948404541</v>
      </c>
      <c r="E103" s="79">
        <f>IF(TrRoad_act!E19=0,"",E42/TrRoad_act!E19*1000)</f>
        <v>113.86715398774088</v>
      </c>
      <c r="F103" s="79">
        <f>IF(TrRoad_act!F19=0,"",F42/TrRoad_act!F19*1000)</f>
        <v>58.955914087462588</v>
      </c>
      <c r="G103" s="79">
        <f>IF(TrRoad_act!G19=0,"",G42/TrRoad_act!G19*1000)</f>
        <v>87.590292383811743</v>
      </c>
      <c r="H103" s="79">
        <f>IF(TrRoad_act!H19=0,"",H42/TrRoad_act!H19*1000)</f>
        <v>69.908646024509821</v>
      </c>
      <c r="I103" s="79">
        <f>IF(TrRoad_act!I19=0,"",I42/TrRoad_act!I19*1000)</f>
        <v>86.639783516295296</v>
      </c>
      <c r="J103" s="79">
        <f>IF(TrRoad_act!J19=0,"",J42/TrRoad_act!J19*1000)</f>
        <v>76.755687576512187</v>
      </c>
      <c r="K103" s="79">
        <f>IF(TrRoad_act!K19=0,"",K42/TrRoad_act!K19*1000)</f>
        <v>94.81027309179494</v>
      </c>
      <c r="L103" s="79">
        <f>IF(TrRoad_act!L19=0,"",L42/TrRoad_act!L19*1000)</f>
        <v>78.555989010866881</v>
      </c>
      <c r="M103" s="79">
        <f>IF(TrRoad_act!M19=0,"",M42/TrRoad_act!M19*1000)</f>
        <v>94.435984162933082</v>
      </c>
      <c r="N103" s="79">
        <f>IF(TrRoad_act!N19=0,"",N42/TrRoad_act!N19*1000)</f>
        <v>70.201186291242763</v>
      </c>
      <c r="O103" s="79">
        <f>IF(TrRoad_act!O19=0,"",O42/TrRoad_act!O19*1000)</f>
        <v>87.976422799230335</v>
      </c>
      <c r="P103" s="79">
        <f>IF(TrRoad_act!P19=0,"",P42/TrRoad_act!P19*1000)</f>
        <v>87.255753184862257</v>
      </c>
      <c r="Q103" s="79">
        <f>IF(TrRoad_act!Q19=0,"",Q42/TrRoad_act!Q19*1000)</f>
        <v>89.985072714297601</v>
      </c>
    </row>
    <row r="104" spans="1:17" ht="11.45" customHeight="1" x14ac:dyDescent="0.25">
      <c r="A104" s="23" t="s">
        <v>27</v>
      </c>
      <c r="B104" s="78">
        <f>IF(TrRoad_act!B20=0,"",B43/TrRoad_act!B20*1000)</f>
        <v>494.93831458085015</v>
      </c>
      <c r="C104" s="78">
        <f>IF(TrRoad_act!C20=0,"",C43/TrRoad_act!C20*1000)</f>
        <v>469.95442824637075</v>
      </c>
      <c r="D104" s="78">
        <f>IF(TrRoad_act!D20=0,"",D43/TrRoad_act!D20*1000)</f>
        <v>457.87074044384065</v>
      </c>
      <c r="E104" s="78">
        <f>IF(TrRoad_act!E20=0,"",E43/TrRoad_act!E20*1000)</f>
        <v>442.05249033339226</v>
      </c>
      <c r="F104" s="78">
        <f>IF(TrRoad_act!F20=0,"",F43/TrRoad_act!F20*1000)</f>
        <v>424.97478447945105</v>
      </c>
      <c r="G104" s="78">
        <f>IF(TrRoad_act!G20=0,"",G43/TrRoad_act!G20*1000)</f>
        <v>416.08975065892093</v>
      </c>
      <c r="H104" s="78">
        <f>IF(TrRoad_act!H20=0,"",H43/TrRoad_act!H20*1000)</f>
        <v>394.32764314634829</v>
      </c>
      <c r="I104" s="78">
        <f>IF(TrRoad_act!I20=0,"",I43/TrRoad_act!I20*1000)</f>
        <v>384.53819355249016</v>
      </c>
      <c r="J104" s="78">
        <f>IF(TrRoad_act!J20=0,"",J43/TrRoad_act!J20*1000)</f>
        <v>367.25009300001835</v>
      </c>
      <c r="K104" s="78">
        <f>IF(TrRoad_act!K20=0,"",K43/TrRoad_act!K20*1000)</f>
        <v>344.58328572065255</v>
      </c>
      <c r="L104" s="78">
        <f>IF(TrRoad_act!L20=0,"",L43/TrRoad_act!L20*1000)</f>
        <v>322.25161817295185</v>
      </c>
      <c r="M104" s="78">
        <f>IF(TrRoad_act!M20=0,"",M43/TrRoad_act!M20*1000)</f>
        <v>311.9055835228329</v>
      </c>
      <c r="N104" s="78">
        <f>IF(TrRoad_act!N20=0,"",N43/TrRoad_act!N20*1000)</f>
        <v>303.82447378961587</v>
      </c>
      <c r="O104" s="78">
        <f>IF(TrRoad_act!O20=0,"",O43/TrRoad_act!O20*1000)</f>
        <v>299.03805498389556</v>
      </c>
      <c r="P104" s="78">
        <f>IF(TrRoad_act!P20=0,"",P43/TrRoad_act!P20*1000)</f>
        <v>297.65162819020043</v>
      </c>
      <c r="Q104" s="78">
        <f>IF(TrRoad_act!Q20=0,"",Q43/TrRoad_act!Q20*1000)</f>
        <v>291.75418039759614</v>
      </c>
    </row>
    <row r="105" spans="1:17" ht="11.45" customHeight="1" x14ac:dyDescent="0.25">
      <c r="A105" s="62" t="s">
        <v>59</v>
      </c>
      <c r="B105" s="77">
        <f>IF(TrRoad_act!B21=0,"",B44/TrRoad_act!B21*1000)</f>
        <v>575.24705874576762</v>
      </c>
      <c r="C105" s="77">
        <f>IF(TrRoad_act!C21=0,"",C44/TrRoad_act!C21*1000)</f>
        <v>555.28663444661993</v>
      </c>
      <c r="D105" s="77">
        <f>IF(TrRoad_act!D21=0,"",D44/TrRoad_act!D21*1000)</f>
        <v>548.05332437664867</v>
      </c>
      <c r="E105" s="77">
        <f>IF(TrRoad_act!E21=0,"",E44/TrRoad_act!E21*1000)</f>
        <v>546.08799639026722</v>
      </c>
      <c r="F105" s="77">
        <f>IF(TrRoad_act!F21=0,"",F44/TrRoad_act!F21*1000)</f>
        <v>534.26991344133501</v>
      </c>
      <c r="G105" s="77">
        <f>IF(TrRoad_act!G21=0,"",G44/TrRoad_act!G21*1000)</f>
        <v>530.38175515626756</v>
      </c>
      <c r="H105" s="77">
        <f>IF(TrRoad_act!H21=0,"",H44/TrRoad_act!H21*1000)</f>
        <v>519.61456420080742</v>
      </c>
      <c r="I105" s="77">
        <f>IF(TrRoad_act!I21=0,"",I44/TrRoad_act!I21*1000)</f>
        <v>515.55469038462161</v>
      </c>
      <c r="J105" s="77">
        <f>IF(TrRoad_act!J21=0,"",J44/TrRoad_act!J21*1000)</f>
        <v>483.51512934330054</v>
      </c>
      <c r="K105" s="77">
        <f>IF(TrRoad_act!K21=0,"",K44/TrRoad_act!K21*1000)</f>
        <v>474.41030289238569</v>
      </c>
      <c r="L105" s="77">
        <f>IF(TrRoad_act!L21=0,"",L44/TrRoad_act!L21*1000)</f>
        <v>446.07649871128046</v>
      </c>
      <c r="M105" s="77">
        <f>IF(TrRoad_act!M21=0,"",M44/TrRoad_act!M21*1000)</f>
        <v>436.9905671648699</v>
      </c>
      <c r="N105" s="77">
        <f>IF(TrRoad_act!N21=0,"",N44/TrRoad_act!N21*1000)</f>
        <v>426.63638451888522</v>
      </c>
      <c r="O105" s="77">
        <f>IF(TrRoad_act!O21=0,"",O44/TrRoad_act!O21*1000)</f>
        <v>429.12602917724433</v>
      </c>
      <c r="P105" s="77">
        <f>IF(TrRoad_act!P21=0,"",P44/TrRoad_act!P21*1000)</f>
        <v>428.83662988999743</v>
      </c>
      <c r="Q105" s="77">
        <f>IF(TrRoad_act!Q21=0,"",Q44/TrRoad_act!Q21*1000)</f>
        <v>424.55089055113024</v>
      </c>
    </row>
    <row r="106" spans="1:17" ht="11.45" customHeight="1" x14ac:dyDescent="0.25">
      <c r="A106" s="62" t="s">
        <v>58</v>
      </c>
      <c r="B106" s="77">
        <f>IF(TrRoad_act!B22=0,"",B46/TrRoad_act!B22*1000)</f>
        <v>279.19481491324899</v>
      </c>
      <c r="C106" s="77">
        <f>IF(TrRoad_act!C22=0,"",C46/TrRoad_act!C22*1000)</f>
        <v>273.25428645175151</v>
      </c>
      <c r="D106" s="77">
        <f>IF(TrRoad_act!D22=0,"",D46/TrRoad_act!D22*1000)</f>
        <v>269.574612307584</v>
      </c>
      <c r="E106" s="77">
        <f>IF(TrRoad_act!E22=0,"",E46/TrRoad_act!E22*1000)</f>
        <v>262.10017573442934</v>
      </c>
      <c r="F106" s="77">
        <f>IF(TrRoad_act!F22=0,"",F46/TrRoad_act!F22*1000)</f>
        <v>259.5250903208821</v>
      </c>
      <c r="G106" s="77">
        <f>IF(TrRoad_act!G22=0,"",G46/TrRoad_act!G22*1000)</f>
        <v>257.5759980249959</v>
      </c>
      <c r="H106" s="77">
        <f>IF(TrRoad_act!H22=0,"",H46/TrRoad_act!H22*1000)</f>
        <v>254.25895501964928</v>
      </c>
      <c r="I106" s="77">
        <f>IF(TrRoad_act!I22=0,"",I46/TrRoad_act!I22*1000)</f>
        <v>252.18108147366704</v>
      </c>
      <c r="J106" s="77">
        <f>IF(TrRoad_act!J22=0,"",J46/TrRoad_act!J22*1000)</f>
        <v>250.07127360008963</v>
      </c>
      <c r="K106" s="77">
        <f>IF(TrRoad_act!K22=0,"",K46/TrRoad_act!K22*1000)</f>
        <v>248.62750091317506</v>
      </c>
      <c r="L106" s="77">
        <f>IF(TrRoad_act!L22=0,"",L46/TrRoad_act!L22*1000)</f>
        <v>245.44015185114276</v>
      </c>
      <c r="M106" s="77">
        <f>IF(TrRoad_act!M22=0,"",M46/TrRoad_act!M22*1000)</f>
        <v>240.36127016623524</v>
      </c>
      <c r="N106" s="77">
        <f>IF(TrRoad_act!N22=0,"",N46/TrRoad_act!N22*1000)</f>
        <v>234.03026649784061</v>
      </c>
      <c r="O106" s="77">
        <f>IF(TrRoad_act!O22=0,"",O46/TrRoad_act!O22*1000)</f>
        <v>243.47316441659748</v>
      </c>
      <c r="P106" s="77">
        <f>IF(TrRoad_act!P22=0,"",P46/TrRoad_act!P22*1000)</f>
        <v>244.02098334599364</v>
      </c>
      <c r="Q106" s="77">
        <f>IF(TrRoad_act!Q22=0,"",Q46/TrRoad_act!Q22*1000)</f>
        <v>249.65063801910259</v>
      </c>
    </row>
    <row r="107" spans="1:17" ht="11.45" customHeight="1" x14ac:dyDescent="0.25">
      <c r="A107" s="62" t="s">
        <v>57</v>
      </c>
      <c r="B107" s="77" t="str">
        <f>IF(TrRoad_act!B23=0,"",B48/TrRoad_act!B23*1000)</f>
        <v/>
      </c>
      <c r="C107" s="77" t="str">
        <f>IF(TrRoad_act!C23=0,"",C48/TrRoad_act!C23*1000)</f>
        <v/>
      </c>
      <c r="D107" s="77" t="str">
        <f>IF(TrRoad_act!D23=0,"",D48/TrRoad_act!D23*1000)</f>
        <v/>
      </c>
      <c r="E107" s="77" t="str">
        <f>IF(TrRoad_act!E23=0,"",E48/TrRoad_act!E23*1000)</f>
        <v/>
      </c>
      <c r="F107" s="77" t="str">
        <f>IF(TrRoad_act!F23=0,"",F48/TrRoad_act!F23*1000)</f>
        <v/>
      </c>
      <c r="G107" s="77" t="str">
        <f>IF(TrRoad_act!G23=0,"",G48/TrRoad_act!G23*1000)</f>
        <v/>
      </c>
      <c r="H107" s="77" t="str">
        <f>IF(TrRoad_act!H23=0,"",H48/TrRoad_act!H23*1000)</f>
        <v/>
      </c>
      <c r="I107" s="77" t="str">
        <f>IF(TrRoad_act!I23=0,"",I48/TrRoad_act!I23*1000)</f>
        <v/>
      </c>
      <c r="J107" s="77" t="str">
        <f>IF(TrRoad_act!J23=0,"",J48/TrRoad_act!J23*1000)</f>
        <v/>
      </c>
      <c r="K107" s="77" t="str">
        <f>IF(TrRoad_act!K23=0,"",K48/TrRoad_act!K23*1000)</f>
        <v/>
      </c>
      <c r="L107" s="77" t="str">
        <f>IF(TrRoad_act!L23=0,"",L48/TrRoad_act!L23*1000)</f>
        <v/>
      </c>
      <c r="M107" s="77" t="str">
        <f>IF(TrRoad_act!M23=0,"",M48/TrRoad_act!M23*1000)</f>
        <v/>
      </c>
      <c r="N107" s="77" t="str">
        <f>IF(TrRoad_act!N23=0,"",N48/TrRoad_act!N23*1000)</f>
        <v/>
      </c>
      <c r="O107" s="77" t="str">
        <f>IF(TrRoad_act!O23=0,"",O48/TrRoad_act!O23*1000)</f>
        <v/>
      </c>
      <c r="P107" s="77" t="str">
        <f>IF(TrRoad_act!P23=0,"",P48/TrRoad_act!P23*1000)</f>
        <v/>
      </c>
      <c r="Q107" s="77" t="str">
        <f>IF(TrRoad_act!Q23=0,"",Q48/TrRoad_act!Q23*1000)</f>
        <v/>
      </c>
    </row>
    <row r="108" spans="1:17" ht="11.45" customHeight="1" x14ac:dyDescent="0.25">
      <c r="A108" s="62" t="s">
        <v>56</v>
      </c>
      <c r="B108" s="77" t="str">
        <f>IF(TrRoad_act!B24=0,"",B49/TrRoad_act!B24*1000)</f>
        <v/>
      </c>
      <c r="C108" s="77" t="str">
        <f>IF(TrRoad_act!C24=0,"",C49/TrRoad_act!C24*1000)</f>
        <v/>
      </c>
      <c r="D108" s="77" t="str">
        <f>IF(TrRoad_act!D24=0,"",D49/TrRoad_act!D24*1000)</f>
        <v/>
      </c>
      <c r="E108" s="77" t="str">
        <f>IF(TrRoad_act!E24=0,"",E49/TrRoad_act!E24*1000)</f>
        <v/>
      </c>
      <c r="F108" s="77" t="str">
        <f>IF(TrRoad_act!F24=0,"",F49/TrRoad_act!F24*1000)</f>
        <v/>
      </c>
      <c r="G108" s="77" t="str">
        <f>IF(TrRoad_act!G24=0,"",G49/TrRoad_act!G24*1000)</f>
        <v/>
      </c>
      <c r="H108" s="77" t="str">
        <f>IF(TrRoad_act!H24=0,"",H49/TrRoad_act!H24*1000)</f>
        <v/>
      </c>
      <c r="I108" s="77" t="str">
        <f>IF(TrRoad_act!I24=0,"",I49/TrRoad_act!I24*1000)</f>
        <v/>
      </c>
      <c r="J108" s="77" t="str">
        <f>IF(TrRoad_act!J24=0,"",J49/TrRoad_act!J24*1000)</f>
        <v/>
      </c>
      <c r="K108" s="77" t="str">
        <f>IF(TrRoad_act!K24=0,"",K49/TrRoad_act!K24*1000)</f>
        <v/>
      </c>
      <c r="L108" s="77" t="str">
        <f>IF(TrRoad_act!L24=0,"",L49/TrRoad_act!L24*1000)</f>
        <v/>
      </c>
      <c r="M108" s="77" t="str">
        <f>IF(TrRoad_act!M24=0,"",M49/TrRoad_act!M24*1000)</f>
        <v/>
      </c>
      <c r="N108" s="77" t="str">
        <f>IF(TrRoad_act!N24=0,"",N49/TrRoad_act!N24*1000)</f>
        <v/>
      </c>
      <c r="O108" s="77" t="str">
        <f>IF(TrRoad_act!O24=0,"",O49/TrRoad_act!O24*1000)</f>
        <v/>
      </c>
      <c r="P108" s="77" t="str">
        <f>IF(TrRoad_act!P24=0,"",P49/TrRoad_act!P24*1000)</f>
        <v/>
      </c>
      <c r="Q108" s="77" t="str">
        <f>IF(TrRoad_act!Q24=0,"",Q49/TrRoad_act!Q24*1000)</f>
        <v/>
      </c>
    </row>
    <row r="109" spans="1:17" ht="11.45" customHeight="1" x14ac:dyDescent="0.25">
      <c r="A109" s="62" t="s">
        <v>55</v>
      </c>
      <c r="B109" s="77" t="str">
        <f>IF(TrRoad_act!B25=0,"",B51/TrRoad_act!B25*1000)</f>
        <v/>
      </c>
      <c r="C109" s="77" t="str">
        <f>IF(TrRoad_act!C25=0,"",C51/TrRoad_act!C25*1000)</f>
        <v/>
      </c>
      <c r="D109" s="77" t="str">
        <f>IF(TrRoad_act!D25=0,"",D51/TrRoad_act!D25*1000)</f>
        <v/>
      </c>
      <c r="E109" s="77" t="str">
        <f>IF(TrRoad_act!E25=0,"",E51/TrRoad_act!E25*1000)</f>
        <v/>
      </c>
      <c r="F109" s="77" t="str">
        <f>IF(TrRoad_act!F25=0,"",F51/TrRoad_act!F25*1000)</f>
        <v/>
      </c>
      <c r="G109" s="77" t="str">
        <f>IF(TrRoad_act!G25=0,"",G51/TrRoad_act!G25*1000)</f>
        <v/>
      </c>
      <c r="H109" s="77" t="str">
        <f>IF(TrRoad_act!H25=0,"",H51/TrRoad_act!H25*1000)</f>
        <v/>
      </c>
      <c r="I109" s="77" t="str">
        <f>IF(TrRoad_act!I25=0,"",I51/TrRoad_act!I25*1000)</f>
        <v/>
      </c>
      <c r="J109" s="77" t="str">
        <f>IF(TrRoad_act!J25=0,"",J51/TrRoad_act!J25*1000)</f>
        <v/>
      </c>
      <c r="K109" s="77" t="str">
        <f>IF(TrRoad_act!K25=0,"",K51/TrRoad_act!K25*1000)</f>
        <v/>
      </c>
      <c r="L109" s="77" t="str">
        <f>IF(TrRoad_act!L25=0,"",L51/TrRoad_act!L25*1000)</f>
        <v/>
      </c>
      <c r="M109" s="77" t="str">
        <f>IF(TrRoad_act!M25=0,"",M51/TrRoad_act!M25*1000)</f>
        <v/>
      </c>
      <c r="N109" s="77" t="str">
        <f>IF(TrRoad_act!N25=0,"",N51/TrRoad_act!N25*1000)</f>
        <v/>
      </c>
      <c r="O109" s="77" t="str">
        <f>IF(TrRoad_act!O25=0,"",O51/TrRoad_act!O25*1000)</f>
        <v/>
      </c>
      <c r="P109" s="77" t="str">
        <f>IF(TrRoad_act!P25=0,"",P51/TrRoad_act!P25*1000)</f>
        <v/>
      </c>
      <c r="Q109" s="77" t="str">
        <f>IF(TrRoad_act!Q25=0,"",Q51/TrRoad_act!Q25*1000)</f>
        <v/>
      </c>
    </row>
    <row r="110" spans="1:17" ht="11.45" customHeight="1" x14ac:dyDescent="0.25">
      <c r="A110" s="19" t="s">
        <v>24</v>
      </c>
      <c r="B110" s="76">
        <f>IF(TrRoad_act!B26=0,"",B52/TrRoad_act!B26*1000)</f>
        <v>46.436844976577227</v>
      </c>
      <c r="C110" s="76">
        <f>IF(TrRoad_act!C26=0,"",C52/TrRoad_act!C26*1000)</f>
        <v>45.585444100371532</v>
      </c>
      <c r="D110" s="76">
        <f>IF(TrRoad_act!D26=0,"",D52/TrRoad_act!D26*1000)</f>
        <v>45.219215126903357</v>
      </c>
      <c r="E110" s="76">
        <f>IF(TrRoad_act!E26=0,"",E52/TrRoad_act!E26*1000)</f>
        <v>76.66451022350428</v>
      </c>
      <c r="F110" s="76">
        <f>IF(TrRoad_act!F26=0,"",F52/TrRoad_act!F26*1000)</f>
        <v>37.825102522106249</v>
      </c>
      <c r="G110" s="76">
        <f>IF(TrRoad_act!G26=0,"",G52/TrRoad_act!G26*1000)</f>
        <v>57.728455275025944</v>
      </c>
      <c r="H110" s="76">
        <f>IF(TrRoad_act!H26=0,"",H52/TrRoad_act!H26*1000)</f>
        <v>46.551058727150007</v>
      </c>
      <c r="I110" s="76">
        <f>IF(TrRoad_act!I26=0,"",I52/TrRoad_act!I26*1000)</f>
        <v>58.681489560064513</v>
      </c>
      <c r="J110" s="76">
        <f>IF(TrRoad_act!J26=0,"",J52/TrRoad_act!J26*1000)</f>
        <v>51.94284239027138</v>
      </c>
      <c r="K110" s="76">
        <f>IF(TrRoad_act!K26=0,"",K52/TrRoad_act!K26*1000)</f>
        <v>73.013683897113651</v>
      </c>
      <c r="L110" s="76">
        <f>IF(TrRoad_act!L26=0,"",L52/TrRoad_act!L26*1000)</f>
        <v>57.578980498927116</v>
      </c>
      <c r="M110" s="76">
        <f>IF(TrRoad_act!M26=0,"",M52/TrRoad_act!M26*1000)</f>
        <v>69.920895096768916</v>
      </c>
      <c r="N110" s="76">
        <f>IF(TrRoad_act!N26=0,"",N52/TrRoad_act!N26*1000)</f>
        <v>47.781697404417166</v>
      </c>
      <c r="O110" s="76">
        <f>IF(TrRoad_act!O26=0,"",O52/TrRoad_act!O26*1000)</f>
        <v>62.358209129847516</v>
      </c>
      <c r="P110" s="76">
        <f>IF(TrRoad_act!P26=0,"",P52/TrRoad_act!P26*1000)</f>
        <v>62.186842266228361</v>
      </c>
      <c r="Q110" s="76">
        <f>IF(TrRoad_act!Q26=0,"",Q52/TrRoad_act!Q26*1000)</f>
        <v>60.426767418352938</v>
      </c>
    </row>
    <row r="111" spans="1:17" ht="11.45" customHeight="1" x14ac:dyDescent="0.25">
      <c r="A111" s="17" t="s">
        <v>23</v>
      </c>
      <c r="B111" s="75">
        <f>IF(TrRoad_act!B27=0,"",B53/TrRoad_act!B27*1000)</f>
        <v>46.580009922250454</v>
      </c>
      <c r="C111" s="75">
        <f>IF(TrRoad_act!C27=0,"",C53/TrRoad_act!C27*1000)</f>
        <v>46.186010594406397</v>
      </c>
      <c r="D111" s="75">
        <f>IF(TrRoad_act!D27=0,"",D53/TrRoad_act!D27*1000)</f>
        <v>46.024324070034595</v>
      </c>
      <c r="E111" s="75">
        <f>IF(TrRoad_act!E27=0,"",E53/TrRoad_act!E27*1000)</f>
        <v>62.515970879709215</v>
      </c>
      <c r="F111" s="75">
        <f>IF(TrRoad_act!F27=0,"",F53/TrRoad_act!F27*1000)</f>
        <v>38.178422899118168</v>
      </c>
      <c r="G111" s="75">
        <f>IF(TrRoad_act!G27=0,"",G53/TrRoad_act!G27*1000)</f>
        <v>53.114735700771853</v>
      </c>
      <c r="H111" s="75">
        <f>IF(TrRoad_act!H27=0,"",H53/TrRoad_act!H27*1000)</f>
        <v>43.875978454441494</v>
      </c>
      <c r="I111" s="75">
        <f>IF(TrRoad_act!I27=0,"",I53/TrRoad_act!I27*1000)</f>
        <v>54.244867088860744</v>
      </c>
      <c r="J111" s="75">
        <f>IF(TrRoad_act!J27=0,"",J53/TrRoad_act!J27*1000)</f>
        <v>49.977407294689456</v>
      </c>
      <c r="K111" s="75">
        <f>IF(TrRoad_act!K27=0,"",K53/TrRoad_act!K27*1000)</f>
        <v>60.721260811464134</v>
      </c>
      <c r="L111" s="75">
        <f>IF(TrRoad_act!L27=0,"",L53/TrRoad_act!L27*1000)</f>
        <v>52.477669253855964</v>
      </c>
      <c r="M111" s="75">
        <f>IF(TrRoad_act!M27=0,"",M53/TrRoad_act!M27*1000)</f>
        <v>60.12324151968361</v>
      </c>
      <c r="N111" s="75">
        <f>IF(TrRoad_act!N27=0,"",N53/TrRoad_act!N27*1000)</f>
        <v>47.959210357023935</v>
      </c>
      <c r="O111" s="75">
        <f>IF(TrRoad_act!O27=0,"",O53/TrRoad_act!O27*1000)</f>
        <v>59.806736293193296</v>
      </c>
      <c r="P111" s="75">
        <f>IF(TrRoad_act!P27=0,"",P53/TrRoad_act!P27*1000)</f>
        <v>56.974348177546489</v>
      </c>
      <c r="Q111" s="75">
        <f>IF(TrRoad_act!Q27=0,"",Q53/TrRoad_act!Q27*1000)</f>
        <v>57.648493973749638</v>
      </c>
    </row>
    <row r="112" spans="1:17" ht="11.45" customHeight="1" x14ac:dyDescent="0.25">
      <c r="A112" s="15" t="s">
        <v>22</v>
      </c>
      <c r="B112" s="74">
        <f>IF(TrRoad_act!B28=0,"",B55/TrRoad_act!B28*1000)</f>
        <v>44.502046429972303</v>
      </c>
      <c r="C112" s="74">
        <f>IF(TrRoad_act!C28=0,"",C55/TrRoad_act!C28*1000)</f>
        <v>37.789819572778825</v>
      </c>
      <c r="D112" s="74">
        <f>IF(TrRoad_act!D28=0,"",D55/TrRoad_act!D28*1000)</f>
        <v>35.112275495379969</v>
      </c>
      <c r="E112" s="74">
        <f>IF(TrRoad_act!E28=0,"",E55/TrRoad_act!E28*1000)</f>
        <v>188.05406372256692</v>
      </c>
      <c r="F112" s="74">
        <f>IF(TrRoad_act!F28=0,"",F55/TrRoad_act!F28*1000)</f>
        <v>32.81283918243733</v>
      </c>
      <c r="G112" s="74">
        <f>IF(TrRoad_act!G28=0,"",G55/TrRoad_act!G28*1000)</f>
        <v>96.952892000459414</v>
      </c>
      <c r="H112" s="74">
        <f>IF(TrRoad_act!H28=0,"",H55/TrRoad_act!H28*1000)</f>
        <v>71.222918488626519</v>
      </c>
      <c r="I112" s="74">
        <f>IF(TrRoad_act!I28=0,"",I55/TrRoad_act!I28*1000)</f>
        <v>98.61345957534374</v>
      </c>
      <c r="J112" s="74">
        <f>IF(TrRoad_act!J28=0,"",J55/TrRoad_act!J28*1000)</f>
        <v>74.737898807707268</v>
      </c>
      <c r="K112" s="74">
        <f>IF(TrRoad_act!K28=0,"",K55/TrRoad_act!K28*1000)</f>
        <v>234.20288494738924</v>
      </c>
      <c r="L112" s="74">
        <f>IF(TrRoad_act!L28=0,"",L55/TrRoad_act!L28*1000)</f>
        <v>111.49666568085904</v>
      </c>
      <c r="M112" s="74">
        <f>IF(TrRoad_act!M28=0,"",M55/TrRoad_act!M28*1000)</f>
        <v>155.43588255044114</v>
      </c>
      <c r="N112" s="74">
        <f>IF(TrRoad_act!N28=0,"",N55/TrRoad_act!N28*1000)</f>
        <v>46.416573981491865</v>
      </c>
      <c r="O112" s="74">
        <f>IF(TrRoad_act!O28=0,"",O55/TrRoad_act!O28*1000)</f>
        <v>69.734583824300813</v>
      </c>
      <c r="P112" s="74">
        <f>IF(TrRoad_act!P28=0,"",P55/TrRoad_act!P28*1000)</f>
        <v>94.869777945691979</v>
      </c>
      <c r="Q112" s="74">
        <f>IF(TrRoad_act!Q28=0,"",Q55/TrRoad_act!Q28*1000)</f>
        <v>76.296715489700134</v>
      </c>
    </row>
    <row r="114" spans="1:17" ht="11.45" customHeight="1" x14ac:dyDescent="0.25">
      <c r="A114" s="27" t="s">
        <v>72</v>
      </c>
      <c r="B114" s="68"/>
      <c r="C114" s="68"/>
      <c r="D114" s="68"/>
      <c r="E114" s="68"/>
      <c r="F114" s="68"/>
      <c r="G114" s="68"/>
      <c r="H114" s="68"/>
      <c r="I114" s="68"/>
      <c r="J114" s="68"/>
      <c r="K114" s="68"/>
      <c r="L114" s="68"/>
      <c r="M114" s="68"/>
      <c r="N114" s="68"/>
      <c r="O114" s="68"/>
      <c r="P114" s="68"/>
      <c r="Q114" s="68"/>
    </row>
    <row r="115" spans="1:17" ht="11.45" customHeight="1" x14ac:dyDescent="0.25">
      <c r="A115" s="25" t="s">
        <v>39</v>
      </c>
      <c r="B115" s="79"/>
      <c r="C115" s="79"/>
      <c r="D115" s="79"/>
      <c r="E115" s="79"/>
      <c r="F115" s="79"/>
      <c r="G115" s="79"/>
      <c r="H115" s="79"/>
      <c r="I115" s="79"/>
      <c r="J115" s="79"/>
      <c r="K115" s="79"/>
      <c r="L115" s="79"/>
      <c r="M115" s="79"/>
      <c r="N115" s="79"/>
      <c r="O115" s="79"/>
      <c r="P115" s="79"/>
      <c r="Q115" s="79"/>
    </row>
    <row r="116" spans="1:17" ht="11.45" customHeight="1" x14ac:dyDescent="0.25">
      <c r="A116" s="23" t="s">
        <v>30</v>
      </c>
      <c r="B116" s="78">
        <f>IF(B19=0,"",1000000*B19/TrRoad_act!B86)</f>
        <v>216.45070115480317</v>
      </c>
      <c r="C116" s="78">
        <f>IF(C19=0,"",1000000*C19/TrRoad_act!C86)</f>
        <v>214.77521054239898</v>
      </c>
      <c r="D116" s="78">
        <f>IF(D19=0,"",1000000*D19/TrRoad_act!D86)</f>
        <v>222.05941956125858</v>
      </c>
      <c r="E116" s="78">
        <f>IF(E19=0,"",1000000*E19/TrRoad_act!E86)</f>
        <v>218.71899482346836</v>
      </c>
      <c r="F116" s="78">
        <f>IF(F19=0,"",1000000*F19/TrRoad_act!F86)</f>
        <v>204.10171209548179</v>
      </c>
      <c r="G116" s="78">
        <f>IF(G19=0,"",1000000*G19/TrRoad_act!G86)</f>
        <v>194.95397213635113</v>
      </c>
      <c r="H116" s="78">
        <f>IF(H19=0,"",1000000*H19/TrRoad_act!H86)</f>
        <v>165.91162673995586</v>
      </c>
      <c r="I116" s="78">
        <f>IF(I19=0,"",1000000*I19/TrRoad_act!I86)</f>
        <v>154.19950265615256</v>
      </c>
      <c r="J116" s="78">
        <f>IF(J19=0,"",1000000*J19/TrRoad_act!J86)</f>
        <v>154.58256900036614</v>
      </c>
      <c r="K116" s="78">
        <f>IF(K19=0,"",1000000*K19/TrRoad_act!K86)</f>
        <v>151.94811999475866</v>
      </c>
      <c r="L116" s="78">
        <f>IF(L19=0,"",1000000*L19/TrRoad_act!L86)</f>
        <v>174.75761732453856</v>
      </c>
      <c r="M116" s="78">
        <f>IF(M19=0,"",1000000*M19/TrRoad_act!M86)</f>
        <v>174.52196965399827</v>
      </c>
      <c r="N116" s="78">
        <f>IF(N19=0,"",1000000*N19/TrRoad_act!N86)</f>
        <v>175.91736763242881</v>
      </c>
      <c r="O116" s="78">
        <f>IF(O19=0,"",1000000*O19/TrRoad_act!O86)</f>
        <v>174.69528200949284</v>
      </c>
      <c r="P116" s="78">
        <f>IF(P19=0,"",1000000*P19/TrRoad_act!P86)</f>
        <v>173.09614291519802</v>
      </c>
      <c r="Q116" s="78">
        <f>IF(Q19=0,"",1000000*Q19/TrRoad_act!Q86)</f>
        <v>174.44873100322656</v>
      </c>
    </row>
    <row r="117" spans="1:17" ht="11.45" customHeight="1" x14ac:dyDescent="0.25">
      <c r="A117" s="19" t="s">
        <v>29</v>
      </c>
      <c r="B117" s="76">
        <f>IF(B21=0,"",1000000*B21/TrRoad_act!B87)</f>
        <v>771.87941942374334</v>
      </c>
      <c r="C117" s="76">
        <f>IF(C21=0,"",1000000*C21/TrRoad_act!C87)</f>
        <v>764.75493287043753</v>
      </c>
      <c r="D117" s="76">
        <f>IF(D21=0,"",1000000*D21/TrRoad_act!D87)</f>
        <v>763.23031785974865</v>
      </c>
      <c r="E117" s="76">
        <f>IF(E21=0,"",1000000*E21/TrRoad_act!E87)</f>
        <v>766.18347499927199</v>
      </c>
      <c r="F117" s="76">
        <f>IF(F21=0,"",1000000*F21/TrRoad_act!F87)</f>
        <v>774.11317470230119</v>
      </c>
      <c r="G117" s="76">
        <f>IF(G21=0,"",1000000*G21/TrRoad_act!G87)</f>
        <v>776.52609558907943</v>
      </c>
      <c r="H117" s="76">
        <f>IF(H21=0,"",1000000*H21/TrRoad_act!H87)</f>
        <v>779.48737349338739</v>
      </c>
      <c r="I117" s="76">
        <f>IF(I21=0,"",1000000*I21/TrRoad_act!I87)</f>
        <v>777.97813720813497</v>
      </c>
      <c r="J117" s="76">
        <f>IF(J21=0,"",1000000*J21/TrRoad_act!J87)</f>
        <v>744.24794864917169</v>
      </c>
      <c r="K117" s="76">
        <f>IF(K21=0,"",1000000*K21/TrRoad_act!K87)</f>
        <v>735.14823410044619</v>
      </c>
      <c r="L117" s="76">
        <f>IF(L21=0,"",1000000*L21/TrRoad_act!L87)</f>
        <v>657.61544049432359</v>
      </c>
      <c r="M117" s="76">
        <f>IF(M21=0,"",1000000*M21/TrRoad_act!M87)</f>
        <v>627.91458814942678</v>
      </c>
      <c r="N117" s="76">
        <f>IF(N21=0,"",1000000*N21/TrRoad_act!N87)</f>
        <v>526.55749179118993</v>
      </c>
      <c r="O117" s="76">
        <f>IF(O21=0,"",1000000*O21/TrRoad_act!O87)</f>
        <v>501.44977391493052</v>
      </c>
      <c r="P117" s="76">
        <f>IF(P21=0,"",1000000*P21/TrRoad_act!P87)</f>
        <v>492.33763987063048</v>
      </c>
      <c r="Q117" s="76">
        <f>IF(Q21=0,"",1000000*Q21/TrRoad_act!Q87)</f>
        <v>476.27242869959804</v>
      </c>
    </row>
    <row r="118" spans="1:17" ht="11.45" customHeight="1" x14ac:dyDescent="0.25">
      <c r="A118" s="62" t="s">
        <v>59</v>
      </c>
      <c r="B118" s="77">
        <f>IF(B22=0,"",1000000*B22/TrRoad_act!B88)</f>
        <v>747.05456881672558</v>
      </c>
      <c r="C118" s="77">
        <f>IF(C22=0,"",1000000*C22/TrRoad_act!C88)</f>
        <v>741.23252789406092</v>
      </c>
      <c r="D118" s="77">
        <f>IF(D22=0,"",1000000*D22/TrRoad_act!D88)</f>
        <v>741.1987630731212</v>
      </c>
      <c r="E118" s="77">
        <f>IF(E22=0,"",1000000*E22/TrRoad_act!E88)</f>
        <v>744.90442396530182</v>
      </c>
      <c r="F118" s="77">
        <f>IF(F22=0,"",1000000*F22/TrRoad_act!F88)</f>
        <v>755.38223971470018</v>
      </c>
      <c r="G118" s="77">
        <f>IF(G22=0,"",1000000*G22/TrRoad_act!G88)</f>
        <v>757.91539926365283</v>
      </c>
      <c r="H118" s="77">
        <f>IF(H22=0,"",1000000*H22/TrRoad_act!H88)</f>
        <v>760.2311090211648</v>
      </c>
      <c r="I118" s="77">
        <f>IF(I22=0,"",1000000*I22/TrRoad_act!I88)</f>
        <v>757.88469572081522</v>
      </c>
      <c r="J118" s="77">
        <f>IF(J22=0,"",1000000*J22/TrRoad_act!J88)</f>
        <v>726.36775910707252</v>
      </c>
      <c r="K118" s="77">
        <f>IF(K22=0,"",1000000*K22/TrRoad_act!K88)</f>
        <v>715.62732195626654</v>
      </c>
      <c r="L118" s="77">
        <f>IF(L22=0,"",1000000*L22/TrRoad_act!L88)</f>
        <v>635.54586035268676</v>
      </c>
      <c r="M118" s="77">
        <f>IF(M22=0,"",1000000*M22/TrRoad_act!M88)</f>
        <v>581.5309773762433</v>
      </c>
      <c r="N118" s="77">
        <f>IF(N22=0,"",1000000*N22/TrRoad_act!N88)</f>
        <v>498.84630900956847</v>
      </c>
      <c r="O118" s="77">
        <f>IF(O22=0,"",1000000*O22/TrRoad_act!O88)</f>
        <v>460.77217021386332</v>
      </c>
      <c r="P118" s="77">
        <f>IF(P22=0,"",1000000*P22/TrRoad_act!P88)</f>
        <v>441.01169215109593</v>
      </c>
      <c r="Q118" s="77">
        <f>IF(Q22=0,"",1000000*Q22/TrRoad_act!Q88)</f>
        <v>424.68044066389484</v>
      </c>
    </row>
    <row r="119" spans="1:17" ht="11.45" customHeight="1" x14ac:dyDescent="0.25">
      <c r="A119" s="62" t="s">
        <v>58</v>
      </c>
      <c r="B119" s="77">
        <f>IF(B24=0,"",1000000*B24/TrRoad_act!B89)</f>
        <v>1492.1692789241447</v>
      </c>
      <c r="C119" s="77">
        <f>IF(C24=0,"",1000000*C24/TrRoad_act!C89)</f>
        <v>1501.35139755047</v>
      </c>
      <c r="D119" s="77">
        <f>IF(D24=0,"",1000000*D24/TrRoad_act!D89)</f>
        <v>1499.3022651300116</v>
      </c>
      <c r="E119" s="77">
        <f>IF(E24=0,"",1000000*E24/TrRoad_act!E89)</f>
        <v>1503.0100149855971</v>
      </c>
      <c r="F119" s="77">
        <f>IF(F24=0,"",1000000*F24/TrRoad_act!F89)</f>
        <v>1518.8105173999504</v>
      </c>
      <c r="G119" s="77">
        <f>IF(G24=0,"",1000000*G24/TrRoad_act!G89)</f>
        <v>1542.7327256035803</v>
      </c>
      <c r="H119" s="77">
        <f>IF(H24=0,"",1000000*H24/TrRoad_act!H89)</f>
        <v>1523.0360102732816</v>
      </c>
      <c r="I119" s="77">
        <f>IF(I24=0,"",1000000*I24/TrRoad_act!I89)</f>
        <v>1553.8798032860866</v>
      </c>
      <c r="J119" s="77">
        <f>IF(J24=0,"",1000000*J24/TrRoad_act!J89)</f>
        <v>1457.9889838720824</v>
      </c>
      <c r="K119" s="77">
        <f>IF(K24=0,"",1000000*K24/TrRoad_act!K89)</f>
        <v>1405.4655358193863</v>
      </c>
      <c r="L119" s="77">
        <f>IF(L24=0,"",1000000*L24/TrRoad_act!L89)</f>
        <v>1319.4003335078314</v>
      </c>
      <c r="M119" s="77">
        <f>IF(M24=0,"",1000000*M24/TrRoad_act!M89)</f>
        <v>1330.4252177337746</v>
      </c>
      <c r="N119" s="77">
        <f>IF(N24=0,"",1000000*N24/TrRoad_act!N89)</f>
        <v>1277.3003741616176</v>
      </c>
      <c r="O119" s="77">
        <f>IF(O24=0,"",1000000*O24/TrRoad_act!O89)</f>
        <v>1109.7235853958855</v>
      </c>
      <c r="P119" s="77">
        <f>IF(P24=0,"",1000000*P24/TrRoad_act!P89)</f>
        <v>1105.8807851410179</v>
      </c>
      <c r="Q119" s="77">
        <f>IF(Q24=0,"",1000000*Q24/TrRoad_act!Q89)</f>
        <v>954.20793183980152</v>
      </c>
    </row>
    <row r="120" spans="1:17" ht="11.45" customHeight="1" x14ac:dyDescent="0.25">
      <c r="A120" s="62" t="s">
        <v>57</v>
      </c>
      <c r="B120" s="77">
        <f>IF(B26=0,"",1000000*B26/TrRoad_act!B90)</f>
        <v>1569.5512739719134</v>
      </c>
      <c r="C120" s="77">
        <f>IF(C26=0,"",1000000*C26/TrRoad_act!C90)</f>
        <v>1807.0051334702259</v>
      </c>
      <c r="D120" s="77">
        <f>IF(D26=0,"",1000000*D26/TrRoad_act!D90)</f>
        <v>1781.2674079671815</v>
      </c>
      <c r="E120" s="77">
        <f>IF(E26=0,"",1000000*E26/TrRoad_act!E90)</f>
        <v>1550.6625161517679</v>
      </c>
      <c r="F120" s="77">
        <f>IF(F26=0,"",1000000*F26/TrRoad_act!F90)</f>
        <v>1542.2291613561051</v>
      </c>
      <c r="G120" s="77">
        <f>IF(G26=0,"",1000000*G26/TrRoad_act!G90)</f>
        <v>1553.6207460047976</v>
      </c>
      <c r="H120" s="77">
        <f>IF(H26=0,"",1000000*H26/TrRoad_act!H90)</f>
        <v>1534.5414182417862</v>
      </c>
      <c r="I120" s="77">
        <f>IF(I26=0,"",1000000*I26/TrRoad_act!I90)</f>
        <v>1540.9889083479277</v>
      </c>
      <c r="J120" s="77">
        <f>IF(J26=0,"",1000000*J26/TrRoad_act!J90)</f>
        <v>1502.3189890710382</v>
      </c>
      <c r="K120" s="77">
        <f>IF(K26=0,"",1000000*K26/TrRoad_act!K90)</f>
        <v>1464.5993577191196</v>
      </c>
      <c r="L120" s="77">
        <f>IF(L26=0,"",1000000*L26/TrRoad_act!L90)</f>
        <v>1426.8689448095331</v>
      </c>
      <c r="M120" s="77">
        <f>IF(M26=0,"",1000000*M26/TrRoad_act!M90)</f>
        <v>2405.0970324839523</v>
      </c>
      <c r="N120" s="77">
        <f>IF(N26=0,"",1000000*N26/TrRoad_act!N90)</f>
        <v>1378.3107134567333</v>
      </c>
      <c r="O120" s="77">
        <f>IF(O26=0,"",1000000*O26/TrRoad_act!O90)</f>
        <v>1421.2541736176374</v>
      </c>
      <c r="P120" s="77">
        <f>IF(P26=0,"",1000000*P26/TrRoad_act!P90)</f>
        <v>1409.4376409820277</v>
      </c>
      <c r="Q120" s="77">
        <f>IF(Q26=0,"",1000000*Q26/TrRoad_act!Q90)</f>
        <v>1392.1152092843265</v>
      </c>
    </row>
    <row r="121" spans="1:17" ht="11.45" customHeight="1" x14ac:dyDescent="0.25">
      <c r="A121" s="62" t="s">
        <v>56</v>
      </c>
      <c r="B121" s="77" t="str">
        <f>IF(B27=0,"",1000000*B27/TrRoad_act!B91)</f>
        <v/>
      </c>
      <c r="C121" s="77">
        <f>IF(C27=0,"",1000000*C27/TrRoad_act!C91)</f>
        <v>1330.9454008533887</v>
      </c>
      <c r="D121" s="77">
        <f>IF(D27=0,"",1000000*D27/TrRoad_act!D91)</f>
        <v>1323.7639333951197</v>
      </c>
      <c r="E121" s="77">
        <f>IF(E27=0,"",1000000*E27/TrRoad_act!E91)</f>
        <v>1316.8716060980278</v>
      </c>
      <c r="F121" s="77">
        <f>IF(F27=0,"",1000000*F27/TrRoad_act!F91)</f>
        <v>1309.5564892866923</v>
      </c>
      <c r="G121" s="77">
        <f>IF(G27=0,"",1000000*G27/TrRoad_act!G91)</f>
        <v>1301.9587699508775</v>
      </c>
      <c r="H121" s="77">
        <f>IF(H27=0,"",1000000*H27/TrRoad_act!H91)</f>
        <v>1292.7609005827096</v>
      </c>
      <c r="I121" s="77">
        <f>IF(I27=0,"",1000000*I27/TrRoad_act!I91)</f>
        <v>1265.6178560862954</v>
      </c>
      <c r="J121" s="77">
        <f>IF(J27=0,"",1000000*J27/TrRoad_act!J91)</f>
        <v>1246.0369243808025</v>
      </c>
      <c r="K121" s="77">
        <f>IF(K27=0,"",1000000*K27/TrRoad_act!K91)</f>
        <v>1175.9962758147658</v>
      </c>
      <c r="L121" s="77">
        <f>IF(L27=0,"",1000000*L27/TrRoad_act!L91)</f>
        <v>1122.4433077259912</v>
      </c>
      <c r="M121" s="77">
        <f>IF(M27=0,"",1000000*M27/TrRoad_act!M91)</f>
        <v>1114.6742709411785</v>
      </c>
      <c r="N121" s="77">
        <f>IF(N27=0,"",1000000*N27/TrRoad_act!N91)</f>
        <v>1120.5315653885605</v>
      </c>
      <c r="O121" s="77">
        <f>IF(O27=0,"",1000000*O27/TrRoad_act!O91)</f>
        <v>1137.3983578589689</v>
      </c>
      <c r="P121" s="77">
        <f>IF(P27=0,"",1000000*P27/TrRoad_act!P91)</f>
        <v>1149.9517446875896</v>
      </c>
      <c r="Q121" s="77">
        <f>IF(Q27=0,"",1000000*Q27/TrRoad_act!Q91)</f>
        <v>1095.5733569767935</v>
      </c>
    </row>
    <row r="122" spans="1:17" ht="11.45" customHeight="1" x14ac:dyDescent="0.25">
      <c r="A122" s="62" t="s">
        <v>60</v>
      </c>
      <c r="B122" s="77" t="str">
        <f>IF(B29=0,"",1000000*B29/TrRoad_act!B92)</f>
        <v/>
      </c>
      <c r="C122" s="77" t="str">
        <f>IF(C29=0,"",1000000*C29/TrRoad_act!C92)</f>
        <v/>
      </c>
      <c r="D122" s="77" t="str">
        <f>IF(D29=0,"",1000000*D29/TrRoad_act!D92)</f>
        <v/>
      </c>
      <c r="E122" s="77" t="str">
        <f>IF(E29=0,"",1000000*E29/TrRoad_act!E92)</f>
        <v/>
      </c>
      <c r="F122" s="77" t="str">
        <f>IF(F29=0,"",1000000*F29/TrRoad_act!F92)</f>
        <v/>
      </c>
      <c r="G122" s="77" t="str">
        <f>IF(G29=0,"",1000000*G29/TrRoad_act!G92)</f>
        <v/>
      </c>
      <c r="H122" s="77" t="str">
        <f>IF(H29=0,"",1000000*H29/TrRoad_act!H92)</f>
        <v/>
      </c>
      <c r="I122" s="77" t="str">
        <f>IF(I29=0,"",1000000*I29/TrRoad_act!I92)</f>
        <v/>
      </c>
      <c r="J122" s="77" t="str">
        <f>IF(J29=0,"",1000000*J29/TrRoad_act!J92)</f>
        <v/>
      </c>
      <c r="K122" s="77" t="str">
        <f>IF(K29=0,"",1000000*K29/TrRoad_act!K92)</f>
        <v/>
      </c>
      <c r="L122" s="77" t="str">
        <f>IF(L29=0,"",1000000*L29/TrRoad_act!L92)</f>
        <v/>
      </c>
      <c r="M122" s="77" t="str">
        <f>IF(M29=0,"",1000000*M29/TrRoad_act!M92)</f>
        <v/>
      </c>
      <c r="N122" s="77" t="str">
        <f>IF(N29=0,"",1000000*N29/TrRoad_act!N92)</f>
        <v/>
      </c>
      <c r="O122" s="77">
        <f>IF(O29=0,"",1000000*O29/TrRoad_act!O92)</f>
        <v>170.40186679408257</v>
      </c>
      <c r="P122" s="77">
        <f>IF(P29=0,"",1000000*P29/TrRoad_act!P92)</f>
        <v>215.73429697881184</v>
      </c>
      <c r="Q122" s="77">
        <f>IF(Q29=0,"",1000000*Q29/TrRoad_act!Q92)</f>
        <v>231.05615243852978</v>
      </c>
    </row>
    <row r="123" spans="1:17" ht="11.45" customHeight="1" x14ac:dyDescent="0.25">
      <c r="A123" s="62" t="s">
        <v>55</v>
      </c>
      <c r="B123" s="77" t="str">
        <f>IF(B32=0,"",1000000*B32/TrRoad_act!B93)</f>
        <v/>
      </c>
      <c r="C123" s="77" t="str">
        <f>IF(C32=0,"",1000000*C32/TrRoad_act!C93)</f>
        <v/>
      </c>
      <c r="D123" s="77" t="str">
        <f>IF(D32=0,"",1000000*D32/TrRoad_act!D93)</f>
        <v/>
      </c>
      <c r="E123" s="77" t="str">
        <f>IF(E32=0,"",1000000*E32/TrRoad_act!E93)</f>
        <v/>
      </c>
      <c r="F123" s="77" t="str">
        <f>IF(F32=0,"",1000000*F32/TrRoad_act!F93)</f>
        <v/>
      </c>
      <c r="G123" s="77" t="str">
        <f>IF(G32=0,"",1000000*G32/TrRoad_act!G93)</f>
        <v/>
      </c>
      <c r="H123" s="77" t="str">
        <f>IF(H32=0,"",1000000*H32/TrRoad_act!H93)</f>
        <v/>
      </c>
      <c r="I123" s="77" t="str">
        <f>IF(I32=0,"",1000000*I32/TrRoad_act!I93)</f>
        <v/>
      </c>
      <c r="J123" s="77" t="str">
        <f>IF(J32=0,"",1000000*J32/TrRoad_act!J93)</f>
        <v/>
      </c>
      <c r="K123" s="77" t="str">
        <f>IF(K32=0,"",1000000*K32/TrRoad_act!K93)</f>
        <v/>
      </c>
      <c r="L123" s="77" t="str">
        <f>IF(L32=0,"",1000000*L32/TrRoad_act!L93)</f>
        <v/>
      </c>
      <c r="M123" s="77" t="str">
        <f>IF(M32=0,"",1000000*M32/TrRoad_act!M93)</f>
        <v/>
      </c>
      <c r="N123" s="77" t="str">
        <f>IF(N32=0,"",1000000*N32/TrRoad_act!N93)</f>
        <v/>
      </c>
      <c r="O123" s="77" t="str">
        <f>IF(O32=0,"",1000000*O32/TrRoad_act!O93)</f>
        <v/>
      </c>
      <c r="P123" s="77">
        <f>IF(P32=0,"",1000000*P32/TrRoad_act!P93)</f>
        <v>403.74013661645904</v>
      </c>
      <c r="Q123" s="77">
        <f>IF(Q32=0,"",1000000*Q32/TrRoad_act!Q93)</f>
        <v>406.20453328116878</v>
      </c>
    </row>
    <row r="124" spans="1:17" ht="11.45" customHeight="1" x14ac:dyDescent="0.25">
      <c r="A124" s="19" t="s">
        <v>28</v>
      </c>
      <c r="B124" s="76">
        <f>IF(B33=0,"",1000000*B33/TrRoad_act!B94)</f>
        <v>18164.432815273278</v>
      </c>
      <c r="C124" s="76">
        <f>IF(C33=0,"",1000000*C33/TrRoad_act!C94)</f>
        <v>17911.847354876307</v>
      </c>
      <c r="D124" s="76">
        <f>IF(D33=0,"",1000000*D33/TrRoad_act!D94)</f>
        <v>17913.632300046607</v>
      </c>
      <c r="E124" s="76">
        <f>IF(E33=0,"",1000000*E33/TrRoad_act!E94)</f>
        <v>17899.0461147182</v>
      </c>
      <c r="F124" s="76">
        <f>IF(F33=0,"",1000000*F33/TrRoad_act!F94)</f>
        <v>17818.419003377057</v>
      </c>
      <c r="G124" s="76">
        <f>IF(G33=0,"",1000000*G33/TrRoad_act!G94)</f>
        <v>17803.760613180923</v>
      </c>
      <c r="H124" s="76">
        <f>IF(H33=0,"",1000000*H33/TrRoad_act!H94)</f>
        <v>18033.12269323341</v>
      </c>
      <c r="I124" s="76">
        <f>IF(I33=0,"",1000000*I33/TrRoad_act!I94)</f>
        <v>17694.078290322374</v>
      </c>
      <c r="J124" s="76">
        <f>IF(J33=0,"",1000000*J33/TrRoad_act!J94)</f>
        <v>16961.23957059957</v>
      </c>
      <c r="K124" s="76">
        <f>IF(K33=0,"",1000000*K33/TrRoad_act!K94)</f>
        <v>16274.020095918264</v>
      </c>
      <c r="L124" s="76">
        <f>IF(L33=0,"",1000000*L33/TrRoad_act!L94)</f>
        <v>16159.046196020481</v>
      </c>
      <c r="M124" s="76">
        <f>IF(M33=0,"",1000000*M33/TrRoad_act!M94)</f>
        <v>16261.622846109156</v>
      </c>
      <c r="N124" s="76">
        <f>IF(N33=0,"",1000000*N33/TrRoad_act!N94)</f>
        <v>16038.84470488534</v>
      </c>
      <c r="O124" s="76">
        <f>IF(O33=0,"",1000000*O33/TrRoad_act!O94)</f>
        <v>16084.612713661392</v>
      </c>
      <c r="P124" s="76">
        <f>IF(P33=0,"",1000000*P33/TrRoad_act!P94)</f>
        <v>16123.241210277914</v>
      </c>
      <c r="Q124" s="76">
        <f>IF(Q33=0,"",1000000*Q33/TrRoad_act!Q94)</f>
        <v>16151.08648373804</v>
      </c>
    </row>
    <row r="125" spans="1:17" ht="11.45" customHeight="1" x14ac:dyDescent="0.25">
      <c r="A125" s="62" t="s">
        <v>59</v>
      </c>
      <c r="B125" s="75" t="str">
        <f>IF(B34=0,"",1000000*B34/TrRoad_act!B95)</f>
        <v/>
      </c>
      <c r="C125" s="75" t="str">
        <f>IF(C34=0,"",1000000*C34/TrRoad_act!C95)</f>
        <v/>
      </c>
      <c r="D125" s="75" t="str">
        <f>IF(D34=0,"",1000000*D34/TrRoad_act!D95)</f>
        <v/>
      </c>
      <c r="E125" s="75" t="str">
        <f>IF(E34=0,"",1000000*E34/TrRoad_act!E95)</f>
        <v/>
      </c>
      <c r="F125" s="75" t="str">
        <f>IF(F34=0,"",1000000*F34/TrRoad_act!F95)</f>
        <v/>
      </c>
      <c r="G125" s="75" t="str">
        <f>IF(G34=0,"",1000000*G34/TrRoad_act!G95)</f>
        <v/>
      </c>
      <c r="H125" s="75" t="str">
        <f>IF(H34=0,"",1000000*H34/TrRoad_act!H95)</f>
        <v/>
      </c>
      <c r="I125" s="75" t="str">
        <f>IF(I34=0,"",1000000*I34/TrRoad_act!I95)</f>
        <v/>
      </c>
      <c r="J125" s="75" t="str">
        <f>IF(J34=0,"",1000000*J34/TrRoad_act!J95)</f>
        <v/>
      </c>
      <c r="K125" s="75" t="str">
        <f>IF(K34=0,"",1000000*K34/TrRoad_act!K95)</f>
        <v/>
      </c>
      <c r="L125" s="75" t="str">
        <f>IF(L34=0,"",1000000*L34/TrRoad_act!L95)</f>
        <v/>
      </c>
      <c r="M125" s="75" t="str">
        <f>IF(M34=0,"",1000000*M34/TrRoad_act!M95)</f>
        <v/>
      </c>
      <c r="N125" s="75" t="str">
        <f>IF(N34=0,"",1000000*N34/TrRoad_act!N95)</f>
        <v/>
      </c>
      <c r="O125" s="75" t="str">
        <f>IF(O34=0,"",1000000*O34/TrRoad_act!O95)</f>
        <v/>
      </c>
      <c r="P125" s="75" t="str">
        <f>IF(P34=0,"",1000000*P34/TrRoad_act!P95)</f>
        <v/>
      </c>
      <c r="Q125" s="75" t="str">
        <f>IF(Q34=0,"",1000000*Q34/TrRoad_act!Q95)</f>
        <v/>
      </c>
    </row>
    <row r="126" spans="1:17" ht="11.45" customHeight="1" x14ac:dyDescent="0.25">
      <c r="A126" s="62" t="s">
        <v>58</v>
      </c>
      <c r="B126" s="75">
        <f>IF(B36=0,"",1000000*B36/TrRoad_act!B96)</f>
        <v>18164.432815273278</v>
      </c>
      <c r="C126" s="75">
        <f>IF(C36=0,"",1000000*C36/TrRoad_act!C96)</f>
        <v>17924.016814027102</v>
      </c>
      <c r="D126" s="75">
        <f>IF(D36=0,"",1000000*D36/TrRoad_act!D96)</f>
        <v>17921.469147805234</v>
      </c>
      <c r="E126" s="75">
        <f>IF(E36=0,"",1000000*E36/TrRoad_act!E96)</f>
        <v>17903.377822332357</v>
      </c>
      <c r="F126" s="75">
        <f>IF(F36=0,"",1000000*F36/TrRoad_act!F96)</f>
        <v>17820.813236945149</v>
      </c>
      <c r="G126" s="75">
        <f>IF(G36=0,"",1000000*G36/TrRoad_act!G96)</f>
        <v>17785.302584125573</v>
      </c>
      <c r="H126" s="75">
        <f>IF(H36=0,"",1000000*H36/TrRoad_act!H96)</f>
        <v>18011.11198140882</v>
      </c>
      <c r="I126" s="75">
        <f>IF(I36=0,"",1000000*I36/TrRoad_act!I96)</f>
        <v>17668.558285827097</v>
      </c>
      <c r="J126" s="75">
        <f>IF(J36=0,"",1000000*J36/TrRoad_act!J96)</f>
        <v>16939.492875238317</v>
      </c>
      <c r="K126" s="75">
        <f>IF(K36=0,"",1000000*K36/TrRoad_act!K96)</f>
        <v>16219.785068434696</v>
      </c>
      <c r="L126" s="75">
        <f>IF(L36=0,"",1000000*L36/TrRoad_act!L96)</f>
        <v>16122.414722598318</v>
      </c>
      <c r="M126" s="75">
        <f>IF(M36=0,"",1000000*M36/TrRoad_act!M96)</f>
        <v>16189.93915082923</v>
      </c>
      <c r="N126" s="75">
        <f>IF(N36=0,"",1000000*N36/TrRoad_act!N96)</f>
        <v>15966.834551585214</v>
      </c>
      <c r="O126" s="75">
        <f>IF(O36=0,"",1000000*O36/TrRoad_act!O96)</f>
        <v>16034.049762721575</v>
      </c>
      <c r="P126" s="75">
        <f>IF(P36=0,"",1000000*P36/TrRoad_act!P96)</f>
        <v>16067.209594414728</v>
      </c>
      <c r="Q126" s="75">
        <f>IF(Q36=0,"",1000000*Q36/TrRoad_act!Q96)</f>
        <v>16072.620424142184</v>
      </c>
    </row>
    <row r="127" spans="1:17" ht="11.45" customHeight="1" x14ac:dyDescent="0.25">
      <c r="A127" s="62" t="s">
        <v>57</v>
      </c>
      <c r="B127" s="75" t="str">
        <f>IF(B38=0,"",1000000*B38/TrRoad_act!B97)</f>
        <v/>
      </c>
      <c r="C127" s="75" t="str">
        <f>IF(C38=0,"",1000000*C38/TrRoad_act!C97)</f>
        <v/>
      </c>
      <c r="D127" s="75" t="str">
        <f>IF(D38=0,"",1000000*D38/TrRoad_act!D97)</f>
        <v/>
      </c>
      <c r="E127" s="75" t="str">
        <f>IF(E38=0,"",1000000*E38/TrRoad_act!E97)</f>
        <v/>
      </c>
      <c r="F127" s="75" t="str">
        <f>IF(F38=0,"",1000000*F38/TrRoad_act!F97)</f>
        <v/>
      </c>
      <c r="G127" s="75" t="str">
        <f>IF(G38=0,"",1000000*G38/TrRoad_act!G97)</f>
        <v/>
      </c>
      <c r="H127" s="75" t="str">
        <f>IF(H38=0,"",1000000*H38/TrRoad_act!H97)</f>
        <v/>
      </c>
      <c r="I127" s="75" t="str">
        <f>IF(I38=0,"",1000000*I38/TrRoad_act!I97)</f>
        <v/>
      </c>
      <c r="J127" s="75" t="str">
        <f>IF(J38=0,"",1000000*J38/TrRoad_act!J97)</f>
        <v/>
      </c>
      <c r="K127" s="75" t="str">
        <f>IF(K38=0,"",1000000*K38/TrRoad_act!K97)</f>
        <v/>
      </c>
      <c r="L127" s="75" t="str">
        <f>IF(L38=0,"",1000000*L38/TrRoad_act!L97)</f>
        <v/>
      </c>
      <c r="M127" s="75" t="str">
        <f>IF(M38=0,"",1000000*M38/TrRoad_act!M97)</f>
        <v/>
      </c>
      <c r="N127" s="75" t="str">
        <f>IF(N38=0,"",1000000*N38/TrRoad_act!N97)</f>
        <v/>
      </c>
      <c r="O127" s="75" t="str">
        <f>IF(O38=0,"",1000000*O38/TrRoad_act!O97)</f>
        <v/>
      </c>
      <c r="P127" s="75" t="str">
        <f>IF(P38=0,"",1000000*P38/TrRoad_act!P97)</f>
        <v/>
      </c>
      <c r="Q127" s="75" t="str">
        <f>IF(Q38=0,"",1000000*Q38/TrRoad_act!Q97)</f>
        <v/>
      </c>
    </row>
    <row r="128" spans="1:17" ht="11.45" customHeight="1" x14ac:dyDescent="0.25">
      <c r="A128" s="62" t="s">
        <v>56</v>
      </c>
      <c r="B128" s="75" t="str">
        <f>IF(B39=0,"",1000000*B39/TrRoad_act!B98)</f>
        <v/>
      </c>
      <c r="C128" s="75">
        <f>IF(C39=0,"",1000000*C39/TrRoad_act!C98)</f>
        <v>16843.761404634723</v>
      </c>
      <c r="D128" s="75">
        <f>IF(D39=0,"",1000000*D39/TrRoad_act!D98)</f>
        <v>17464.319695218648</v>
      </c>
      <c r="E128" s="75">
        <f>IF(E39=0,"",1000000*E39/TrRoad_act!E98)</f>
        <v>17672.53810145241</v>
      </c>
      <c r="F128" s="75">
        <f>IF(F39=0,"",1000000*F39/TrRoad_act!F98)</f>
        <v>17693.59556602372</v>
      </c>
      <c r="G128" s="75">
        <f>IF(G39=0,"",1000000*G39/TrRoad_act!G98)</f>
        <v>18711.541466500792</v>
      </c>
      <c r="H128" s="75">
        <f>IF(H39=0,"",1000000*H39/TrRoad_act!H98)</f>
        <v>19084.409316755427</v>
      </c>
      <c r="I128" s="75">
        <f>IF(I39=0,"",1000000*I39/TrRoad_act!I98)</f>
        <v>18740.515538869473</v>
      </c>
      <c r="J128" s="75">
        <f>IF(J39=0,"",1000000*J39/TrRoad_act!J98)</f>
        <v>17814.281474770181</v>
      </c>
      <c r="K128" s="75">
        <f>IF(K39=0,"",1000000*K39/TrRoad_act!K98)</f>
        <v>18488.480508124925</v>
      </c>
      <c r="L128" s="75">
        <f>IF(L39=0,"",1000000*L39/TrRoad_act!L98)</f>
        <v>17719.027777567229</v>
      </c>
      <c r="M128" s="75">
        <f>IF(M39=0,"",1000000*M39/TrRoad_act!M98)</f>
        <v>19399.0103758445</v>
      </c>
      <c r="N128" s="75">
        <f>IF(N39=0,"",1000000*N39/TrRoad_act!N98)</f>
        <v>19192.889419430743</v>
      </c>
      <c r="O128" s="75">
        <f>IF(O39=0,"",1000000*O39/TrRoad_act!O98)</f>
        <v>18429.745321299255</v>
      </c>
      <c r="P128" s="75">
        <f>IF(P39=0,"",1000000*P39/TrRoad_act!P98)</f>
        <v>18666.672912170579</v>
      </c>
      <c r="Q128" s="75">
        <f>IF(Q39=0,"",1000000*Q39/TrRoad_act!Q98)</f>
        <v>19476.85967958744</v>
      </c>
    </row>
    <row r="129" spans="1:17" ht="11.45" customHeight="1" x14ac:dyDescent="0.25">
      <c r="A129" s="62" t="s">
        <v>55</v>
      </c>
      <c r="B129" s="75" t="str">
        <f>IF(B41=0,"",1000000*B41/TrRoad_act!B99)</f>
        <v/>
      </c>
      <c r="C129" s="75" t="str">
        <f>IF(C41=0,"",1000000*C41/TrRoad_act!C99)</f>
        <v/>
      </c>
      <c r="D129" s="75" t="str">
        <f>IF(D41=0,"",1000000*D41/TrRoad_act!D99)</f>
        <v/>
      </c>
      <c r="E129" s="75" t="str">
        <f>IF(E41=0,"",1000000*E41/TrRoad_act!E99)</f>
        <v/>
      </c>
      <c r="F129" s="75" t="str">
        <f>IF(F41=0,"",1000000*F41/TrRoad_act!F99)</f>
        <v/>
      </c>
      <c r="G129" s="75" t="str">
        <f>IF(G41=0,"",1000000*G41/TrRoad_act!G99)</f>
        <v/>
      </c>
      <c r="H129" s="75" t="str">
        <f>IF(H41=0,"",1000000*H41/TrRoad_act!H99)</f>
        <v/>
      </c>
      <c r="I129" s="75" t="str">
        <f>IF(I41=0,"",1000000*I41/TrRoad_act!I99)</f>
        <v/>
      </c>
      <c r="J129" s="75" t="str">
        <f>IF(J41=0,"",1000000*J41/TrRoad_act!J99)</f>
        <v/>
      </c>
      <c r="K129" s="75" t="str">
        <f>IF(K41=0,"",1000000*K41/TrRoad_act!K99)</f>
        <v/>
      </c>
      <c r="L129" s="75" t="str">
        <f>IF(L41=0,"",1000000*L41/TrRoad_act!L99)</f>
        <v/>
      </c>
      <c r="M129" s="75" t="str">
        <f>IF(M41=0,"",1000000*M41/TrRoad_act!M99)</f>
        <v/>
      </c>
      <c r="N129" s="75" t="str">
        <f>IF(N41=0,"",1000000*N41/TrRoad_act!N99)</f>
        <v/>
      </c>
      <c r="O129" s="75" t="str">
        <f>IF(O41=0,"",1000000*O41/TrRoad_act!O99)</f>
        <v/>
      </c>
      <c r="P129" s="75" t="str">
        <f>IF(P41=0,"",1000000*P41/TrRoad_act!P99)</f>
        <v/>
      </c>
      <c r="Q129" s="75" t="str">
        <f>IF(Q41=0,"",1000000*Q41/TrRoad_act!Q99)</f>
        <v/>
      </c>
    </row>
    <row r="130" spans="1:17" ht="11.45" customHeight="1" x14ac:dyDescent="0.25">
      <c r="A130" s="25" t="s">
        <v>18</v>
      </c>
      <c r="B130" s="79"/>
      <c r="C130" s="79"/>
      <c r="D130" s="79"/>
      <c r="E130" s="79"/>
      <c r="F130" s="79"/>
      <c r="G130" s="79"/>
      <c r="H130" s="79"/>
      <c r="I130" s="79"/>
      <c r="J130" s="79"/>
      <c r="K130" s="79"/>
      <c r="L130" s="79"/>
      <c r="M130" s="79"/>
      <c r="N130" s="79"/>
      <c r="O130" s="79"/>
      <c r="P130" s="79"/>
      <c r="Q130" s="79"/>
    </row>
    <row r="131" spans="1:17" ht="11.45" customHeight="1" x14ac:dyDescent="0.25">
      <c r="A131" s="23" t="s">
        <v>27</v>
      </c>
      <c r="B131" s="78">
        <f>IF(B43=0,"",1000000*B43/TrRoad_act!B101)</f>
        <v>1198.2584641371575</v>
      </c>
      <c r="C131" s="78">
        <f>IF(C43=0,"",1000000*C43/TrRoad_act!C101)</f>
        <v>1129.0535292653637</v>
      </c>
      <c r="D131" s="78">
        <f>IF(D43=0,"",1000000*D43/TrRoad_act!D101)</f>
        <v>1117.38965032807</v>
      </c>
      <c r="E131" s="78">
        <f>IF(E43=0,"",1000000*E43/TrRoad_act!E101)</f>
        <v>1119.5821399723413</v>
      </c>
      <c r="F131" s="78">
        <f>IF(F43=0,"",1000000*F43/TrRoad_act!F101)</f>
        <v>1098.0599140710308</v>
      </c>
      <c r="G131" s="78">
        <f>IF(G43=0,"",1000000*G43/TrRoad_act!G101)</f>
        <v>1111.0449085553573</v>
      </c>
      <c r="H131" s="78">
        <f>IF(H43=0,"",1000000*H43/TrRoad_act!H101)</f>
        <v>1095.4612145925182</v>
      </c>
      <c r="I131" s="78">
        <f>IF(I43=0,"",1000000*I43/TrRoad_act!I101)</f>
        <v>1099.6253865592091</v>
      </c>
      <c r="J131" s="78">
        <f>IF(J43=0,"",1000000*J43/TrRoad_act!J101)</f>
        <v>1020.4459932671365</v>
      </c>
      <c r="K131" s="78">
        <f>IF(K43=0,"",1000000*K43/TrRoad_act!K101)</f>
        <v>988.66784618871327</v>
      </c>
      <c r="L131" s="78">
        <f>IF(L43=0,"",1000000*L43/TrRoad_act!L101)</f>
        <v>958.52464827587346</v>
      </c>
      <c r="M131" s="78">
        <f>IF(M43=0,"",1000000*M43/TrRoad_act!M101)</f>
        <v>897.54439991201605</v>
      </c>
      <c r="N131" s="78">
        <f>IF(N43=0,"",1000000*N43/TrRoad_act!N101)</f>
        <v>803.27711441205531</v>
      </c>
      <c r="O131" s="78">
        <f>IF(O43=0,"",1000000*O43/TrRoad_act!O101)</f>
        <v>945.65492289120232</v>
      </c>
      <c r="P131" s="78">
        <f>IF(P43=0,"",1000000*P43/TrRoad_act!P101)</f>
        <v>981.15515400518291</v>
      </c>
      <c r="Q131" s="78">
        <f>IF(Q43=0,"",1000000*Q43/TrRoad_act!Q101)</f>
        <v>1116.8313557948004</v>
      </c>
    </row>
    <row r="132" spans="1:17" ht="11.45" customHeight="1" x14ac:dyDescent="0.25">
      <c r="A132" s="62" t="s">
        <v>59</v>
      </c>
      <c r="B132" s="77">
        <f>IF(B44=0,"",1000000*B44/TrRoad_act!B102)</f>
        <v>1158.9998522363451</v>
      </c>
      <c r="C132" s="77">
        <f>IF(C44=0,"",1000000*C44/TrRoad_act!C102)</f>
        <v>1077.8071020424898</v>
      </c>
      <c r="D132" s="77">
        <f>IF(D44=0,"",1000000*D44/TrRoad_act!D102)</f>
        <v>1059.5319198424038</v>
      </c>
      <c r="E132" s="77">
        <f>IF(E44=0,"",1000000*E44/TrRoad_act!E102)</f>
        <v>1060.9246472050716</v>
      </c>
      <c r="F132" s="77">
        <f>IF(F44=0,"",1000000*F44/TrRoad_act!F102)</f>
        <v>1027.3451673425132</v>
      </c>
      <c r="G132" s="77">
        <f>IF(G44=0,"",1000000*G44/TrRoad_act!G102)</f>
        <v>1035.7808303913439</v>
      </c>
      <c r="H132" s="77">
        <f>IF(H44=0,"",1000000*H44/TrRoad_act!H102)</f>
        <v>1001.9255284395846</v>
      </c>
      <c r="I132" s="77">
        <f>IF(I44=0,"",1000000*I44/TrRoad_act!I102)</f>
        <v>998.35378642997591</v>
      </c>
      <c r="J132" s="77">
        <f>IF(J44=0,"",1000000*J44/TrRoad_act!J102)</f>
        <v>903.01075299449133</v>
      </c>
      <c r="K132" s="77">
        <f>IF(K44=0,"",1000000*K44/TrRoad_act!K102)</f>
        <v>825.83651709099763</v>
      </c>
      <c r="L132" s="77">
        <f>IF(L44=0,"",1000000*L44/TrRoad_act!L102)</f>
        <v>773.98702933833567</v>
      </c>
      <c r="M132" s="77">
        <f>IF(M44=0,"",1000000*M44/TrRoad_act!M102)</f>
        <v>723.34453696433593</v>
      </c>
      <c r="N132" s="77">
        <f>IF(N44=0,"",1000000*N44/TrRoad_act!N102)</f>
        <v>658.41998424767269</v>
      </c>
      <c r="O132" s="77">
        <f>IF(O44=0,"",1000000*O44/TrRoad_act!O102)</f>
        <v>710.64725951677894</v>
      </c>
      <c r="P132" s="77">
        <f>IF(P44=0,"",1000000*P44/TrRoad_act!P102)</f>
        <v>743.9887954665146</v>
      </c>
      <c r="Q132" s="77">
        <f>IF(Q44=0,"",1000000*Q44/TrRoad_act!Q102)</f>
        <v>771.61651084055279</v>
      </c>
    </row>
    <row r="133" spans="1:17" ht="11.45" customHeight="1" x14ac:dyDescent="0.25">
      <c r="A133" s="62" t="s">
        <v>58</v>
      </c>
      <c r="B133" s="77">
        <f>IF(B46=0,"",1000000*B46/TrRoad_act!B103)</f>
        <v>1474.7578874129629</v>
      </c>
      <c r="C133" s="77">
        <f>IF(C46=0,"",1000000*C46/TrRoad_act!C103)</f>
        <v>1452.5749470580361</v>
      </c>
      <c r="D133" s="77">
        <f>IF(D46=0,"",1000000*D46/TrRoad_act!D103)</f>
        <v>1454.5520723227894</v>
      </c>
      <c r="E133" s="77">
        <f>IF(E46=0,"",1000000*E46/TrRoad_act!E103)</f>
        <v>1398.1763447865549</v>
      </c>
      <c r="F133" s="77">
        <f>IF(F46=0,"",1000000*F46/TrRoad_act!F103)</f>
        <v>1397.9233353198954</v>
      </c>
      <c r="G133" s="77">
        <f>IF(G46=0,"",1000000*G46/TrRoad_act!G103)</f>
        <v>1401.9798913044774</v>
      </c>
      <c r="H133" s="77">
        <f>IF(H46=0,"",1000000*H46/TrRoad_act!H103)</f>
        <v>1392.4689810695597</v>
      </c>
      <c r="I133" s="77">
        <f>IF(I46=0,"",1000000*I46/TrRoad_act!I103)</f>
        <v>1391.0527616608451</v>
      </c>
      <c r="J133" s="77">
        <f>IF(J46=0,"",1000000*J46/TrRoad_act!J103)</f>
        <v>1366.839014486163</v>
      </c>
      <c r="K133" s="77">
        <f>IF(K46=0,"",1000000*K46/TrRoad_act!K103)</f>
        <v>1369.4797676867929</v>
      </c>
      <c r="L133" s="77">
        <f>IF(L46=0,"",1000000*L46/TrRoad_act!L103)</f>
        <v>1310.8968280852332</v>
      </c>
      <c r="M133" s="77">
        <f>IF(M46=0,"",1000000*M46/TrRoad_act!M103)</f>
        <v>1197.4066401707546</v>
      </c>
      <c r="N133" s="77">
        <f>IF(N46=0,"",1000000*N46/TrRoad_act!N103)</f>
        <v>1040.4201546831521</v>
      </c>
      <c r="O133" s="77">
        <f>IF(O46=0,"",1000000*O46/TrRoad_act!O103)</f>
        <v>1259.1228525113368</v>
      </c>
      <c r="P133" s="77">
        <f>IF(P46=0,"",1000000*P46/TrRoad_act!P103)</f>
        <v>1272.613722334863</v>
      </c>
      <c r="Q133" s="77">
        <f>IF(Q46=0,"",1000000*Q46/TrRoad_act!Q103)</f>
        <v>1471.8809621730256</v>
      </c>
    </row>
    <row r="134" spans="1:17" ht="11.45" customHeight="1" x14ac:dyDescent="0.25">
      <c r="A134" s="62" t="s">
        <v>57</v>
      </c>
      <c r="B134" s="77" t="str">
        <f>IF(B48=0,"",1000000*B48/TrRoad_act!B104)</f>
        <v/>
      </c>
      <c r="C134" s="77" t="str">
        <f>IF(C48=0,"",1000000*C48/TrRoad_act!C104)</f>
        <v/>
      </c>
      <c r="D134" s="77" t="str">
        <f>IF(D48=0,"",1000000*D48/TrRoad_act!D104)</f>
        <v/>
      </c>
      <c r="E134" s="77" t="str">
        <f>IF(E48=0,"",1000000*E48/TrRoad_act!E104)</f>
        <v/>
      </c>
      <c r="F134" s="77" t="str">
        <f>IF(F48=0,"",1000000*F48/TrRoad_act!F104)</f>
        <v/>
      </c>
      <c r="G134" s="77" t="str">
        <f>IF(G48=0,"",1000000*G48/TrRoad_act!G104)</f>
        <v/>
      </c>
      <c r="H134" s="77" t="str">
        <f>IF(H48=0,"",1000000*H48/TrRoad_act!H104)</f>
        <v/>
      </c>
      <c r="I134" s="77" t="str">
        <f>IF(I48=0,"",1000000*I48/TrRoad_act!I104)</f>
        <v/>
      </c>
      <c r="J134" s="77" t="str">
        <f>IF(J48=0,"",1000000*J48/TrRoad_act!J104)</f>
        <v/>
      </c>
      <c r="K134" s="77" t="str">
        <f>IF(K48=0,"",1000000*K48/TrRoad_act!K104)</f>
        <v/>
      </c>
      <c r="L134" s="77" t="str">
        <f>IF(L48=0,"",1000000*L48/TrRoad_act!L104)</f>
        <v/>
      </c>
      <c r="M134" s="77" t="str">
        <f>IF(M48=0,"",1000000*M48/TrRoad_act!M104)</f>
        <v/>
      </c>
      <c r="N134" s="77" t="str">
        <f>IF(N48=0,"",1000000*N48/TrRoad_act!N104)</f>
        <v/>
      </c>
      <c r="O134" s="77" t="str">
        <f>IF(O48=0,"",1000000*O48/TrRoad_act!O104)</f>
        <v/>
      </c>
      <c r="P134" s="77" t="str">
        <f>IF(P48=0,"",1000000*P48/TrRoad_act!P104)</f>
        <v/>
      </c>
      <c r="Q134" s="77" t="str">
        <f>IF(Q48=0,"",1000000*Q48/TrRoad_act!Q104)</f>
        <v/>
      </c>
    </row>
    <row r="135" spans="1:17" ht="11.45" customHeight="1" x14ac:dyDescent="0.25">
      <c r="A135" s="62" t="s">
        <v>56</v>
      </c>
      <c r="B135" s="77" t="str">
        <f>IF(B49=0,"",1000000*B49/TrRoad_act!B105)</f>
        <v/>
      </c>
      <c r="C135" s="77" t="str">
        <f>IF(C49=0,"",1000000*C49/TrRoad_act!C105)</f>
        <v/>
      </c>
      <c r="D135" s="77" t="str">
        <f>IF(D49=0,"",1000000*D49/TrRoad_act!D105)</f>
        <v/>
      </c>
      <c r="E135" s="77" t="str">
        <f>IF(E49=0,"",1000000*E49/TrRoad_act!E105)</f>
        <v/>
      </c>
      <c r="F135" s="77" t="str">
        <f>IF(F49=0,"",1000000*F49/TrRoad_act!F105)</f>
        <v/>
      </c>
      <c r="G135" s="77" t="str">
        <f>IF(G49=0,"",1000000*G49/TrRoad_act!G105)</f>
        <v/>
      </c>
      <c r="H135" s="77" t="str">
        <f>IF(H49=0,"",1000000*H49/TrRoad_act!H105)</f>
        <v/>
      </c>
      <c r="I135" s="77" t="str">
        <f>IF(I49=0,"",1000000*I49/TrRoad_act!I105)</f>
        <v/>
      </c>
      <c r="J135" s="77" t="str">
        <f>IF(J49=0,"",1000000*J49/TrRoad_act!J105)</f>
        <v/>
      </c>
      <c r="K135" s="77" t="str">
        <f>IF(K49=0,"",1000000*K49/TrRoad_act!K105)</f>
        <v/>
      </c>
      <c r="L135" s="77" t="str">
        <f>IF(L49=0,"",1000000*L49/TrRoad_act!L105)</f>
        <v/>
      </c>
      <c r="M135" s="77" t="str">
        <f>IF(M49=0,"",1000000*M49/TrRoad_act!M105)</f>
        <v/>
      </c>
      <c r="N135" s="77" t="str">
        <f>IF(N49=0,"",1000000*N49/TrRoad_act!N105)</f>
        <v/>
      </c>
      <c r="O135" s="77" t="str">
        <f>IF(O49=0,"",1000000*O49/TrRoad_act!O105)</f>
        <v/>
      </c>
      <c r="P135" s="77" t="str">
        <f>IF(P49=0,"",1000000*P49/TrRoad_act!P105)</f>
        <v/>
      </c>
      <c r="Q135" s="77" t="str">
        <f>IF(Q49=0,"",1000000*Q49/TrRoad_act!Q105)</f>
        <v/>
      </c>
    </row>
    <row r="136" spans="1:17" ht="11.45" customHeight="1" x14ac:dyDescent="0.25">
      <c r="A136" s="62" t="s">
        <v>55</v>
      </c>
      <c r="B136" s="77" t="str">
        <f>IF(B51=0,"",1000000*B51/TrRoad_act!B106)</f>
        <v/>
      </c>
      <c r="C136" s="77" t="str">
        <f>IF(C51=0,"",1000000*C51/TrRoad_act!C106)</f>
        <v/>
      </c>
      <c r="D136" s="77" t="str">
        <f>IF(D51=0,"",1000000*D51/TrRoad_act!D106)</f>
        <v/>
      </c>
      <c r="E136" s="77" t="str">
        <f>IF(E51=0,"",1000000*E51/TrRoad_act!E106)</f>
        <v/>
      </c>
      <c r="F136" s="77" t="str">
        <f>IF(F51=0,"",1000000*F51/TrRoad_act!F106)</f>
        <v/>
      </c>
      <c r="G136" s="77" t="str">
        <f>IF(G51=0,"",1000000*G51/TrRoad_act!G106)</f>
        <v/>
      </c>
      <c r="H136" s="77" t="str">
        <f>IF(H51=0,"",1000000*H51/TrRoad_act!H106)</f>
        <v/>
      </c>
      <c r="I136" s="77" t="str">
        <f>IF(I51=0,"",1000000*I51/TrRoad_act!I106)</f>
        <v/>
      </c>
      <c r="J136" s="77" t="str">
        <f>IF(J51=0,"",1000000*J51/TrRoad_act!J106)</f>
        <v/>
      </c>
      <c r="K136" s="77" t="str">
        <f>IF(K51=0,"",1000000*K51/TrRoad_act!K106)</f>
        <v/>
      </c>
      <c r="L136" s="77" t="str">
        <f>IF(L51=0,"",1000000*L51/TrRoad_act!L106)</f>
        <v/>
      </c>
      <c r="M136" s="77" t="str">
        <f>IF(M51=0,"",1000000*M51/TrRoad_act!M106)</f>
        <v/>
      </c>
      <c r="N136" s="77" t="str">
        <f>IF(N51=0,"",1000000*N51/TrRoad_act!N106)</f>
        <v/>
      </c>
      <c r="O136" s="77" t="str">
        <f>IF(O51=0,"",1000000*O51/TrRoad_act!O106)</f>
        <v/>
      </c>
      <c r="P136" s="77" t="str">
        <f>IF(P51=0,"",1000000*P51/TrRoad_act!P106)</f>
        <v/>
      </c>
      <c r="Q136" s="77" t="str">
        <f>IF(Q51=0,"",1000000*Q51/TrRoad_act!Q106)</f>
        <v/>
      </c>
    </row>
    <row r="137" spans="1:17" ht="11.45" customHeight="1" x14ac:dyDescent="0.25">
      <c r="A137" s="19" t="s">
        <v>24</v>
      </c>
      <c r="B137" s="76">
        <f>IF(B52=0,"",1000000*B52/TrRoad_act!B107)</f>
        <v>6067.9073726529987</v>
      </c>
      <c r="C137" s="76">
        <f>IF(C52=0,"",1000000*C52/TrRoad_act!C107)</f>
        <v>5915.3309194876465</v>
      </c>
      <c r="D137" s="76">
        <f>IF(D52=0,"",1000000*D52/TrRoad_act!D107)</f>
        <v>5853.328199999245</v>
      </c>
      <c r="E137" s="76">
        <f>IF(E52=0,"",1000000*E52/TrRoad_act!E107)</f>
        <v>6618.2767736088108</v>
      </c>
      <c r="F137" s="76">
        <f>IF(F52=0,"",1000000*F52/TrRoad_act!F107)</f>
        <v>5395.2749695754146</v>
      </c>
      <c r="G137" s="76">
        <f>IF(G52=0,"",1000000*G52/TrRoad_act!G107)</f>
        <v>6040.2312844394392</v>
      </c>
      <c r="H137" s="76">
        <f>IF(H52=0,"",1000000*H52/TrRoad_act!H107)</f>
        <v>5711.9883357136941</v>
      </c>
      <c r="I137" s="76">
        <f>IF(I52=0,"",1000000*I52/TrRoad_act!I107)</f>
        <v>6115.0445538459362</v>
      </c>
      <c r="J137" s="76">
        <f>IF(J52=0,"",1000000*J52/TrRoad_act!J107)</f>
        <v>5599.0882362890334</v>
      </c>
      <c r="K137" s="76">
        <f>IF(K52=0,"",1000000*K52/TrRoad_act!K107)</f>
        <v>8332.7677497218974</v>
      </c>
      <c r="L137" s="76">
        <f>IF(L52=0,"",1000000*L52/TrRoad_act!L107)</f>
        <v>7536.1555346538726</v>
      </c>
      <c r="M137" s="76">
        <f>IF(M52=0,"",1000000*M52/TrRoad_act!M107)</f>
        <v>6772.3679215749289</v>
      </c>
      <c r="N137" s="76">
        <f>IF(N52=0,"",1000000*N52/TrRoad_act!N107)</f>
        <v>5073.1655624350433</v>
      </c>
      <c r="O137" s="76">
        <f>IF(O52=0,"",1000000*O52/TrRoad_act!O107)</f>
        <v>6665.1206954542968</v>
      </c>
      <c r="P137" s="76">
        <f>IF(P52=0,"",1000000*P52/TrRoad_act!P107)</f>
        <v>7628.5247358593379</v>
      </c>
      <c r="Q137" s="76">
        <f>IF(Q52=0,"",1000000*Q52/TrRoad_act!Q107)</f>
        <v>8283.053829200122</v>
      </c>
    </row>
    <row r="138" spans="1:17" ht="11.45" customHeight="1" x14ac:dyDescent="0.25">
      <c r="A138" s="17" t="s">
        <v>23</v>
      </c>
      <c r="B138" s="75">
        <f>IF(B53=0,"",1000000*B53/TrRoad_act!B108)</f>
        <v>5710.7383660628693</v>
      </c>
      <c r="C138" s="75">
        <f>IF(C53=0,"",1000000*C53/TrRoad_act!C108)</f>
        <v>5608.5740438639441</v>
      </c>
      <c r="D138" s="75">
        <f>IF(D53=0,"",1000000*D53/TrRoad_act!D108)</f>
        <v>5562.552071916557</v>
      </c>
      <c r="E138" s="75">
        <f>IF(E53=0,"",1000000*E53/TrRoad_act!E108)</f>
        <v>4828.1763592713605</v>
      </c>
      <c r="F138" s="75">
        <f>IF(F53=0,"",1000000*F53/TrRoad_act!F108)</f>
        <v>5128.0952650101808</v>
      </c>
      <c r="G138" s="75">
        <f>IF(G53=0,"",1000000*G53/TrRoad_act!G108)</f>
        <v>5019.6383009823376</v>
      </c>
      <c r="H138" s="75">
        <f>IF(H53=0,"",1000000*H53/TrRoad_act!H108)</f>
        <v>4906.8149776167238</v>
      </c>
      <c r="I138" s="75">
        <f>IF(I53=0,"",1000000*I53/TrRoad_act!I108)</f>
        <v>5132.5352361151972</v>
      </c>
      <c r="J138" s="75">
        <f>IF(J53=0,"",1000000*J53/TrRoad_act!J108)</f>
        <v>4996.078516539349</v>
      </c>
      <c r="K138" s="75">
        <f>IF(K53=0,"",1000000*K53/TrRoad_act!K108)</f>
        <v>6484.1426579110694</v>
      </c>
      <c r="L138" s="75">
        <f>IF(L53=0,"",1000000*L53/TrRoad_act!L108)</f>
        <v>6334.7529414805549</v>
      </c>
      <c r="M138" s="75">
        <f>IF(M53=0,"",1000000*M53/TrRoad_act!M108)</f>
        <v>5268.8158422624565</v>
      </c>
      <c r="N138" s="75">
        <f>IF(N53=0,"",1000000*N53/TrRoad_act!N108)</f>
        <v>4552.9200441433877</v>
      </c>
      <c r="O138" s="75">
        <f>IF(O53=0,"",1000000*O53/TrRoad_act!O108)</f>
        <v>4861.8608000378727</v>
      </c>
      <c r="P138" s="75">
        <f>IF(P53=0,"",1000000*P53/TrRoad_act!P108)</f>
        <v>6114.3459380351169</v>
      </c>
      <c r="Q138" s="75">
        <f>IF(Q53=0,"",1000000*Q53/TrRoad_act!Q108)</f>
        <v>6843.1337803034248</v>
      </c>
    </row>
    <row r="139" spans="1:17" ht="11.45" customHeight="1" x14ac:dyDescent="0.25">
      <c r="A139" s="15" t="s">
        <v>22</v>
      </c>
      <c r="B139" s="74">
        <f>IF(B55=0,"",1000000*B55/TrRoad_act!B109)</f>
        <v>52630.963054252898</v>
      </c>
      <c r="C139" s="74">
        <f>IF(C55=0,"",1000000*C55/TrRoad_act!C109)</f>
        <v>44709.941271825977</v>
      </c>
      <c r="D139" s="74">
        <f>IF(D55=0,"",1000000*D55/TrRoad_act!D109)</f>
        <v>41856.661054565076</v>
      </c>
      <c r="E139" s="74">
        <f>IF(E55=0,"",1000000*E55/TrRoad_act!E109)</f>
        <v>223330.70841340689</v>
      </c>
      <c r="F139" s="74">
        <f>IF(F55=0,"",1000000*F55/TrRoad_act!F109)</f>
        <v>38531.301334782103</v>
      </c>
      <c r="G139" s="74">
        <f>IF(G55=0,"",1000000*G55/TrRoad_act!G109)</f>
        <v>113919.53883015491</v>
      </c>
      <c r="H139" s="74">
        <f>IF(H55=0,"",1000000*H55/TrRoad_act!H109)</f>
        <v>84388.509033065129</v>
      </c>
      <c r="I139" s="74">
        <f>IF(I55=0,"",1000000*I55/TrRoad_act!I109)</f>
        <v>117042.46613845909</v>
      </c>
      <c r="J139" s="74">
        <f>IF(J55=0,"",1000000*J55/TrRoad_act!J109)</f>
        <v>87586.075115714426</v>
      </c>
      <c r="K139" s="74">
        <f>IF(K55=0,"",1000000*K55/TrRoad_act!K109)</f>
        <v>271131.036936516</v>
      </c>
      <c r="L139" s="74">
        <f>IF(L55=0,"",1000000*L55/TrRoad_act!L109)</f>
        <v>133275.94365044867</v>
      </c>
      <c r="M139" s="74">
        <f>IF(M55=0,"",1000000*M55/TrRoad_act!M109)</f>
        <v>185150.43628516453</v>
      </c>
      <c r="N139" s="74">
        <f>IF(N55=0,"",1000000*N55/TrRoad_act!N109)</f>
        <v>55109.651179068998</v>
      </c>
      <c r="O139" s="74">
        <f>IF(O55=0,"",1000000*O55/TrRoad_act!O109)</f>
        <v>82922.990700214941</v>
      </c>
      <c r="P139" s="74">
        <f>IF(P55=0,"",1000000*P55/TrRoad_act!P109)</f>
        <v>113034.16106473221</v>
      </c>
      <c r="Q139" s="74">
        <f>IF(Q55=0,"",1000000*Q55/TrRoad_act!Q109)</f>
        <v>90197.481661032623</v>
      </c>
    </row>
    <row r="141" spans="1:17" ht="11.45" customHeight="1" x14ac:dyDescent="0.25">
      <c r="A141" s="27" t="s">
        <v>41</v>
      </c>
      <c r="B141" s="57">
        <f t="shared" ref="B141:Q141" si="11">IF(B17=0,0,B17/B$17)</f>
        <v>1</v>
      </c>
      <c r="C141" s="57">
        <f t="shared" si="11"/>
        <v>1</v>
      </c>
      <c r="D141" s="57">
        <f t="shared" si="11"/>
        <v>1</v>
      </c>
      <c r="E141" s="57">
        <f t="shared" si="11"/>
        <v>1</v>
      </c>
      <c r="F141" s="57">
        <f t="shared" si="11"/>
        <v>1</v>
      </c>
      <c r="G141" s="57">
        <f t="shared" si="11"/>
        <v>1</v>
      </c>
      <c r="H141" s="57">
        <f t="shared" si="11"/>
        <v>1</v>
      </c>
      <c r="I141" s="57">
        <f t="shared" si="11"/>
        <v>1</v>
      </c>
      <c r="J141" s="57">
        <f t="shared" si="11"/>
        <v>1</v>
      </c>
      <c r="K141" s="57">
        <f t="shared" si="11"/>
        <v>1</v>
      </c>
      <c r="L141" s="57">
        <f t="shared" si="11"/>
        <v>1</v>
      </c>
      <c r="M141" s="57">
        <f t="shared" si="11"/>
        <v>1</v>
      </c>
      <c r="N141" s="57">
        <f t="shared" si="11"/>
        <v>1</v>
      </c>
      <c r="O141" s="57">
        <f t="shared" si="11"/>
        <v>1</v>
      </c>
      <c r="P141" s="57">
        <f t="shared" si="11"/>
        <v>1</v>
      </c>
      <c r="Q141" s="57">
        <f t="shared" si="11"/>
        <v>1</v>
      </c>
    </row>
    <row r="142" spans="1:17" ht="11.45" customHeight="1" x14ac:dyDescent="0.25">
      <c r="A142" s="25" t="s">
        <v>39</v>
      </c>
      <c r="B142" s="56">
        <f t="shared" ref="B142:Q142" si="12">IF(B18=0,0,B18/B$17)</f>
        <v>0.62987020951534711</v>
      </c>
      <c r="C142" s="56">
        <f t="shared" si="12"/>
        <v>0.64154672739330798</v>
      </c>
      <c r="D142" s="56">
        <f t="shared" si="12"/>
        <v>0.6490545680976284</v>
      </c>
      <c r="E142" s="56">
        <f t="shared" si="12"/>
        <v>0.64160778022648735</v>
      </c>
      <c r="F142" s="56">
        <f t="shared" si="12"/>
        <v>0.6543871713818209</v>
      </c>
      <c r="G142" s="56">
        <f t="shared" si="12"/>
        <v>0.66754628708908603</v>
      </c>
      <c r="H142" s="56">
        <f t="shared" si="12"/>
        <v>0.66526349705133359</v>
      </c>
      <c r="I142" s="56">
        <f t="shared" si="12"/>
        <v>0.66279204141528059</v>
      </c>
      <c r="J142" s="56">
        <f t="shared" si="12"/>
        <v>0.66740592675139065</v>
      </c>
      <c r="K142" s="56">
        <f t="shared" si="12"/>
        <v>0.62308564645093412</v>
      </c>
      <c r="L142" s="56">
        <f t="shared" si="12"/>
        <v>0.63631338751965794</v>
      </c>
      <c r="M142" s="56">
        <f t="shared" si="12"/>
        <v>0.66837083501592953</v>
      </c>
      <c r="N142" s="56">
        <f t="shared" si="12"/>
        <v>0.70514245608004733</v>
      </c>
      <c r="O142" s="56">
        <f t="shared" si="12"/>
        <v>0.65947605797735831</v>
      </c>
      <c r="P142" s="56">
        <f t="shared" si="12"/>
        <v>0.65303115851350502</v>
      </c>
      <c r="Q142" s="56">
        <f t="shared" si="12"/>
        <v>0.63392864337585464</v>
      </c>
    </row>
    <row r="143" spans="1:17" ht="11.45" customHeight="1" x14ac:dyDescent="0.25">
      <c r="A143" s="55" t="s">
        <v>30</v>
      </c>
      <c r="B143" s="54">
        <f t="shared" ref="B143:Q143" si="13">IF(B19=0,0,B19/B$17)</f>
        <v>3.122156779444641E-2</v>
      </c>
      <c r="C143" s="54">
        <f t="shared" si="13"/>
        <v>3.3065150945286739E-2</v>
      </c>
      <c r="D143" s="54">
        <f t="shared" si="13"/>
        <v>3.5197130777195176E-2</v>
      </c>
      <c r="E143" s="54">
        <f t="shared" si="13"/>
        <v>3.4833373101839323E-2</v>
      </c>
      <c r="F143" s="54">
        <f t="shared" si="13"/>
        <v>3.4705241544224427E-2</v>
      </c>
      <c r="G143" s="54">
        <f t="shared" si="13"/>
        <v>3.4792085749605316E-2</v>
      </c>
      <c r="H143" s="54">
        <f t="shared" si="13"/>
        <v>3.0844192058189123E-2</v>
      </c>
      <c r="I143" s="54">
        <f t="shared" si="13"/>
        <v>2.951312027967707E-2</v>
      </c>
      <c r="J143" s="54">
        <f t="shared" si="13"/>
        <v>3.2404208481304674E-2</v>
      </c>
      <c r="K143" s="54">
        <f t="shared" si="13"/>
        <v>3.086992609583631E-2</v>
      </c>
      <c r="L143" s="54">
        <f t="shared" si="13"/>
        <v>4.0395951011824367E-2</v>
      </c>
      <c r="M143" s="54">
        <f t="shared" si="13"/>
        <v>4.5123885392784259E-2</v>
      </c>
      <c r="N143" s="54">
        <f t="shared" si="13"/>
        <v>5.6325383432973469E-2</v>
      </c>
      <c r="O143" s="54">
        <f t="shared" si="13"/>
        <v>5.5253087386778033E-2</v>
      </c>
      <c r="P143" s="54">
        <f t="shared" si="13"/>
        <v>5.6822403991092209E-2</v>
      </c>
      <c r="Q143" s="54">
        <f t="shared" si="13"/>
        <v>5.7980724287773698E-2</v>
      </c>
    </row>
    <row r="144" spans="1:17" ht="11.45" customHeight="1" x14ac:dyDescent="0.25">
      <c r="A144" s="51" t="s">
        <v>29</v>
      </c>
      <c r="B144" s="50">
        <f t="shared" ref="B144:Q144" si="14">IF(B21=0,0,B21/B$17)</f>
        <v>0.50657177367113893</v>
      </c>
      <c r="C144" s="50">
        <f t="shared" si="14"/>
        <v>0.51955977212829396</v>
      </c>
      <c r="D144" s="50">
        <f t="shared" si="14"/>
        <v>0.52763691107959521</v>
      </c>
      <c r="E144" s="50">
        <f t="shared" si="14"/>
        <v>0.52595506622594335</v>
      </c>
      <c r="F144" s="50">
        <f t="shared" si="14"/>
        <v>0.54077782221610204</v>
      </c>
      <c r="G144" s="50">
        <f t="shared" si="14"/>
        <v>0.55588288315450884</v>
      </c>
      <c r="H144" s="50">
        <f t="shared" si="14"/>
        <v>0.55849855970082041</v>
      </c>
      <c r="I144" s="50">
        <f t="shared" si="14"/>
        <v>0.56164318293260473</v>
      </c>
      <c r="J144" s="50">
        <f t="shared" si="14"/>
        <v>0.56444805781270657</v>
      </c>
      <c r="K144" s="50">
        <f t="shared" si="14"/>
        <v>0.52902319596880665</v>
      </c>
      <c r="L144" s="50">
        <f t="shared" si="14"/>
        <v>0.52695758875036525</v>
      </c>
      <c r="M144" s="50">
        <f t="shared" si="14"/>
        <v>0.54795180765368923</v>
      </c>
      <c r="N144" s="50">
        <f t="shared" si="14"/>
        <v>0.55865053731798175</v>
      </c>
      <c r="O144" s="50">
        <f t="shared" si="14"/>
        <v>0.51617310106983749</v>
      </c>
      <c r="P144" s="50">
        <f t="shared" si="14"/>
        <v>0.50782137343695199</v>
      </c>
      <c r="Q144" s="50">
        <f t="shared" si="14"/>
        <v>0.48848260850711672</v>
      </c>
    </row>
    <row r="145" spans="1:17" ht="11.45" customHeight="1" x14ac:dyDescent="0.25">
      <c r="A145" s="53" t="s">
        <v>59</v>
      </c>
      <c r="B145" s="52">
        <f t="shared" ref="B145:Q145" si="15">IF(B22=0,0,B22/B$17)</f>
        <v>0.47409545968937777</v>
      </c>
      <c r="C145" s="52">
        <f t="shared" si="15"/>
        <v>0.48849944953552371</v>
      </c>
      <c r="D145" s="52">
        <f t="shared" si="15"/>
        <v>0.49792722841730375</v>
      </c>
      <c r="E145" s="52">
        <f t="shared" si="15"/>
        <v>0.49702469397889526</v>
      </c>
      <c r="F145" s="52">
        <f t="shared" si="15"/>
        <v>0.51473522213526179</v>
      </c>
      <c r="G145" s="52">
        <f t="shared" si="15"/>
        <v>0.52965826617905254</v>
      </c>
      <c r="H145" s="52">
        <f t="shared" si="15"/>
        <v>0.53091541927263053</v>
      </c>
      <c r="I145" s="52">
        <f t="shared" si="15"/>
        <v>0.53324489501990435</v>
      </c>
      <c r="J145" s="52">
        <f t="shared" si="15"/>
        <v>0.53743169802581192</v>
      </c>
      <c r="K145" s="52">
        <f t="shared" si="15"/>
        <v>0.50044023609314614</v>
      </c>
      <c r="L145" s="52">
        <f t="shared" si="15"/>
        <v>0.49326288499589904</v>
      </c>
      <c r="M145" s="52">
        <f t="shared" si="15"/>
        <v>0.48746167438383209</v>
      </c>
      <c r="N145" s="52">
        <f t="shared" si="15"/>
        <v>0.51117216690106337</v>
      </c>
      <c r="O145" s="52">
        <f t="shared" si="15"/>
        <v>0.45099372941701299</v>
      </c>
      <c r="P145" s="52">
        <f t="shared" si="15"/>
        <v>0.42620054357541903</v>
      </c>
      <c r="Q145" s="52">
        <f t="shared" si="15"/>
        <v>0.40621738369779387</v>
      </c>
    </row>
    <row r="146" spans="1:17" ht="11.45" customHeight="1" x14ac:dyDescent="0.25">
      <c r="A146" s="53" t="s">
        <v>58</v>
      </c>
      <c r="B146" s="52">
        <f t="shared" ref="B146:Q146" si="16">IF(B24=0,0,B24/B$17)</f>
        <v>2.9433966701401422E-2</v>
      </c>
      <c r="C146" s="52">
        <f t="shared" si="16"/>
        <v>2.7726662213773453E-2</v>
      </c>
      <c r="D146" s="52">
        <f t="shared" si="16"/>
        <v>2.6590012223693438E-2</v>
      </c>
      <c r="E146" s="52">
        <f t="shared" si="16"/>
        <v>2.6505642391000443E-2</v>
      </c>
      <c r="F146" s="52">
        <f t="shared" si="16"/>
        <v>2.3815209307513359E-2</v>
      </c>
      <c r="G146" s="52">
        <f t="shared" si="16"/>
        <v>2.4031537034563871E-2</v>
      </c>
      <c r="H146" s="52">
        <f t="shared" si="16"/>
        <v>2.5438675439551434E-2</v>
      </c>
      <c r="I146" s="52">
        <f t="shared" si="16"/>
        <v>2.6151900011383119E-2</v>
      </c>
      <c r="J146" s="52">
        <f t="shared" si="16"/>
        <v>2.4722710488905664E-2</v>
      </c>
      <c r="K146" s="52">
        <f t="shared" si="16"/>
        <v>2.5602516819914434E-2</v>
      </c>
      <c r="L146" s="52">
        <f t="shared" si="16"/>
        <v>2.613421416364832E-2</v>
      </c>
      <c r="M146" s="52">
        <f t="shared" si="16"/>
        <v>2.6849357114303803E-2</v>
      </c>
      <c r="N146" s="52">
        <f t="shared" si="16"/>
        <v>2.9456852976537697E-2</v>
      </c>
      <c r="O146" s="52">
        <f t="shared" si="16"/>
        <v>2.3396835532629248E-2</v>
      </c>
      <c r="P146" s="52">
        <f t="shared" si="16"/>
        <v>3.6051321618062092E-2</v>
      </c>
      <c r="Q146" s="52">
        <f t="shared" si="16"/>
        <v>2.9972495428643241E-2</v>
      </c>
    </row>
    <row r="147" spans="1:17" ht="11.45" customHeight="1" x14ac:dyDescent="0.25">
      <c r="A147" s="53" t="s">
        <v>57</v>
      </c>
      <c r="B147" s="52">
        <f t="shared" ref="B147:Q147" si="17">IF(B26=0,0,B26/B$17)</f>
        <v>3.0423472803597549E-3</v>
      </c>
      <c r="C147" s="52">
        <f t="shared" si="17"/>
        <v>3.1751874094697796E-3</v>
      </c>
      <c r="D147" s="52">
        <f t="shared" si="17"/>
        <v>2.8721866796496492E-3</v>
      </c>
      <c r="E147" s="52">
        <f t="shared" si="17"/>
        <v>2.1676254033732045E-3</v>
      </c>
      <c r="F147" s="52">
        <f t="shared" si="17"/>
        <v>1.9734486703143991E-3</v>
      </c>
      <c r="G147" s="52">
        <f t="shared" si="17"/>
        <v>1.9185998055891796E-3</v>
      </c>
      <c r="H147" s="52">
        <f t="shared" si="17"/>
        <v>1.8650293740210776E-3</v>
      </c>
      <c r="I147" s="52">
        <f t="shared" si="17"/>
        <v>1.9451549704416859E-3</v>
      </c>
      <c r="J147" s="52">
        <f t="shared" si="17"/>
        <v>1.9921224544533355E-3</v>
      </c>
      <c r="K147" s="52">
        <f t="shared" si="17"/>
        <v>2.6219489496238512E-3</v>
      </c>
      <c r="L147" s="52">
        <f t="shared" si="17"/>
        <v>7.1151761958118155E-3</v>
      </c>
      <c r="M147" s="52">
        <f t="shared" si="17"/>
        <v>3.3128542543891658E-2</v>
      </c>
      <c r="N147" s="52">
        <f t="shared" si="17"/>
        <v>1.7403291364000307E-2</v>
      </c>
      <c r="O147" s="52">
        <f t="shared" si="17"/>
        <v>4.1205256889679964E-2</v>
      </c>
      <c r="P147" s="52">
        <f t="shared" si="17"/>
        <v>4.4982745504134891E-2</v>
      </c>
      <c r="Q147" s="52">
        <f t="shared" si="17"/>
        <v>5.1676680564631539E-2</v>
      </c>
    </row>
    <row r="148" spans="1:17" ht="11.45" customHeight="1" x14ac:dyDescent="0.25">
      <c r="A148" s="53" t="s">
        <v>56</v>
      </c>
      <c r="B148" s="52">
        <f t="shared" ref="B148:Q148" si="18">IF(B27=0,0,B27/B$17)</f>
        <v>0</v>
      </c>
      <c r="C148" s="52">
        <f t="shared" si="18"/>
        <v>1.5847296952697302E-4</v>
      </c>
      <c r="D148" s="52">
        <f t="shared" si="18"/>
        <v>2.4748375894848609E-4</v>
      </c>
      <c r="E148" s="52">
        <f t="shared" si="18"/>
        <v>2.5710445267448386E-4</v>
      </c>
      <c r="F148" s="52">
        <f t="shared" si="18"/>
        <v>2.5394210301239473E-4</v>
      </c>
      <c r="G148" s="52">
        <f t="shared" si="18"/>
        <v>2.7448013530327874E-4</v>
      </c>
      <c r="H148" s="52">
        <f t="shared" si="18"/>
        <v>2.7943561461744144E-4</v>
      </c>
      <c r="I148" s="52">
        <f t="shared" si="18"/>
        <v>3.0123293087548901E-4</v>
      </c>
      <c r="J148" s="52">
        <f t="shared" si="18"/>
        <v>3.0152684353557547E-4</v>
      </c>
      <c r="K148" s="52">
        <f t="shared" si="18"/>
        <v>3.5849410612226961E-4</v>
      </c>
      <c r="L148" s="52">
        <f t="shared" si="18"/>
        <v>4.4531339500605409E-4</v>
      </c>
      <c r="M148" s="52">
        <f t="shared" si="18"/>
        <v>5.1223361166175452E-4</v>
      </c>
      <c r="N148" s="52">
        <f t="shared" si="18"/>
        <v>6.1822607638042991E-4</v>
      </c>
      <c r="O148" s="52">
        <f t="shared" si="18"/>
        <v>5.7724487166532616E-4</v>
      </c>
      <c r="P148" s="52">
        <f t="shared" si="18"/>
        <v>5.8269117256908715E-4</v>
      </c>
      <c r="Q148" s="52">
        <f t="shared" si="18"/>
        <v>6.0779176629404492E-4</v>
      </c>
    </row>
    <row r="149" spans="1:17" ht="11.45" customHeight="1" x14ac:dyDescent="0.25">
      <c r="A149" s="53" t="s">
        <v>60</v>
      </c>
      <c r="B149" s="52">
        <f t="shared" ref="B149:Q149" si="19">IF(B29=0,0,B29/B$17)</f>
        <v>0</v>
      </c>
      <c r="C149" s="52">
        <f t="shared" si="19"/>
        <v>0</v>
      </c>
      <c r="D149" s="52">
        <f t="shared" si="19"/>
        <v>0</v>
      </c>
      <c r="E149" s="52">
        <f t="shared" si="19"/>
        <v>0</v>
      </c>
      <c r="F149" s="52">
        <f t="shared" si="19"/>
        <v>0</v>
      </c>
      <c r="G149" s="52">
        <f t="shared" si="19"/>
        <v>0</v>
      </c>
      <c r="H149" s="52">
        <f t="shared" si="19"/>
        <v>0</v>
      </c>
      <c r="I149" s="52">
        <f t="shared" si="19"/>
        <v>0</v>
      </c>
      <c r="J149" s="52">
        <f t="shared" si="19"/>
        <v>0</v>
      </c>
      <c r="K149" s="52">
        <f t="shared" si="19"/>
        <v>0</v>
      </c>
      <c r="L149" s="52">
        <f t="shared" si="19"/>
        <v>0</v>
      </c>
      <c r="M149" s="52">
        <f t="shared" si="19"/>
        <v>0</v>
      </c>
      <c r="N149" s="52">
        <f t="shared" si="19"/>
        <v>0</v>
      </c>
      <c r="O149" s="52">
        <f t="shared" si="19"/>
        <v>3.4358849970875317E-8</v>
      </c>
      <c r="P149" s="52">
        <f t="shared" si="19"/>
        <v>9.6196813931188283E-7</v>
      </c>
      <c r="Q149" s="52">
        <f t="shared" si="19"/>
        <v>2.7865898810647342E-6</v>
      </c>
    </row>
    <row r="150" spans="1:17" ht="11.45" customHeight="1" x14ac:dyDescent="0.25">
      <c r="A150" s="53" t="s">
        <v>55</v>
      </c>
      <c r="B150" s="52">
        <f t="shared" ref="B150:Q150" si="20">IF(B32=0,0,B32/B$17)</f>
        <v>0</v>
      </c>
      <c r="C150" s="52">
        <f t="shared" si="20"/>
        <v>0</v>
      </c>
      <c r="D150" s="52">
        <f t="shared" si="20"/>
        <v>0</v>
      </c>
      <c r="E150" s="52">
        <f t="shared" si="20"/>
        <v>0</v>
      </c>
      <c r="F150" s="52">
        <f t="shared" si="20"/>
        <v>0</v>
      </c>
      <c r="G150" s="52">
        <f t="shared" si="20"/>
        <v>0</v>
      </c>
      <c r="H150" s="52">
        <f t="shared" si="20"/>
        <v>0</v>
      </c>
      <c r="I150" s="52">
        <f t="shared" si="20"/>
        <v>0</v>
      </c>
      <c r="J150" s="52">
        <f t="shared" si="20"/>
        <v>0</v>
      </c>
      <c r="K150" s="52">
        <f t="shared" si="20"/>
        <v>0</v>
      </c>
      <c r="L150" s="52">
        <f t="shared" si="20"/>
        <v>0</v>
      </c>
      <c r="M150" s="52">
        <f t="shared" si="20"/>
        <v>0</v>
      </c>
      <c r="N150" s="52">
        <f t="shared" si="20"/>
        <v>0</v>
      </c>
      <c r="O150" s="52">
        <f t="shared" si="20"/>
        <v>0</v>
      </c>
      <c r="P150" s="52">
        <f t="shared" si="20"/>
        <v>3.1095986275222712E-6</v>
      </c>
      <c r="Q150" s="52">
        <f t="shared" si="20"/>
        <v>5.4704598730099747E-6</v>
      </c>
    </row>
    <row r="151" spans="1:17" ht="11.45" customHeight="1" x14ac:dyDescent="0.25">
      <c r="A151" s="51" t="s">
        <v>28</v>
      </c>
      <c r="B151" s="50">
        <f t="shared" ref="B151:Q151" si="21">IF(B33=0,0,B33/B$17)</f>
        <v>9.2076868049761715E-2</v>
      </c>
      <c r="C151" s="50">
        <f t="shared" si="21"/>
        <v>8.8921804319727238E-2</v>
      </c>
      <c r="D151" s="50">
        <f t="shared" si="21"/>
        <v>8.6220526240838036E-2</v>
      </c>
      <c r="E151" s="50">
        <f t="shared" si="21"/>
        <v>8.0819340898704614E-2</v>
      </c>
      <c r="F151" s="50">
        <f t="shared" si="21"/>
        <v>7.8904107621494371E-2</v>
      </c>
      <c r="G151" s="50">
        <f t="shared" si="21"/>
        <v>7.6871318184971768E-2</v>
      </c>
      <c r="H151" s="50">
        <f t="shared" si="21"/>
        <v>7.592074529232401E-2</v>
      </c>
      <c r="I151" s="50">
        <f t="shared" si="21"/>
        <v>7.163573820299883E-2</v>
      </c>
      <c r="J151" s="50">
        <f t="shared" si="21"/>
        <v>7.0553660457379444E-2</v>
      </c>
      <c r="K151" s="50">
        <f t="shared" si="21"/>
        <v>6.319252438629118E-2</v>
      </c>
      <c r="L151" s="50">
        <f t="shared" si="21"/>
        <v>6.8959847757468287E-2</v>
      </c>
      <c r="M151" s="50">
        <f t="shared" si="21"/>
        <v>7.5295141969456025E-2</v>
      </c>
      <c r="N151" s="50">
        <f t="shared" si="21"/>
        <v>9.0166535329092148E-2</v>
      </c>
      <c r="O151" s="50">
        <f t="shared" si="21"/>
        <v>8.8049869520742813E-2</v>
      </c>
      <c r="P151" s="50">
        <f t="shared" si="21"/>
        <v>8.8387381085460751E-2</v>
      </c>
      <c r="Q151" s="50">
        <f t="shared" si="21"/>
        <v>8.7465310580964239E-2</v>
      </c>
    </row>
    <row r="152" spans="1:17" ht="11.45" customHeight="1" x14ac:dyDescent="0.25">
      <c r="A152" s="53" t="s">
        <v>59</v>
      </c>
      <c r="B152" s="52">
        <f t="shared" ref="B152:Q152" si="22">IF(B34=0,0,B34/B$17)</f>
        <v>0</v>
      </c>
      <c r="C152" s="52">
        <f t="shared" si="22"/>
        <v>0</v>
      </c>
      <c r="D152" s="52">
        <f t="shared" si="22"/>
        <v>0</v>
      </c>
      <c r="E152" s="52">
        <f t="shared" si="22"/>
        <v>0</v>
      </c>
      <c r="F152" s="52">
        <f t="shared" si="22"/>
        <v>0</v>
      </c>
      <c r="G152" s="52">
        <f t="shared" si="22"/>
        <v>0</v>
      </c>
      <c r="H152" s="52">
        <f t="shared" si="22"/>
        <v>0</v>
      </c>
      <c r="I152" s="52">
        <f t="shared" si="22"/>
        <v>0</v>
      </c>
      <c r="J152" s="52">
        <f t="shared" si="22"/>
        <v>0</v>
      </c>
      <c r="K152" s="52">
        <f t="shared" si="22"/>
        <v>0</v>
      </c>
      <c r="L152" s="52">
        <f t="shared" si="22"/>
        <v>0</v>
      </c>
      <c r="M152" s="52">
        <f t="shared" si="22"/>
        <v>0</v>
      </c>
      <c r="N152" s="52">
        <f t="shared" si="22"/>
        <v>0</v>
      </c>
      <c r="O152" s="52">
        <f t="shared" si="22"/>
        <v>0</v>
      </c>
      <c r="P152" s="52">
        <f t="shared" si="22"/>
        <v>0</v>
      </c>
      <c r="Q152" s="52">
        <f t="shared" si="22"/>
        <v>0</v>
      </c>
    </row>
    <row r="153" spans="1:17" ht="11.45" customHeight="1" x14ac:dyDescent="0.25">
      <c r="A153" s="53" t="s">
        <v>58</v>
      </c>
      <c r="B153" s="52">
        <f t="shared" ref="B153:Q153" si="23">IF(B36=0,0,B36/B$17)</f>
        <v>9.2076868049761715E-2</v>
      </c>
      <c r="C153" s="52">
        <f t="shared" si="23"/>
        <v>8.7979802383761976E-2</v>
      </c>
      <c r="D153" s="52">
        <f t="shared" si="23"/>
        <v>8.4779533169825783E-2</v>
      </c>
      <c r="E153" s="52">
        <f t="shared" si="23"/>
        <v>7.9321957761340323E-2</v>
      </c>
      <c r="F153" s="52">
        <f t="shared" si="23"/>
        <v>7.7429536865945031E-2</v>
      </c>
      <c r="G153" s="52">
        <f t="shared" si="23"/>
        <v>7.5261323413378822E-2</v>
      </c>
      <c r="H153" s="52">
        <f t="shared" si="23"/>
        <v>7.4273029574477317E-2</v>
      </c>
      <c r="I153" s="52">
        <f t="shared" si="23"/>
        <v>6.9829451814042071E-2</v>
      </c>
      <c r="J153" s="52">
        <f t="shared" si="23"/>
        <v>6.8711529807583202E-2</v>
      </c>
      <c r="K153" s="52">
        <f t="shared" si="23"/>
        <v>6.1476293383439962E-2</v>
      </c>
      <c r="L153" s="52">
        <f t="shared" si="23"/>
        <v>6.722494486128347E-2</v>
      </c>
      <c r="M153" s="52">
        <f t="shared" si="23"/>
        <v>7.3288713524186838E-2</v>
      </c>
      <c r="N153" s="52">
        <f t="shared" si="23"/>
        <v>8.7758101898541677E-2</v>
      </c>
      <c r="O153" s="52">
        <f t="shared" si="23"/>
        <v>8.5920562791582097E-2</v>
      </c>
      <c r="P153" s="52">
        <f t="shared" si="23"/>
        <v>8.6181641252767213E-2</v>
      </c>
      <c r="Q153" s="52">
        <f t="shared" si="23"/>
        <v>8.5034143515788058E-2</v>
      </c>
    </row>
    <row r="154" spans="1:17" ht="11.45" customHeight="1" x14ac:dyDescent="0.25">
      <c r="A154" s="53" t="s">
        <v>57</v>
      </c>
      <c r="B154" s="52">
        <f t="shared" ref="B154:Q154" si="24">IF(B38=0,0,B38/B$17)</f>
        <v>0</v>
      </c>
      <c r="C154" s="52">
        <f t="shared" si="24"/>
        <v>0</v>
      </c>
      <c r="D154" s="52">
        <f t="shared" si="24"/>
        <v>0</v>
      </c>
      <c r="E154" s="52">
        <f t="shared" si="24"/>
        <v>0</v>
      </c>
      <c r="F154" s="52">
        <f t="shared" si="24"/>
        <v>0</v>
      </c>
      <c r="G154" s="52">
        <f t="shared" si="24"/>
        <v>0</v>
      </c>
      <c r="H154" s="52">
        <f t="shared" si="24"/>
        <v>0</v>
      </c>
      <c r="I154" s="52">
        <f t="shared" si="24"/>
        <v>0</v>
      </c>
      <c r="J154" s="52">
        <f t="shared" si="24"/>
        <v>0</v>
      </c>
      <c r="K154" s="52">
        <f t="shared" si="24"/>
        <v>0</v>
      </c>
      <c r="L154" s="52">
        <f t="shared" si="24"/>
        <v>0</v>
      </c>
      <c r="M154" s="52">
        <f t="shared" si="24"/>
        <v>0</v>
      </c>
      <c r="N154" s="52">
        <f t="shared" si="24"/>
        <v>0</v>
      </c>
      <c r="O154" s="52">
        <f t="shared" si="24"/>
        <v>0</v>
      </c>
      <c r="P154" s="52">
        <f t="shared" si="24"/>
        <v>0</v>
      </c>
      <c r="Q154" s="52">
        <f t="shared" si="24"/>
        <v>0</v>
      </c>
    </row>
    <row r="155" spans="1:17" ht="11.45" customHeight="1" x14ac:dyDescent="0.25">
      <c r="A155" s="53" t="s">
        <v>56</v>
      </c>
      <c r="B155" s="52">
        <f t="shared" ref="B155:Q155" si="25">IF(B39=0,0,B39/B$17)</f>
        <v>0</v>
      </c>
      <c r="C155" s="52">
        <f t="shared" si="25"/>
        <v>9.4200193596525987E-4</v>
      </c>
      <c r="D155" s="52">
        <f t="shared" si="25"/>
        <v>1.4409930710122443E-3</v>
      </c>
      <c r="E155" s="52">
        <f t="shared" si="25"/>
        <v>1.4973831373642926E-3</v>
      </c>
      <c r="F155" s="52">
        <f t="shared" si="25"/>
        <v>1.4745707555493517E-3</v>
      </c>
      <c r="G155" s="52">
        <f t="shared" si="25"/>
        <v>1.6099947715929482E-3</v>
      </c>
      <c r="H155" s="52">
        <f t="shared" si="25"/>
        <v>1.6477157178466869E-3</v>
      </c>
      <c r="I155" s="52">
        <f t="shared" si="25"/>
        <v>1.8062863889567451E-3</v>
      </c>
      <c r="J155" s="52">
        <f t="shared" si="25"/>
        <v>1.8421306497962396E-3</v>
      </c>
      <c r="K155" s="52">
        <f t="shared" si="25"/>
        <v>1.716231002851212E-3</v>
      </c>
      <c r="L155" s="52">
        <f t="shared" si="25"/>
        <v>1.7349028961848184E-3</v>
      </c>
      <c r="M155" s="52">
        <f t="shared" si="25"/>
        <v>2.0064284452691993E-3</v>
      </c>
      <c r="N155" s="52">
        <f t="shared" si="25"/>
        <v>2.4084334305504644E-3</v>
      </c>
      <c r="O155" s="52">
        <f t="shared" si="25"/>
        <v>2.1293067291607067E-3</v>
      </c>
      <c r="P155" s="52">
        <f t="shared" si="25"/>
        <v>2.2057398326935395E-3</v>
      </c>
      <c r="Q155" s="52">
        <f t="shared" si="25"/>
        <v>2.4311670651761797E-3</v>
      </c>
    </row>
    <row r="156" spans="1:17" ht="11.45" customHeight="1" x14ac:dyDescent="0.25">
      <c r="A156" s="53" t="s">
        <v>55</v>
      </c>
      <c r="B156" s="52">
        <f t="shared" ref="B156:Q156" si="26">IF(B41=0,0,B41/B$17)</f>
        <v>0</v>
      </c>
      <c r="C156" s="52">
        <f t="shared" si="26"/>
        <v>0</v>
      </c>
      <c r="D156" s="52">
        <f t="shared" si="26"/>
        <v>0</v>
      </c>
      <c r="E156" s="52">
        <f t="shared" si="26"/>
        <v>0</v>
      </c>
      <c r="F156" s="52">
        <f t="shared" si="26"/>
        <v>0</v>
      </c>
      <c r="G156" s="52">
        <f t="shared" si="26"/>
        <v>0</v>
      </c>
      <c r="H156" s="52">
        <f t="shared" si="26"/>
        <v>0</v>
      </c>
      <c r="I156" s="52">
        <f t="shared" si="26"/>
        <v>0</v>
      </c>
      <c r="J156" s="52">
        <f t="shared" si="26"/>
        <v>0</v>
      </c>
      <c r="K156" s="52">
        <f t="shared" si="26"/>
        <v>0</v>
      </c>
      <c r="L156" s="52">
        <f t="shared" si="26"/>
        <v>0</v>
      </c>
      <c r="M156" s="52">
        <f t="shared" si="26"/>
        <v>0</v>
      </c>
      <c r="N156" s="52">
        <f t="shared" si="26"/>
        <v>0</v>
      </c>
      <c r="O156" s="52">
        <f t="shared" si="26"/>
        <v>0</v>
      </c>
      <c r="P156" s="52">
        <f t="shared" si="26"/>
        <v>0</v>
      </c>
      <c r="Q156" s="52">
        <f t="shared" si="26"/>
        <v>0</v>
      </c>
    </row>
    <row r="157" spans="1:17" ht="11.45" customHeight="1" x14ac:dyDescent="0.25">
      <c r="A157" s="25" t="s">
        <v>18</v>
      </c>
      <c r="B157" s="56">
        <f t="shared" ref="B157:Q157" si="27">IF(B42=0,0,B42/B$17)</f>
        <v>0.37012979048465289</v>
      </c>
      <c r="C157" s="56">
        <f t="shared" si="27"/>
        <v>0.35845327260669202</v>
      </c>
      <c r="D157" s="56">
        <f t="shared" si="27"/>
        <v>0.35094543190237171</v>
      </c>
      <c r="E157" s="56">
        <f t="shared" si="27"/>
        <v>0.35839221977351265</v>
      </c>
      <c r="F157" s="56">
        <f t="shared" si="27"/>
        <v>0.34561282861817916</v>
      </c>
      <c r="G157" s="56">
        <f t="shared" si="27"/>
        <v>0.33245371291091402</v>
      </c>
      <c r="H157" s="56">
        <f t="shared" si="27"/>
        <v>0.3347365029486663</v>
      </c>
      <c r="I157" s="56">
        <f t="shared" si="27"/>
        <v>0.33720795858471941</v>
      </c>
      <c r="J157" s="56">
        <f t="shared" si="27"/>
        <v>0.33259407324860935</v>
      </c>
      <c r="K157" s="56">
        <f t="shared" si="27"/>
        <v>0.37691435354906583</v>
      </c>
      <c r="L157" s="56">
        <f t="shared" si="27"/>
        <v>0.36368661248034206</v>
      </c>
      <c r="M157" s="56">
        <f t="shared" si="27"/>
        <v>0.33162916498407041</v>
      </c>
      <c r="N157" s="56">
        <f t="shared" si="27"/>
        <v>0.29485754391995267</v>
      </c>
      <c r="O157" s="56">
        <f t="shared" si="27"/>
        <v>0.34052394202264163</v>
      </c>
      <c r="P157" s="56">
        <f t="shared" si="27"/>
        <v>0.34696884148649498</v>
      </c>
      <c r="Q157" s="56">
        <f t="shared" si="27"/>
        <v>0.36607135662414547</v>
      </c>
    </row>
    <row r="158" spans="1:17" ht="11.45" customHeight="1" x14ac:dyDescent="0.25">
      <c r="A158" s="55" t="s">
        <v>27</v>
      </c>
      <c r="B158" s="54">
        <f t="shared" ref="B158:Q158" si="28">IF(B43=0,0,B43/B$17)</f>
        <v>0.15837332383485109</v>
      </c>
      <c r="C158" s="54">
        <f t="shared" si="28"/>
        <v>0.15030324623033872</v>
      </c>
      <c r="D158" s="54">
        <f t="shared" si="28"/>
        <v>0.1469817896881607</v>
      </c>
      <c r="E158" s="54">
        <f t="shared" si="28"/>
        <v>0.14166204136434096</v>
      </c>
      <c r="F158" s="54">
        <f t="shared" si="28"/>
        <v>0.13597620301985269</v>
      </c>
      <c r="G158" s="54">
        <f t="shared" si="28"/>
        <v>0.13160053476264844</v>
      </c>
      <c r="H158" s="54">
        <f t="shared" si="28"/>
        <v>0.12681103571431421</v>
      </c>
      <c r="I158" s="54">
        <f t="shared" si="28"/>
        <v>0.12841150789780409</v>
      </c>
      <c r="J158" s="54">
        <f t="shared" si="28"/>
        <v>0.12523002352392831</v>
      </c>
      <c r="K158" s="54">
        <f t="shared" si="28"/>
        <v>0.10994838898579583</v>
      </c>
      <c r="L158" s="54">
        <f t="shared" si="28"/>
        <v>0.11824359622850172</v>
      </c>
      <c r="M158" s="54">
        <f t="shared" si="28"/>
        <v>0.1109644703513372</v>
      </c>
      <c r="N158" s="54">
        <f t="shared" si="28"/>
        <v>0.11173872888621403</v>
      </c>
      <c r="O158" s="54">
        <f t="shared" si="28"/>
        <v>0.12528393288562398</v>
      </c>
      <c r="P158" s="54">
        <f t="shared" si="28"/>
        <v>0.12601265645851661</v>
      </c>
      <c r="Q158" s="54">
        <f t="shared" si="28"/>
        <v>0.15165781470762796</v>
      </c>
    </row>
    <row r="159" spans="1:17" ht="11.45" customHeight="1" x14ac:dyDescent="0.25">
      <c r="A159" s="53" t="s">
        <v>59</v>
      </c>
      <c r="B159" s="52">
        <f t="shared" ref="B159:Q159" si="29">IF(B44=0,0,B44/B$17)</f>
        <v>0.1341388953376326</v>
      </c>
      <c r="C159" s="52">
        <f t="shared" si="29"/>
        <v>0.12386128593613067</v>
      </c>
      <c r="D159" s="52">
        <f t="shared" si="29"/>
        <v>0.11895777822703479</v>
      </c>
      <c r="E159" s="52">
        <f t="shared" si="29"/>
        <v>0.11089194648130235</v>
      </c>
      <c r="F159" s="52">
        <f t="shared" si="29"/>
        <v>0.1029430227625677</v>
      </c>
      <c r="G159" s="52">
        <f t="shared" si="29"/>
        <v>9.7470373084612205E-2</v>
      </c>
      <c r="H159" s="52">
        <f t="shared" si="29"/>
        <v>8.8205147527996977E-2</v>
      </c>
      <c r="I159" s="52">
        <f t="shared" si="29"/>
        <v>8.651954646580215E-2</v>
      </c>
      <c r="J159" s="52">
        <f t="shared" si="29"/>
        <v>8.2760534318997839E-2</v>
      </c>
      <c r="K159" s="52">
        <f t="shared" si="29"/>
        <v>6.4332299927725753E-2</v>
      </c>
      <c r="L159" s="52">
        <f t="shared" si="29"/>
        <v>6.2662585523570472E-2</v>
      </c>
      <c r="M159" s="52">
        <f t="shared" si="29"/>
        <v>5.6566557715968413E-2</v>
      </c>
      <c r="N159" s="52">
        <f t="shared" si="29"/>
        <v>5.6857552809354422E-2</v>
      </c>
      <c r="O159" s="52">
        <f t="shared" si="29"/>
        <v>5.3808710583679524E-2</v>
      </c>
      <c r="P159" s="52">
        <f t="shared" si="29"/>
        <v>5.2683189737358339E-2</v>
      </c>
      <c r="Q159" s="52">
        <f t="shared" si="29"/>
        <v>5.3125821975138085E-2</v>
      </c>
    </row>
    <row r="160" spans="1:17" ht="11.45" customHeight="1" x14ac:dyDescent="0.25">
      <c r="A160" s="53" t="s">
        <v>58</v>
      </c>
      <c r="B160" s="52">
        <f t="shared" ref="B160:Q160" si="30">IF(B46=0,0,B46/B$17)</f>
        <v>2.4234428497218501E-2</v>
      </c>
      <c r="C160" s="52">
        <f t="shared" si="30"/>
        <v>2.6441960294208047E-2</v>
      </c>
      <c r="D160" s="52">
        <f t="shared" si="30"/>
        <v>2.8024011461125896E-2</v>
      </c>
      <c r="E160" s="52">
        <f t="shared" si="30"/>
        <v>3.0770094883038637E-2</v>
      </c>
      <c r="F160" s="52">
        <f t="shared" si="30"/>
        <v>3.3033180257285001E-2</v>
      </c>
      <c r="G160" s="52">
        <f t="shared" si="30"/>
        <v>3.4130161678036217E-2</v>
      </c>
      <c r="H160" s="52">
        <f t="shared" si="30"/>
        <v>3.860588818631723E-2</v>
      </c>
      <c r="I160" s="52">
        <f t="shared" si="30"/>
        <v>4.1891961432001926E-2</v>
      </c>
      <c r="J160" s="52">
        <f t="shared" si="30"/>
        <v>4.2469489204930481E-2</v>
      </c>
      <c r="K160" s="52">
        <f t="shared" si="30"/>
        <v>4.5616089058070075E-2</v>
      </c>
      <c r="L160" s="52">
        <f t="shared" si="30"/>
        <v>5.5581010704931259E-2</v>
      </c>
      <c r="M160" s="52">
        <f t="shared" si="30"/>
        <v>5.4397912635368792E-2</v>
      </c>
      <c r="N160" s="52">
        <f t="shared" si="30"/>
        <v>5.4881176076859606E-2</v>
      </c>
      <c r="O160" s="52">
        <f t="shared" si="30"/>
        <v>7.1475222301944447E-2</v>
      </c>
      <c r="P160" s="52">
        <f t="shared" si="30"/>
        <v>7.3329466721158268E-2</v>
      </c>
      <c r="Q160" s="52">
        <f t="shared" si="30"/>
        <v>9.8531992732489859E-2</v>
      </c>
    </row>
    <row r="161" spans="1:17" ht="11.45" customHeight="1" x14ac:dyDescent="0.25">
      <c r="A161" s="53" t="s">
        <v>57</v>
      </c>
      <c r="B161" s="52">
        <f t="shared" ref="B161:Q161" si="31">IF(B48=0,0,B48/B$17)</f>
        <v>0</v>
      </c>
      <c r="C161" s="52">
        <f t="shared" si="31"/>
        <v>0</v>
      </c>
      <c r="D161" s="52">
        <f t="shared" si="31"/>
        <v>0</v>
      </c>
      <c r="E161" s="52">
        <f t="shared" si="31"/>
        <v>0</v>
      </c>
      <c r="F161" s="52">
        <f t="shared" si="31"/>
        <v>0</v>
      </c>
      <c r="G161" s="52">
        <f t="shared" si="31"/>
        <v>0</v>
      </c>
      <c r="H161" s="52">
        <f t="shared" si="31"/>
        <v>0</v>
      </c>
      <c r="I161" s="52">
        <f t="shared" si="31"/>
        <v>0</v>
      </c>
      <c r="J161" s="52">
        <f t="shared" si="31"/>
        <v>0</v>
      </c>
      <c r="K161" s="52">
        <f t="shared" si="31"/>
        <v>0</v>
      </c>
      <c r="L161" s="52">
        <f t="shared" si="31"/>
        <v>0</v>
      </c>
      <c r="M161" s="52">
        <f t="shared" si="31"/>
        <v>0</v>
      </c>
      <c r="N161" s="52">
        <f t="shared" si="31"/>
        <v>0</v>
      </c>
      <c r="O161" s="52">
        <f t="shared" si="31"/>
        <v>0</v>
      </c>
      <c r="P161" s="52">
        <f t="shared" si="31"/>
        <v>0</v>
      </c>
      <c r="Q161" s="52">
        <f t="shared" si="31"/>
        <v>0</v>
      </c>
    </row>
    <row r="162" spans="1:17" ht="11.45" customHeight="1" x14ac:dyDescent="0.25">
      <c r="A162" s="53" t="s">
        <v>56</v>
      </c>
      <c r="B162" s="52">
        <f t="shared" ref="B162:Q162" si="32">IF(B49=0,0,B49/B$17)</f>
        <v>0</v>
      </c>
      <c r="C162" s="52">
        <f t="shared" si="32"/>
        <v>0</v>
      </c>
      <c r="D162" s="52">
        <f t="shared" si="32"/>
        <v>0</v>
      </c>
      <c r="E162" s="52">
        <f t="shared" si="32"/>
        <v>0</v>
      </c>
      <c r="F162" s="52">
        <f t="shared" si="32"/>
        <v>0</v>
      </c>
      <c r="G162" s="52">
        <f t="shared" si="32"/>
        <v>0</v>
      </c>
      <c r="H162" s="52">
        <f t="shared" si="32"/>
        <v>0</v>
      </c>
      <c r="I162" s="52">
        <f t="shared" si="32"/>
        <v>0</v>
      </c>
      <c r="J162" s="52">
        <f t="shared" si="32"/>
        <v>0</v>
      </c>
      <c r="K162" s="52">
        <f t="shared" si="32"/>
        <v>0</v>
      </c>
      <c r="L162" s="52">
        <f t="shared" si="32"/>
        <v>0</v>
      </c>
      <c r="M162" s="52">
        <f t="shared" si="32"/>
        <v>0</v>
      </c>
      <c r="N162" s="52">
        <f t="shared" si="32"/>
        <v>0</v>
      </c>
      <c r="O162" s="52">
        <f t="shared" si="32"/>
        <v>0</v>
      </c>
      <c r="P162" s="52">
        <f t="shared" si="32"/>
        <v>0</v>
      </c>
      <c r="Q162" s="52">
        <f t="shared" si="32"/>
        <v>0</v>
      </c>
    </row>
    <row r="163" spans="1:17" ht="11.45" customHeight="1" x14ac:dyDescent="0.25">
      <c r="A163" s="53" t="s">
        <v>55</v>
      </c>
      <c r="B163" s="52">
        <f t="shared" ref="B163:Q163" si="33">IF(B51=0,0,B51/B$17)</f>
        <v>0</v>
      </c>
      <c r="C163" s="52">
        <f t="shared" si="33"/>
        <v>0</v>
      </c>
      <c r="D163" s="52">
        <f t="shared" si="33"/>
        <v>0</v>
      </c>
      <c r="E163" s="52">
        <f t="shared" si="33"/>
        <v>0</v>
      </c>
      <c r="F163" s="52">
        <f t="shared" si="33"/>
        <v>0</v>
      </c>
      <c r="G163" s="52">
        <f t="shared" si="33"/>
        <v>0</v>
      </c>
      <c r="H163" s="52">
        <f t="shared" si="33"/>
        <v>0</v>
      </c>
      <c r="I163" s="52">
        <f t="shared" si="33"/>
        <v>0</v>
      </c>
      <c r="J163" s="52">
        <f t="shared" si="33"/>
        <v>0</v>
      </c>
      <c r="K163" s="52">
        <f t="shared" si="33"/>
        <v>0</v>
      </c>
      <c r="L163" s="52">
        <f t="shared" si="33"/>
        <v>0</v>
      </c>
      <c r="M163" s="52">
        <f t="shared" si="33"/>
        <v>0</v>
      </c>
      <c r="N163" s="52">
        <f t="shared" si="33"/>
        <v>0</v>
      </c>
      <c r="O163" s="52">
        <f t="shared" si="33"/>
        <v>0</v>
      </c>
      <c r="P163" s="52">
        <f t="shared" si="33"/>
        <v>0</v>
      </c>
      <c r="Q163" s="52">
        <f t="shared" si="33"/>
        <v>0</v>
      </c>
    </row>
    <row r="164" spans="1:17" ht="11.45" customHeight="1" x14ac:dyDescent="0.25">
      <c r="A164" s="51" t="s">
        <v>24</v>
      </c>
      <c r="B164" s="50">
        <f t="shared" ref="B164:Q164" si="34">IF(B52=0,0,B52/B$17)</f>
        <v>0.21175646664980183</v>
      </c>
      <c r="C164" s="50">
        <f t="shared" si="34"/>
        <v>0.20815002637635327</v>
      </c>
      <c r="D164" s="50">
        <f t="shared" si="34"/>
        <v>0.20396364221421104</v>
      </c>
      <c r="E164" s="50">
        <f t="shared" si="34"/>
        <v>0.21673017840917172</v>
      </c>
      <c r="F164" s="50">
        <f t="shared" si="34"/>
        <v>0.20963662559832641</v>
      </c>
      <c r="G164" s="50">
        <f t="shared" si="34"/>
        <v>0.20085317814826562</v>
      </c>
      <c r="H164" s="50">
        <f t="shared" si="34"/>
        <v>0.2079254672343521</v>
      </c>
      <c r="I164" s="50">
        <f t="shared" si="34"/>
        <v>0.20879645068691532</v>
      </c>
      <c r="J164" s="50">
        <f t="shared" si="34"/>
        <v>0.20736404972468098</v>
      </c>
      <c r="K164" s="50">
        <f t="shared" si="34"/>
        <v>0.26696596456326999</v>
      </c>
      <c r="L164" s="50">
        <f t="shared" si="34"/>
        <v>0.24544301625184034</v>
      </c>
      <c r="M164" s="50">
        <f t="shared" si="34"/>
        <v>0.22066469463273319</v>
      </c>
      <c r="N164" s="50">
        <f t="shared" si="34"/>
        <v>0.18311881503373861</v>
      </c>
      <c r="O164" s="50">
        <f t="shared" si="34"/>
        <v>0.21524000913701766</v>
      </c>
      <c r="P164" s="50">
        <f t="shared" si="34"/>
        <v>0.2209561850279784</v>
      </c>
      <c r="Q164" s="50">
        <f t="shared" si="34"/>
        <v>0.21441354191651751</v>
      </c>
    </row>
    <row r="165" spans="1:17" ht="11.45" customHeight="1" x14ac:dyDescent="0.25">
      <c r="A165" s="49" t="s">
        <v>23</v>
      </c>
      <c r="B165" s="48">
        <f t="shared" ref="B165:Q165" si="35">IF(B53=0,0,B53/B$17)</f>
        <v>0.19777499975347512</v>
      </c>
      <c r="C165" s="48">
        <f t="shared" si="35"/>
        <v>0.19580750503404959</v>
      </c>
      <c r="D165" s="48">
        <f t="shared" si="35"/>
        <v>0.19227841734679099</v>
      </c>
      <c r="E165" s="48">
        <f t="shared" si="35"/>
        <v>0.1568140385500631</v>
      </c>
      <c r="F165" s="48">
        <f t="shared" si="35"/>
        <v>0.19766143135708958</v>
      </c>
      <c r="G165" s="48">
        <f t="shared" si="35"/>
        <v>0.16535153509937028</v>
      </c>
      <c r="H165" s="48">
        <f t="shared" si="35"/>
        <v>0.17680644310269011</v>
      </c>
      <c r="I165" s="48">
        <f t="shared" si="35"/>
        <v>0.17371035847938729</v>
      </c>
      <c r="J165" s="48">
        <f t="shared" si="35"/>
        <v>0.18368042975303051</v>
      </c>
      <c r="K165" s="48">
        <f t="shared" si="35"/>
        <v>0.2062884342090836</v>
      </c>
      <c r="L165" s="48">
        <f t="shared" si="35"/>
        <v>0.20436224486981253</v>
      </c>
      <c r="M165" s="48">
        <f t="shared" si="35"/>
        <v>0.17023936641333515</v>
      </c>
      <c r="N165" s="48">
        <f t="shared" si="35"/>
        <v>0.16264913955408103</v>
      </c>
      <c r="O165" s="48">
        <f t="shared" si="35"/>
        <v>0.1533795083637384</v>
      </c>
      <c r="P165" s="48">
        <f t="shared" si="35"/>
        <v>0.1745907561869515</v>
      </c>
      <c r="Q165" s="48">
        <f t="shared" si="35"/>
        <v>0.17408000943690807</v>
      </c>
    </row>
    <row r="166" spans="1:17" ht="11.45" customHeight="1" x14ac:dyDescent="0.25">
      <c r="A166" s="47" t="s">
        <v>22</v>
      </c>
      <c r="B166" s="46">
        <f t="shared" ref="B166:Q166" si="36">IF(B55=0,0,B55/B$17)</f>
        <v>1.3981466896326693E-2</v>
      </c>
      <c r="C166" s="46">
        <f t="shared" si="36"/>
        <v>1.23425213423037E-2</v>
      </c>
      <c r="D166" s="46">
        <f t="shared" si="36"/>
        <v>1.1685224867420031E-2</v>
      </c>
      <c r="E166" s="46">
        <f t="shared" si="36"/>
        <v>5.9916139859108611E-2</v>
      </c>
      <c r="F166" s="46">
        <f t="shared" si="36"/>
        <v>1.1975194241236824E-2</v>
      </c>
      <c r="G166" s="46">
        <f t="shared" si="36"/>
        <v>3.550164304889529E-2</v>
      </c>
      <c r="H166" s="46">
        <f t="shared" si="36"/>
        <v>3.1119024131661982E-2</v>
      </c>
      <c r="I166" s="46">
        <f t="shared" si="36"/>
        <v>3.5086092207528022E-2</v>
      </c>
      <c r="J166" s="46">
        <f t="shared" si="36"/>
        <v>2.3683619971650454E-2</v>
      </c>
      <c r="K166" s="46">
        <f t="shared" si="36"/>
        <v>6.0677530354186382E-2</v>
      </c>
      <c r="L166" s="46">
        <f t="shared" si="36"/>
        <v>4.1080771382027828E-2</v>
      </c>
      <c r="M166" s="46">
        <f t="shared" si="36"/>
        <v>5.0425328219398033E-2</v>
      </c>
      <c r="N166" s="46">
        <f t="shared" si="36"/>
        <v>2.046967547965756E-2</v>
      </c>
      <c r="O166" s="46">
        <f t="shared" si="36"/>
        <v>6.1860500773279259E-2</v>
      </c>
      <c r="P166" s="46">
        <f t="shared" si="36"/>
        <v>4.6365428841026901E-2</v>
      </c>
      <c r="Q166" s="46">
        <f t="shared" si="36"/>
        <v>4.0333532479609441E-2</v>
      </c>
    </row>
  </sheetData>
  <pageMargins left="0.39370078740157483" right="0.39370078740157483" top="0.39370078740157483" bottom="0.39370078740157483" header="0.31496062992125984" footer="0.31496062992125984"/>
  <pageSetup paperSize="9" scale="42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pageSetUpPr fitToPage="1"/>
  </sheetPr>
  <dimension ref="A1:Q160"/>
  <sheetViews>
    <sheetView showGridLines="0" zoomScaleNormal="100" workbookViewId="0">
      <pane xSplit="1" ySplit="1" topLeftCell="B2" activePane="bottomRight" state="frozen"/>
      <selection activeCell="D1" sqref="D1"/>
      <selection pane="topRight" activeCell="D1" sqref="D1"/>
      <selection pane="bottomLeft" activeCell="D1" sqref="D1"/>
      <selection pane="bottomRight" activeCell="B2" sqref="B2"/>
    </sheetView>
  </sheetViews>
  <sheetFormatPr defaultColWidth="9.140625" defaultRowHeight="11.45" customHeight="1" x14ac:dyDescent="0.25"/>
  <cols>
    <col min="1" max="1" width="50.7109375" style="13" customWidth="1"/>
    <col min="2" max="17" width="10.7109375" style="10" customWidth="1"/>
    <col min="18" max="16384" width="9.140625" style="13"/>
  </cols>
  <sheetData>
    <row r="1" spans="1:17" ht="13.5" customHeight="1" x14ac:dyDescent="0.25">
      <c r="A1" s="11" t="s">
        <v>185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</row>
    <row r="2" spans="1:17" ht="11.45" customHeight="1" x14ac:dyDescent="0.25">
      <c r="A2" s="45"/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  <c r="P2" s="99"/>
      <c r="Q2" s="99"/>
    </row>
    <row r="3" spans="1:17" ht="11.45" customHeight="1" x14ac:dyDescent="0.25">
      <c r="A3" s="27" t="s">
        <v>101</v>
      </c>
      <c r="B3" s="98"/>
      <c r="C3" s="98"/>
      <c r="D3" s="98"/>
      <c r="E3" s="98"/>
      <c r="F3" s="98"/>
      <c r="G3" s="98"/>
      <c r="H3" s="98"/>
      <c r="I3" s="98"/>
      <c r="J3" s="98"/>
      <c r="K3" s="98"/>
      <c r="L3" s="98"/>
      <c r="M3" s="98"/>
      <c r="N3" s="98"/>
      <c r="O3" s="98"/>
      <c r="P3" s="98"/>
      <c r="Q3" s="98"/>
    </row>
    <row r="4" spans="1:17" ht="11.45" customHeight="1" x14ac:dyDescent="0.25">
      <c r="A4" s="97" t="s">
        <v>98</v>
      </c>
      <c r="B4" s="104">
        <f>B5+B9+B10+B15</f>
        <v>16101.974146755692</v>
      </c>
      <c r="C4" s="104">
        <f t="shared" ref="C4:Q4" si="0">C5+C9+C10+C15</f>
        <v>16465.183624290381</v>
      </c>
      <c r="D4" s="104">
        <f t="shared" si="0"/>
        <v>17054.763072078094</v>
      </c>
      <c r="E4" s="104">
        <f t="shared" si="0"/>
        <v>18092.87942949119</v>
      </c>
      <c r="F4" s="104">
        <f t="shared" si="0"/>
        <v>18205.232204979111</v>
      </c>
      <c r="G4" s="104">
        <f t="shared" si="0"/>
        <v>18690.25729841198</v>
      </c>
      <c r="H4" s="104">
        <f t="shared" si="0"/>
        <v>19121.447648869667</v>
      </c>
      <c r="I4" s="104">
        <f t="shared" si="0"/>
        <v>19892.526936102433</v>
      </c>
      <c r="J4" s="104">
        <f t="shared" si="0"/>
        <v>19458.486873686448</v>
      </c>
      <c r="K4" s="104">
        <f t="shared" si="0"/>
        <v>21017.052425392667</v>
      </c>
      <c r="L4" s="104">
        <f t="shared" si="0"/>
        <v>18926.875269204145</v>
      </c>
      <c r="M4" s="104">
        <f t="shared" si="0"/>
        <v>17293.460398257881</v>
      </c>
      <c r="N4" s="104">
        <f t="shared" si="0"/>
        <v>14102.132825009947</v>
      </c>
      <c r="O4" s="104">
        <f t="shared" si="0"/>
        <v>14350.335286607935</v>
      </c>
      <c r="P4" s="104">
        <f t="shared" si="0"/>
        <v>14256.609270615061</v>
      </c>
      <c r="Q4" s="104">
        <f t="shared" si="0"/>
        <v>14356.611657211992</v>
      </c>
    </row>
    <row r="5" spans="1:17" ht="11.45" customHeight="1" x14ac:dyDescent="0.25">
      <c r="A5" s="95" t="s">
        <v>91</v>
      </c>
      <c r="B5" s="75">
        <f>SUM(B6:B8)</f>
        <v>16101.974146755692</v>
      </c>
      <c r="C5" s="75">
        <f t="shared" ref="C5:Q5" si="1">SUM(C6:C8)</f>
        <v>16450.85599949833</v>
      </c>
      <c r="D5" s="75">
        <f t="shared" si="1"/>
        <v>17031.980208789108</v>
      </c>
      <c r="E5" s="75">
        <f t="shared" si="1"/>
        <v>18067.783050300099</v>
      </c>
      <c r="F5" s="75">
        <f t="shared" si="1"/>
        <v>18180.338526779258</v>
      </c>
      <c r="G5" s="75">
        <f t="shared" si="1"/>
        <v>18662.375561632314</v>
      </c>
      <c r="H5" s="75">
        <f t="shared" si="1"/>
        <v>19092.088371532212</v>
      </c>
      <c r="I5" s="75">
        <f t="shared" si="1"/>
        <v>19858.938536287838</v>
      </c>
      <c r="J5" s="75">
        <f t="shared" si="1"/>
        <v>19425.133564743384</v>
      </c>
      <c r="K5" s="75">
        <f t="shared" si="1"/>
        <v>20982.299681019816</v>
      </c>
      <c r="L5" s="75">
        <f t="shared" si="1"/>
        <v>18893.664181501936</v>
      </c>
      <c r="M5" s="75">
        <f t="shared" si="1"/>
        <v>17258.341632308446</v>
      </c>
      <c r="N5" s="75">
        <f t="shared" si="1"/>
        <v>14067.57517575109</v>
      </c>
      <c r="O5" s="75">
        <f t="shared" si="1"/>
        <v>14318.807236119599</v>
      </c>
      <c r="P5" s="75">
        <f t="shared" si="1"/>
        <v>14224.295609490564</v>
      </c>
      <c r="Q5" s="75">
        <f t="shared" si="1"/>
        <v>14321.10043455837</v>
      </c>
    </row>
    <row r="6" spans="1:17" ht="11.45" customHeight="1" x14ac:dyDescent="0.25">
      <c r="A6" s="17" t="s">
        <v>90</v>
      </c>
      <c r="B6" s="75">
        <v>43.538792637996586</v>
      </c>
      <c r="C6" s="75">
        <v>46.49753371028401</v>
      </c>
      <c r="D6" s="75">
        <v>43.590551175504011</v>
      </c>
      <c r="E6" s="75">
        <v>34.874781637932003</v>
      </c>
      <c r="F6" s="75">
        <v>31.967508497364005</v>
      </c>
      <c r="G6" s="75">
        <v>31.928635437579448</v>
      </c>
      <c r="H6" s="75">
        <v>31.958156274732005</v>
      </c>
      <c r="I6" s="75">
        <v>34.868916684756009</v>
      </c>
      <c r="J6" s="75">
        <v>34.863104568996008</v>
      </c>
      <c r="K6" s="75">
        <v>49.399126828632014</v>
      </c>
      <c r="L6" s="75">
        <v>121.90897397925627</v>
      </c>
      <c r="M6" s="75">
        <v>519.56295115255671</v>
      </c>
      <c r="N6" s="75">
        <v>223.50050829523119</v>
      </c>
      <c r="O6" s="75">
        <v>539.88334493609284</v>
      </c>
      <c r="P6" s="75">
        <v>586.32541545334743</v>
      </c>
      <c r="Q6" s="75">
        <v>679.20662860019866</v>
      </c>
    </row>
    <row r="7" spans="1:17" ht="11.45" customHeight="1" x14ac:dyDescent="0.25">
      <c r="A7" s="17" t="s">
        <v>89</v>
      </c>
      <c r="B7" s="75">
        <v>10050.370788158496</v>
      </c>
      <c r="C7" s="75">
        <v>10380.321612042228</v>
      </c>
      <c r="D7" s="75">
        <v>10868.907075630912</v>
      </c>
      <c r="E7" s="75">
        <v>11357.251283452537</v>
      </c>
      <c r="F7" s="75">
        <v>11606.193026934661</v>
      </c>
      <c r="G7" s="75">
        <v>12097.783734376089</v>
      </c>
      <c r="H7" s="75">
        <v>12231.781794210132</v>
      </c>
      <c r="I7" s="75">
        <v>12782.579939028901</v>
      </c>
      <c r="J7" s="75">
        <v>12542.918607106272</v>
      </c>
      <c r="K7" s="75">
        <v>12324.93298154118</v>
      </c>
      <c r="L7" s="75">
        <v>11221.070812027934</v>
      </c>
      <c r="M7" s="75">
        <v>10147.689339403778</v>
      </c>
      <c r="N7" s="75">
        <v>8806.0807823037612</v>
      </c>
      <c r="O7" s="75">
        <v>8059.0209266567736</v>
      </c>
      <c r="P7" s="75">
        <v>7668.7350750920477</v>
      </c>
      <c r="Q7" s="75">
        <v>7467.4987994315816</v>
      </c>
    </row>
    <row r="8" spans="1:17" ht="11.45" customHeight="1" x14ac:dyDescent="0.25">
      <c r="A8" s="17" t="s">
        <v>88</v>
      </c>
      <c r="B8" s="75">
        <v>6008.0645659592001</v>
      </c>
      <c r="C8" s="75">
        <v>6024.0368537458198</v>
      </c>
      <c r="D8" s="75">
        <v>6119.482581982692</v>
      </c>
      <c r="E8" s="75">
        <v>6675.6569852096281</v>
      </c>
      <c r="F8" s="75">
        <v>6542.1779913472328</v>
      </c>
      <c r="G8" s="75">
        <v>6532.6631918186458</v>
      </c>
      <c r="H8" s="75">
        <v>6828.3484210473471</v>
      </c>
      <c r="I8" s="75">
        <v>7041.4896805741801</v>
      </c>
      <c r="J8" s="75">
        <v>6847.3518530681167</v>
      </c>
      <c r="K8" s="75">
        <v>8607.9675726500045</v>
      </c>
      <c r="L8" s="75">
        <v>7550.6843954947453</v>
      </c>
      <c r="M8" s="75">
        <v>6591.0893417521102</v>
      </c>
      <c r="N8" s="75">
        <v>5037.9938851520965</v>
      </c>
      <c r="O8" s="75">
        <v>5719.9029645267337</v>
      </c>
      <c r="P8" s="75">
        <v>5969.2351189451692</v>
      </c>
      <c r="Q8" s="75">
        <v>6174.395006526589</v>
      </c>
    </row>
    <row r="9" spans="1:17" ht="11.45" customHeight="1" x14ac:dyDescent="0.25">
      <c r="A9" s="95" t="s">
        <v>25</v>
      </c>
      <c r="B9" s="75">
        <v>0</v>
      </c>
      <c r="C9" s="75">
        <v>14.327624792052001</v>
      </c>
      <c r="D9" s="75">
        <v>22.782863288988001</v>
      </c>
      <c r="E9" s="75">
        <v>25.096379191092002</v>
      </c>
      <c r="F9" s="75">
        <v>24.893678199852005</v>
      </c>
      <c r="G9" s="75">
        <v>27.881736779664202</v>
      </c>
      <c r="H9" s="75">
        <v>29.359277337456003</v>
      </c>
      <c r="I9" s="75">
        <v>33.588399814596009</v>
      </c>
      <c r="J9" s="75">
        <v>33.353308943064</v>
      </c>
      <c r="K9" s="75">
        <v>34.752744372852007</v>
      </c>
      <c r="L9" s="75">
        <v>33.211087702209653</v>
      </c>
      <c r="M9" s="75">
        <v>35.118765949433801</v>
      </c>
      <c r="N9" s="75">
        <v>34.557649258856721</v>
      </c>
      <c r="O9" s="75">
        <v>31.528050488336593</v>
      </c>
      <c r="P9" s="75">
        <v>32.313661124497195</v>
      </c>
      <c r="Q9" s="75">
        <v>35.511222653621786</v>
      </c>
    </row>
    <row r="10" spans="1:17" ht="11.45" customHeight="1" x14ac:dyDescent="0.25">
      <c r="A10" s="95" t="s">
        <v>87</v>
      </c>
      <c r="B10" s="75">
        <f>SUM(B11:B14)</f>
        <v>0</v>
      </c>
      <c r="C10" s="75">
        <f t="shared" ref="C10:Q10" si="2">SUM(C11:C14)</f>
        <v>0</v>
      </c>
      <c r="D10" s="75">
        <f t="shared" si="2"/>
        <v>0</v>
      </c>
      <c r="E10" s="75">
        <f t="shared" si="2"/>
        <v>0</v>
      </c>
      <c r="F10" s="75">
        <f t="shared" si="2"/>
        <v>0</v>
      </c>
      <c r="G10" s="75">
        <f t="shared" si="2"/>
        <v>0</v>
      </c>
      <c r="H10" s="75">
        <f t="shared" si="2"/>
        <v>0</v>
      </c>
      <c r="I10" s="75">
        <f t="shared" si="2"/>
        <v>0</v>
      </c>
      <c r="J10" s="75">
        <f t="shared" si="2"/>
        <v>0</v>
      </c>
      <c r="K10" s="75">
        <f t="shared" si="2"/>
        <v>0</v>
      </c>
      <c r="L10" s="75">
        <f t="shared" si="2"/>
        <v>0</v>
      </c>
      <c r="M10" s="75">
        <f t="shared" si="2"/>
        <v>0</v>
      </c>
      <c r="N10" s="75">
        <f t="shared" si="2"/>
        <v>0</v>
      </c>
      <c r="O10" s="75">
        <f t="shared" si="2"/>
        <v>0</v>
      </c>
      <c r="P10" s="75">
        <f t="shared" si="2"/>
        <v>0</v>
      </c>
      <c r="Q10" s="75">
        <f t="shared" si="2"/>
        <v>0</v>
      </c>
    </row>
    <row r="11" spans="1:17" ht="11.45" customHeight="1" x14ac:dyDescent="0.25">
      <c r="A11" s="17" t="s">
        <v>86</v>
      </c>
      <c r="B11" s="75">
        <v>0</v>
      </c>
      <c r="C11" s="75">
        <v>0</v>
      </c>
      <c r="D11" s="75">
        <v>0</v>
      </c>
      <c r="E11" s="75">
        <v>0</v>
      </c>
      <c r="F11" s="75">
        <v>0</v>
      </c>
      <c r="G11" s="75">
        <v>0</v>
      </c>
      <c r="H11" s="75">
        <v>0</v>
      </c>
      <c r="I11" s="75">
        <v>0</v>
      </c>
      <c r="J11" s="75">
        <v>0</v>
      </c>
      <c r="K11" s="75">
        <v>0</v>
      </c>
      <c r="L11" s="75">
        <v>0</v>
      </c>
      <c r="M11" s="75">
        <v>0</v>
      </c>
      <c r="N11" s="75">
        <v>0</v>
      </c>
      <c r="O11" s="75">
        <v>0</v>
      </c>
      <c r="P11" s="75">
        <v>0</v>
      </c>
      <c r="Q11" s="75">
        <v>0</v>
      </c>
    </row>
    <row r="12" spans="1:17" ht="11.45" customHeight="1" x14ac:dyDescent="0.25">
      <c r="A12" s="17" t="s">
        <v>85</v>
      </c>
      <c r="B12" s="75">
        <v>0</v>
      </c>
      <c r="C12" s="75">
        <v>0</v>
      </c>
      <c r="D12" s="75">
        <v>0</v>
      </c>
      <c r="E12" s="75">
        <v>0</v>
      </c>
      <c r="F12" s="75">
        <v>0</v>
      </c>
      <c r="G12" s="75">
        <v>0</v>
      </c>
      <c r="H12" s="75">
        <v>0</v>
      </c>
      <c r="I12" s="75">
        <v>0</v>
      </c>
      <c r="J12" s="75">
        <v>0</v>
      </c>
      <c r="K12" s="75">
        <v>0</v>
      </c>
      <c r="L12" s="75">
        <v>0</v>
      </c>
      <c r="M12" s="75">
        <v>0</v>
      </c>
      <c r="N12" s="75">
        <v>0</v>
      </c>
      <c r="O12" s="75">
        <v>0</v>
      </c>
      <c r="P12" s="75">
        <v>0</v>
      </c>
      <c r="Q12" s="75">
        <v>0</v>
      </c>
    </row>
    <row r="13" spans="1:17" ht="11.45" customHeight="1" x14ac:dyDescent="0.25">
      <c r="A13" s="17" t="s">
        <v>84</v>
      </c>
      <c r="B13" s="75">
        <v>0</v>
      </c>
      <c r="C13" s="75">
        <v>0</v>
      </c>
      <c r="D13" s="75">
        <v>0</v>
      </c>
      <c r="E13" s="75">
        <v>0</v>
      </c>
      <c r="F13" s="75">
        <v>0</v>
      </c>
      <c r="G13" s="75">
        <v>0</v>
      </c>
      <c r="H13" s="75">
        <v>0</v>
      </c>
      <c r="I13" s="75">
        <v>0</v>
      </c>
      <c r="J13" s="75">
        <v>0</v>
      </c>
      <c r="K13" s="75">
        <v>0</v>
      </c>
      <c r="L13" s="75">
        <v>0</v>
      </c>
      <c r="M13" s="75">
        <v>0</v>
      </c>
      <c r="N13" s="75">
        <v>0</v>
      </c>
      <c r="O13" s="75">
        <v>0</v>
      </c>
      <c r="P13" s="75">
        <v>0</v>
      </c>
      <c r="Q13" s="75">
        <v>0</v>
      </c>
    </row>
    <row r="14" spans="1:17" ht="11.45" customHeight="1" x14ac:dyDescent="0.25">
      <c r="A14" s="17" t="s">
        <v>83</v>
      </c>
      <c r="B14" s="75">
        <v>0</v>
      </c>
      <c r="C14" s="75">
        <v>0</v>
      </c>
      <c r="D14" s="75">
        <v>0</v>
      </c>
      <c r="E14" s="75">
        <v>0</v>
      </c>
      <c r="F14" s="75">
        <v>0</v>
      </c>
      <c r="G14" s="75">
        <v>0</v>
      </c>
      <c r="H14" s="75">
        <v>0</v>
      </c>
      <c r="I14" s="75">
        <v>0</v>
      </c>
      <c r="J14" s="75">
        <v>0</v>
      </c>
      <c r="K14" s="75">
        <v>0</v>
      </c>
      <c r="L14" s="75">
        <v>0</v>
      </c>
      <c r="M14" s="75">
        <v>0</v>
      </c>
      <c r="N14" s="75">
        <v>0</v>
      </c>
      <c r="O14" s="75">
        <v>0</v>
      </c>
      <c r="P14" s="75">
        <v>0</v>
      </c>
      <c r="Q14" s="75">
        <v>0</v>
      </c>
    </row>
    <row r="15" spans="1:17" ht="11.45" customHeight="1" x14ac:dyDescent="0.25">
      <c r="A15" s="93" t="s">
        <v>82</v>
      </c>
      <c r="B15" s="74">
        <v>0</v>
      </c>
      <c r="C15" s="74">
        <v>0</v>
      </c>
      <c r="D15" s="74">
        <v>0</v>
      </c>
      <c r="E15" s="74">
        <v>0</v>
      </c>
      <c r="F15" s="74">
        <v>0</v>
      </c>
      <c r="G15" s="74">
        <v>0</v>
      </c>
      <c r="H15" s="74">
        <v>0</v>
      </c>
      <c r="I15" s="74">
        <v>0</v>
      </c>
      <c r="J15" s="74">
        <v>0</v>
      </c>
      <c r="K15" s="74">
        <v>0</v>
      </c>
      <c r="L15" s="74">
        <v>0</v>
      </c>
      <c r="M15" s="74">
        <v>0</v>
      </c>
      <c r="N15" s="74">
        <v>0</v>
      </c>
      <c r="O15" s="74">
        <v>0</v>
      </c>
      <c r="P15" s="74">
        <v>0</v>
      </c>
      <c r="Q15" s="74">
        <v>0</v>
      </c>
    </row>
    <row r="16" spans="1:17" ht="11.45" customHeight="1" x14ac:dyDescent="0.25">
      <c r="B16" s="103"/>
    </row>
    <row r="17" spans="1:17" ht="11.45" customHeight="1" x14ac:dyDescent="0.25">
      <c r="A17" s="27" t="s">
        <v>100</v>
      </c>
      <c r="B17" s="71">
        <f t="shared" ref="B17:Q17" si="3">SUM(B18,B33)</f>
        <v>16101.974146755692</v>
      </c>
      <c r="C17" s="71">
        <f t="shared" si="3"/>
        <v>16465.183624290381</v>
      </c>
      <c r="D17" s="71">
        <f t="shared" si="3"/>
        <v>17054.763072078094</v>
      </c>
      <c r="E17" s="71">
        <f t="shared" si="3"/>
        <v>18092.879429491186</v>
      </c>
      <c r="F17" s="71">
        <f t="shared" si="3"/>
        <v>18205.232204979111</v>
      </c>
      <c r="G17" s="71">
        <f t="shared" si="3"/>
        <v>18690.257298411976</v>
      </c>
      <c r="H17" s="71">
        <f t="shared" si="3"/>
        <v>19121.447648869667</v>
      </c>
      <c r="I17" s="71">
        <f t="shared" si="3"/>
        <v>19892.526936102433</v>
      </c>
      <c r="J17" s="71">
        <f t="shared" si="3"/>
        <v>19458.486873686448</v>
      </c>
      <c r="K17" s="71">
        <f t="shared" si="3"/>
        <v>21017.052425392671</v>
      </c>
      <c r="L17" s="71">
        <f t="shared" si="3"/>
        <v>18926.875269204145</v>
      </c>
      <c r="M17" s="71">
        <f t="shared" si="3"/>
        <v>17293.460398257881</v>
      </c>
      <c r="N17" s="71">
        <f t="shared" si="3"/>
        <v>14102.132825009947</v>
      </c>
      <c r="O17" s="71">
        <f t="shared" si="3"/>
        <v>14350.335286607937</v>
      </c>
      <c r="P17" s="71">
        <f t="shared" si="3"/>
        <v>14256.609270615061</v>
      </c>
      <c r="Q17" s="71">
        <f t="shared" si="3"/>
        <v>14356.61165721199</v>
      </c>
    </row>
    <row r="18" spans="1:17" ht="11.45" customHeight="1" x14ac:dyDescent="0.25">
      <c r="A18" s="25" t="s">
        <v>39</v>
      </c>
      <c r="B18" s="24">
        <f t="shared" ref="B18:Q18" si="4">SUM(B19,B20,B27)</f>
        <v>10027.713610828541</v>
      </c>
      <c r="C18" s="24">
        <f t="shared" si="4"/>
        <v>10438.88678885351</v>
      </c>
      <c r="D18" s="24">
        <f t="shared" si="4"/>
        <v>10937.375242591528</v>
      </c>
      <c r="E18" s="24">
        <f t="shared" si="4"/>
        <v>11457.256933524646</v>
      </c>
      <c r="F18" s="24">
        <f t="shared" si="4"/>
        <v>11757.59880716262</v>
      </c>
      <c r="G18" s="24">
        <f t="shared" si="4"/>
        <v>12316.600593797795</v>
      </c>
      <c r="H18" s="24">
        <f t="shared" si="4"/>
        <v>12599.593837158685</v>
      </c>
      <c r="I18" s="24">
        <f t="shared" si="4"/>
        <v>13097.248075341051</v>
      </c>
      <c r="J18" s="24">
        <f t="shared" si="4"/>
        <v>12884.260007560319</v>
      </c>
      <c r="K18" s="24">
        <f t="shared" si="4"/>
        <v>12953.450871500811</v>
      </c>
      <c r="L18" s="24">
        <f t="shared" si="4"/>
        <v>11984.472254973629</v>
      </c>
      <c r="M18" s="24">
        <f t="shared" si="4"/>
        <v>11487.165086197469</v>
      </c>
      <c r="N18" s="24">
        <f t="shared" si="4"/>
        <v>9924.6571566771763</v>
      </c>
      <c r="O18" s="24">
        <f t="shared" si="4"/>
        <v>9435.0143219760721</v>
      </c>
      <c r="P18" s="24">
        <f t="shared" si="4"/>
        <v>9284.9570629410864</v>
      </c>
      <c r="Q18" s="24">
        <f t="shared" si="4"/>
        <v>9074.6445039635673</v>
      </c>
    </row>
    <row r="19" spans="1:17" ht="11.45" customHeight="1" x14ac:dyDescent="0.25">
      <c r="A19" s="23" t="s">
        <v>30</v>
      </c>
      <c r="B19" s="102">
        <v>490.71143408492208</v>
      </c>
      <c r="C19" s="102">
        <v>531.78359930403531</v>
      </c>
      <c r="D19" s="102">
        <v>586.66588423792962</v>
      </c>
      <c r="E19" s="102">
        <v>615.49803659344786</v>
      </c>
      <c r="F19" s="102">
        <v>617.42171710294781</v>
      </c>
      <c r="G19" s="102">
        <v>635.88752121057246</v>
      </c>
      <c r="H19" s="102">
        <v>580.46135845409731</v>
      </c>
      <c r="I19" s="102">
        <v>581.03628007626685</v>
      </c>
      <c r="J19" s="102">
        <v>622.80963254135315</v>
      </c>
      <c r="K19" s="102">
        <v>638.75528437689479</v>
      </c>
      <c r="L19" s="102">
        <v>760.13674916943262</v>
      </c>
      <c r="M19" s="102">
        <v>777.22400914327193</v>
      </c>
      <c r="N19" s="102">
        <v>794.42912231804758</v>
      </c>
      <c r="O19" s="102">
        <v>795.07432550700003</v>
      </c>
      <c r="P19" s="102">
        <v>813.42260999999996</v>
      </c>
      <c r="Q19" s="102">
        <v>836.94095099999993</v>
      </c>
    </row>
    <row r="20" spans="1:17" ht="11.45" customHeight="1" x14ac:dyDescent="0.25">
      <c r="A20" s="19" t="s">
        <v>29</v>
      </c>
      <c r="B20" s="18">
        <f t="shared" ref="B20" si="5">SUM(B21:B26)</f>
        <v>7989.586536456155</v>
      </c>
      <c r="C20" s="18">
        <f t="shared" ref="C20:Q20" si="6">SUM(C21:C26)</f>
        <v>8381.8615967420774</v>
      </c>
      <c r="D20" s="18">
        <f t="shared" si="6"/>
        <v>8820.2828706922101</v>
      </c>
      <c r="E20" s="18">
        <f t="shared" si="6"/>
        <v>9321.6580050841476</v>
      </c>
      <c r="F20" s="18">
        <f t="shared" si="6"/>
        <v>9646.022987817887</v>
      </c>
      <c r="G20" s="18">
        <f t="shared" si="6"/>
        <v>10186.0821084688</v>
      </c>
      <c r="H20" s="18">
        <f t="shared" si="6"/>
        <v>10529.272762978288</v>
      </c>
      <c r="I20" s="18">
        <f t="shared" si="6"/>
        <v>11069.061851049903</v>
      </c>
      <c r="J20" s="18">
        <f t="shared" si="6"/>
        <v>10862.161732970168</v>
      </c>
      <c r="K20" s="18">
        <f t="shared" si="6"/>
        <v>10961.860344166271</v>
      </c>
      <c r="L20" s="18">
        <f t="shared" si="6"/>
        <v>9910.8490671373911</v>
      </c>
      <c r="M20" s="18">
        <f t="shared" si="6"/>
        <v>9394.5136784463848</v>
      </c>
      <c r="N20" s="18">
        <f t="shared" si="6"/>
        <v>7858.0608436930661</v>
      </c>
      <c r="O20" s="18">
        <f t="shared" si="6"/>
        <v>7374.1846605366645</v>
      </c>
      <c r="P20" s="18">
        <f t="shared" si="6"/>
        <v>7210.882083858095</v>
      </c>
      <c r="Q20" s="18">
        <f t="shared" si="6"/>
        <v>6982.4416143812668</v>
      </c>
    </row>
    <row r="21" spans="1:17" ht="11.45" customHeight="1" x14ac:dyDescent="0.25">
      <c r="A21" s="62" t="s">
        <v>59</v>
      </c>
      <c r="B21" s="101">
        <v>7451.3895153819567</v>
      </c>
      <c r="C21" s="101">
        <v>7856.4890256177841</v>
      </c>
      <c r="D21" s="101">
        <v>8299.4525773915248</v>
      </c>
      <c r="E21" s="101">
        <v>8782.3169575936299</v>
      </c>
      <c r="F21" s="101">
        <v>9157.3690475296444</v>
      </c>
      <c r="G21" s="101">
        <v>9680.4510196146566</v>
      </c>
      <c r="H21" s="101">
        <v>9991.3748725798487</v>
      </c>
      <c r="I21" s="101">
        <v>10498.199690033414</v>
      </c>
      <c r="J21" s="101">
        <v>10329.449600864153</v>
      </c>
      <c r="K21" s="101">
        <v>10355.024638767536</v>
      </c>
      <c r="L21" s="101">
        <v>9281.8026682170948</v>
      </c>
      <c r="M21" s="101">
        <v>8396.1501446610491</v>
      </c>
      <c r="N21" s="101">
        <v>7209.7166704221108</v>
      </c>
      <c r="O21" s="101">
        <v>6489.6560931348804</v>
      </c>
      <c r="P21" s="101">
        <v>6101.1350134514496</v>
      </c>
      <c r="Q21" s="101">
        <v>5863.6722393696364</v>
      </c>
    </row>
    <row r="22" spans="1:17" ht="11.45" customHeight="1" x14ac:dyDescent="0.25">
      <c r="A22" s="62" t="s">
        <v>58</v>
      </c>
      <c r="B22" s="101">
        <v>494.65822843620163</v>
      </c>
      <c r="C22" s="101">
        <v>476.81179977384835</v>
      </c>
      <c r="D22" s="101">
        <v>473.90040779359896</v>
      </c>
      <c r="E22" s="101">
        <v>500.7886161087676</v>
      </c>
      <c r="F22" s="101">
        <v>453.02921109826201</v>
      </c>
      <c r="G22" s="101">
        <v>469.64138427960307</v>
      </c>
      <c r="H22" s="101">
        <v>501.68265915024114</v>
      </c>
      <c r="I22" s="101">
        <v>531.19237155948474</v>
      </c>
      <c r="J22" s="101">
        <v>493.15755140412318</v>
      </c>
      <c r="K22" s="101">
        <v>551.43161243007978</v>
      </c>
      <c r="L22" s="101">
        <v>500.35399603250806</v>
      </c>
      <c r="M22" s="101">
        <v>471.65829362664516</v>
      </c>
      <c r="N22" s="101">
        <v>417.78491262472079</v>
      </c>
      <c r="O22" s="101">
        <v>337.92071376456795</v>
      </c>
      <c r="P22" s="101">
        <v>516.66073864014959</v>
      </c>
      <c r="Q22" s="101">
        <v>432.43623359550378</v>
      </c>
    </row>
    <row r="23" spans="1:17" ht="11.45" customHeight="1" x14ac:dyDescent="0.25">
      <c r="A23" s="62" t="s">
        <v>57</v>
      </c>
      <c r="B23" s="101">
        <v>43.538792637996586</v>
      </c>
      <c r="C23" s="101">
        <v>46.49753371028401</v>
      </c>
      <c r="D23" s="101">
        <v>43.590551175504011</v>
      </c>
      <c r="E23" s="101">
        <v>34.874781637932003</v>
      </c>
      <c r="F23" s="101">
        <v>31.967508497364005</v>
      </c>
      <c r="G23" s="101">
        <v>31.928635437579448</v>
      </c>
      <c r="H23" s="101">
        <v>31.958156274732005</v>
      </c>
      <c r="I23" s="101">
        <v>34.868916684756009</v>
      </c>
      <c r="J23" s="101">
        <v>34.863104568996008</v>
      </c>
      <c r="K23" s="101">
        <v>49.399126828632014</v>
      </c>
      <c r="L23" s="101">
        <v>121.90897397925627</v>
      </c>
      <c r="M23" s="101">
        <v>519.56295115255671</v>
      </c>
      <c r="N23" s="101">
        <v>223.50050829523119</v>
      </c>
      <c r="O23" s="101">
        <v>539.88334493609284</v>
      </c>
      <c r="P23" s="101">
        <v>586.32541545334743</v>
      </c>
      <c r="Q23" s="101">
        <v>679.20662860019866</v>
      </c>
    </row>
    <row r="24" spans="1:17" ht="11.45" customHeight="1" x14ac:dyDescent="0.25">
      <c r="A24" s="62" t="s">
        <v>56</v>
      </c>
      <c r="B24" s="101">
        <v>0</v>
      </c>
      <c r="C24" s="101">
        <v>2.0632376401615145</v>
      </c>
      <c r="D24" s="101">
        <v>3.3393343315817683</v>
      </c>
      <c r="E24" s="101">
        <v>3.677649743817458</v>
      </c>
      <c r="F24" s="101">
        <v>3.6572206926156356</v>
      </c>
      <c r="G24" s="101">
        <v>4.0610691369604233</v>
      </c>
      <c r="H24" s="101">
        <v>4.2570749734666444</v>
      </c>
      <c r="I24" s="101">
        <v>4.8008727722476632</v>
      </c>
      <c r="J24" s="101">
        <v>4.691476132895577</v>
      </c>
      <c r="K24" s="101">
        <v>6.0049661400230141</v>
      </c>
      <c r="L24" s="101">
        <v>6.7834289085311781</v>
      </c>
      <c r="M24" s="101">
        <v>7.1422890061330175</v>
      </c>
      <c r="N24" s="101">
        <v>7.0587523510030108</v>
      </c>
      <c r="O24" s="101">
        <v>6.7242041320931643</v>
      </c>
      <c r="P24" s="101">
        <v>6.7525016954328443</v>
      </c>
      <c r="Q24" s="101">
        <v>7.1022445307243567</v>
      </c>
    </row>
    <row r="25" spans="1:17" ht="11.45" customHeight="1" x14ac:dyDescent="0.25">
      <c r="A25" s="62" t="s">
        <v>60</v>
      </c>
      <c r="B25" s="101">
        <v>0</v>
      </c>
      <c r="C25" s="101">
        <v>0</v>
      </c>
      <c r="D25" s="101">
        <v>0</v>
      </c>
      <c r="E25" s="101">
        <v>0</v>
      </c>
      <c r="F25" s="101">
        <v>0</v>
      </c>
      <c r="G25" s="101">
        <v>0</v>
      </c>
      <c r="H25" s="101">
        <v>0</v>
      </c>
      <c r="I25" s="101">
        <v>0</v>
      </c>
      <c r="J25" s="101">
        <v>0</v>
      </c>
      <c r="K25" s="101">
        <v>0</v>
      </c>
      <c r="L25" s="101">
        <v>0</v>
      </c>
      <c r="M25" s="101">
        <v>0</v>
      </c>
      <c r="N25" s="101">
        <v>0</v>
      </c>
      <c r="O25" s="101">
        <v>3.0456903029755145E-4</v>
      </c>
      <c r="P25" s="101">
        <v>8.4146177153203664E-3</v>
      </c>
      <c r="Q25" s="101">
        <v>2.4268285203817432E-2</v>
      </c>
    </row>
    <row r="26" spans="1:17" ht="11.45" customHeight="1" x14ac:dyDescent="0.25">
      <c r="A26" s="62" t="s">
        <v>55</v>
      </c>
      <c r="B26" s="101">
        <v>0</v>
      </c>
      <c r="C26" s="101">
        <v>0</v>
      </c>
      <c r="D26" s="101">
        <v>0</v>
      </c>
      <c r="E26" s="101">
        <v>0</v>
      </c>
      <c r="F26" s="101">
        <v>0</v>
      </c>
      <c r="G26" s="101">
        <v>0</v>
      </c>
      <c r="H26" s="101">
        <v>0</v>
      </c>
      <c r="I26" s="101">
        <v>0</v>
      </c>
      <c r="J26" s="101">
        <v>0</v>
      </c>
      <c r="K26" s="101">
        <v>0</v>
      </c>
      <c r="L26" s="101">
        <v>0</v>
      </c>
      <c r="M26" s="101">
        <v>0</v>
      </c>
      <c r="N26" s="101">
        <v>0</v>
      </c>
      <c r="O26" s="101">
        <v>0</v>
      </c>
      <c r="P26" s="101">
        <v>0</v>
      </c>
      <c r="Q26" s="101">
        <v>0</v>
      </c>
    </row>
    <row r="27" spans="1:17" ht="11.45" customHeight="1" x14ac:dyDescent="0.25">
      <c r="A27" s="19" t="s">
        <v>28</v>
      </c>
      <c r="B27" s="18">
        <f t="shared" ref="B27" si="7">SUM(B28:B32)</f>
        <v>1547.4156402874655</v>
      </c>
      <c r="C27" s="18">
        <f t="shared" ref="C27:Q27" si="8">SUM(C28:C32)</f>
        <v>1525.2415928073965</v>
      </c>
      <c r="D27" s="18">
        <f t="shared" si="8"/>
        <v>1530.4264876613895</v>
      </c>
      <c r="E27" s="18">
        <f t="shared" si="8"/>
        <v>1520.1008918470513</v>
      </c>
      <c r="F27" s="18">
        <f t="shared" si="8"/>
        <v>1494.1541022417846</v>
      </c>
      <c r="G27" s="18">
        <f t="shared" si="8"/>
        <v>1494.6309641184237</v>
      </c>
      <c r="H27" s="18">
        <f t="shared" si="8"/>
        <v>1489.8597157263016</v>
      </c>
      <c r="I27" s="18">
        <f t="shared" si="8"/>
        <v>1447.1499442148822</v>
      </c>
      <c r="J27" s="18">
        <f t="shared" si="8"/>
        <v>1399.2886420487973</v>
      </c>
      <c r="K27" s="18">
        <f t="shared" si="8"/>
        <v>1352.8352429576441</v>
      </c>
      <c r="L27" s="18">
        <f t="shared" si="8"/>
        <v>1313.4864386668055</v>
      </c>
      <c r="M27" s="18">
        <f t="shared" si="8"/>
        <v>1315.4273986078108</v>
      </c>
      <c r="N27" s="18">
        <f t="shared" si="8"/>
        <v>1272.1671906660627</v>
      </c>
      <c r="O27" s="18">
        <f t="shared" si="8"/>
        <v>1265.7553359324081</v>
      </c>
      <c r="P27" s="18">
        <f t="shared" si="8"/>
        <v>1260.652369082992</v>
      </c>
      <c r="Q27" s="18">
        <f t="shared" si="8"/>
        <v>1255.2619385823016</v>
      </c>
    </row>
    <row r="28" spans="1:17" ht="11.45" customHeight="1" x14ac:dyDescent="0.25">
      <c r="A28" s="62" t="s">
        <v>59</v>
      </c>
      <c r="B28" s="16">
        <v>0</v>
      </c>
      <c r="C28" s="16">
        <v>0</v>
      </c>
      <c r="D28" s="16">
        <v>0</v>
      </c>
      <c r="E28" s="16">
        <v>0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</row>
    <row r="29" spans="1:17" ht="11.45" customHeight="1" x14ac:dyDescent="0.25">
      <c r="A29" s="62" t="s">
        <v>58</v>
      </c>
      <c r="B29" s="16">
        <v>1547.4156402874655</v>
      </c>
      <c r="C29" s="16">
        <v>1512.9772056555059</v>
      </c>
      <c r="D29" s="16">
        <v>1510.9829587039833</v>
      </c>
      <c r="E29" s="16">
        <v>1498.6821623997769</v>
      </c>
      <c r="F29" s="16">
        <v>1472.9176447345483</v>
      </c>
      <c r="G29" s="16">
        <v>1470.81029647572</v>
      </c>
      <c r="H29" s="16">
        <v>1464.7575133623122</v>
      </c>
      <c r="I29" s="16">
        <v>1418.3624171725339</v>
      </c>
      <c r="J29" s="16">
        <v>1370.626809238629</v>
      </c>
      <c r="K29" s="16">
        <v>1324.0874647248152</v>
      </c>
      <c r="L29" s="16">
        <v>1287.0587798731269</v>
      </c>
      <c r="M29" s="16">
        <v>1287.4509216645099</v>
      </c>
      <c r="N29" s="16">
        <v>1244.6682937582088</v>
      </c>
      <c r="O29" s="16">
        <v>1240.9514895761647</v>
      </c>
      <c r="P29" s="16">
        <v>1235.0912096539275</v>
      </c>
      <c r="Q29" s="16">
        <v>1226.8529604594041</v>
      </c>
    </row>
    <row r="30" spans="1:17" ht="11.45" customHeight="1" x14ac:dyDescent="0.25">
      <c r="A30" s="62" t="s">
        <v>57</v>
      </c>
      <c r="B30" s="16">
        <v>0</v>
      </c>
      <c r="C30" s="16">
        <v>0</v>
      </c>
      <c r="D30" s="16">
        <v>0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</row>
    <row r="31" spans="1:17" ht="11.45" customHeight="1" x14ac:dyDescent="0.25">
      <c r="A31" s="62" t="s">
        <v>56</v>
      </c>
      <c r="B31" s="16">
        <v>0</v>
      </c>
      <c r="C31" s="16">
        <v>12.264387151890489</v>
      </c>
      <c r="D31" s="16">
        <v>19.44352895740623</v>
      </c>
      <c r="E31" s="16">
        <v>21.418729447274544</v>
      </c>
      <c r="F31" s="16">
        <v>21.236457507236366</v>
      </c>
      <c r="G31" s="16">
        <v>23.820667642703778</v>
      </c>
      <c r="H31" s="16">
        <v>25.102202363989356</v>
      </c>
      <c r="I31" s="16">
        <v>28.787527042348344</v>
      </c>
      <c r="J31" s="16">
        <v>28.661832810168427</v>
      </c>
      <c r="K31" s="16">
        <v>28.747778232828995</v>
      </c>
      <c r="L31" s="16">
        <v>26.427658793678475</v>
      </c>
      <c r="M31" s="16">
        <v>27.976476943300785</v>
      </c>
      <c r="N31" s="16">
        <v>27.498896907853709</v>
      </c>
      <c r="O31" s="16">
        <v>24.803846356243429</v>
      </c>
      <c r="P31" s="16">
        <v>25.561159429064354</v>
      </c>
      <c r="Q31" s="16">
        <v>28.408978122897427</v>
      </c>
    </row>
    <row r="32" spans="1:17" ht="11.45" customHeight="1" x14ac:dyDescent="0.25">
      <c r="A32" s="62" t="s">
        <v>55</v>
      </c>
      <c r="B32" s="16">
        <v>0</v>
      </c>
      <c r="C32" s="16">
        <v>0</v>
      </c>
      <c r="D32" s="16">
        <v>0</v>
      </c>
      <c r="E32" s="16">
        <v>0</v>
      </c>
      <c r="F32" s="16">
        <v>0</v>
      </c>
      <c r="G32" s="16">
        <v>0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</row>
    <row r="33" spans="1:17" ht="11.45" customHeight="1" x14ac:dyDescent="0.25">
      <c r="A33" s="25" t="s">
        <v>18</v>
      </c>
      <c r="B33" s="24">
        <f t="shared" ref="B33" si="9">B34+B40</f>
        <v>6074.2605359271511</v>
      </c>
      <c r="C33" s="24">
        <f t="shared" ref="C33:Q33" si="10">C34+C40</f>
        <v>6026.2968354368732</v>
      </c>
      <c r="D33" s="24">
        <f t="shared" si="10"/>
        <v>6117.3878294865681</v>
      </c>
      <c r="E33" s="24">
        <f t="shared" si="10"/>
        <v>6635.6224959665415</v>
      </c>
      <c r="F33" s="24">
        <f t="shared" si="10"/>
        <v>6447.6333978164921</v>
      </c>
      <c r="G33" s="24">
        <f t="shared" si="10"/>
        <v>6373.6567046141827</v>
      </c>
      <c r="H33" s="24">
        <f t="shared" si="10"/>
        <v>6521.8538117109802</v>
      </c>
      <c r="I33" s="24">
        <f t="shared" si="10"/>
        <v>6795.2788607613802</v>
      </c>
      <c r="J33" s="24">
        <f t="shared" si="10"/>
        <v>6574.2268661261296</v>
      </c>
      <c r="K33" s="24">
        <f t="shared" si="10"/>
        <v>8063.60155389186</v>
      </c>
      <c r="L33" s="24">
        <f t="shared" si="10"/>
        <v>6942.4030142305173</v>
      </c>
      <c r="M33" s="24">
        <f t="shared" si="10"/>
        <v>5806.2953120604134</v>
      </c>
      <c r="N33" s="24">
        <f t="shared" si="10"/>
        <v>4177.4756683327696</v>
      </c>
      <c r="O33" s="24">
        <f t="shared" si="10"/>
        <v>4915.3209646318637</v>
      </c>
      <c r="P33" s="24">
        <f t="shared" si="10"/>
        <v>4971.6522076739748</v>
      </c>
      <c r="Q33" s="24">
        <f t="shared" si="10"/>
        <v>5281.9671532484226</v>
      </c>
    </row>
    <row r="34" spans="1:17" ht="11.45" customHeight="1" x14ac:dyDescent="0.25">
      <c r="A34" s="23" t="s">
        <v>27</v>
      </c>
      <c r="B34" s="102">
        <f t="shared" ref="B34" si="11">SUM(B35:B39)</f>
        <v>2515.5462207440291</v>
      </c>
      <c r="C34" s="102">
        <f t="shared" ref="C34:Q34" si="12">SUM(C35:C39)</f>
        <v>2446.767935265812</v>
      </c>
      <c r="D34" s="102">
        <f t="shared" si="12"/>
        <v>2482.2464686167405</v>
      </c>
      <c r="E34" s="102">
        <f t="shared" si="12"/>
        <v>2540.7960241739916</v>
      </c>
      <c r="F34" s="102">
        <f t="shared" si="12"/>
        <v>2459.7820257880562</v>
      </c>
      <c r="G34" s="102">
        <f t="shared" si="12"/>
        <v>2448.4410812090496</v>
      </c>
      <c r="H34" s="102">
        <f t="shared" si="12"/>
        <v>2421.3022104667034</v>
      </c>
      <c r="I34" s="102">
        <f t="shared" si="12"/>
        <v>2554.245445777789</v>
      </c>
      <c r="J34" s="102">
        <f t="shared" si="12"/>
        <v>2437.8217151877975</v>
      </c>
      <c r="K34" s="102">
        <f t="shared" si="12"/>
        <v>2313.6405895632179</v>
      </c>
      <c r="L34" s="102">
        <f t="shared" si="12"/>
        <v>2243.2606099143441</v>
      </c>
      <c r="M34" s="102">
        <f t="shared" si="12"/>
        <v>1929.9144776503151</v>
      </c>
      <c r="N34" s="102">
        <f t="shared" si="12"/>
        <v>1580.3116671494672</v>
      </c>
      <c r="O34" s="102">
        <f t="shared" si="12"/>
        <v>1806.6075056327541</v>
      </c>
      <c r="P34" s="102">
        <f t="shared" si="12"/>
        <v>1805.0724363939726</v>
      </c>
      <c r="Q34" s="102">
        <f t="shared" si="12"/>
        <v>2188.4581486680977</v>
      </c>
    </row>
    <row r="35" spans="1:17" ht="11.45" customHeight="1" x14ac:dyDescent="0.25">
      <c r="A35" s="62" t="s">
        <v>59</v>
      </c>
      <c r="B35" s="101">
        <v>2108.2698386916181</v>
      </c>
      <c r="C35" s="101">
        <v>1992.0489871204084</v>
      </c>
      <c r="D35" s="101">
        <v>1982.7886140014584</v>
      </c>
      <c r="E35" s="101">
        <v>1959.4362892654588</v>
      </c>
      <c r="F35" s="101">
        <v>1831.4022623020699</v>
      </c>
      <c r="G35" s="101">
        <v>1781.44519355086</v>
      </c>
      <c r="H35" s="101">
        <v>1659.9455631761859</v>
      </c>
      <c r="I35" s="101">
        <v>1703.343968919218</v>
      </c>
      <c r="J35" s="101">
        <v>1590.6593737007645</v>
      </c>
      <c r="K35" s="101">
        <v>1331.1530583967499</v>
      </c>
      <c r="L35" s="101">
        <v>1179.1313946414068</v>
      </c>
      <c r="M35" s="101">
        <v>974.31518559945766</v>
      </c>
      <c r="N35" s="101">
        <v>801.93498956360213</v>
      </c>
      <c r="O35" s="101">
        <v>774.29020344586229</v>
      </c>
      <c r="P35" s="101">
        <v>754.169037022883</v>
      </c>
      <c r="Q35" s="101">
        <v>766.86134077674217</v>
      </c>
    </row>
    <row r="36" spans="1:17" ht="11.45" customHeight="1" x14ac:dyDescent="0.25">
      <c r="A36" s="62" t="s">
        <v>58</v>
      </c>
      <c r="B36" s="101">
        <v>407.27638205241084</v>
      </c>
      <c r="C36" s="101">
        <v>454.71894814540377</v>
      </c>
      <c r="D36" s="101">
        <v>499.4578546152822</v>
      </c>
      <c r="E36" s="101">
        <v>581.3597349085328</v>
      </c>
      <c r="F36" s="101">
        <v>628.37976348598647</v>
      </c>
      <c r="G36" s="101">
        <v>666.99588765818964</v>
      </c>
      <c r="H36" s="101">
        <v>761.35664729051734</v>
      </c>
      <c r="I36" s="101">
        <v>850.90147685857085</v>
      </c>
      <c r="J36" s="101">
        <v>847.16234148703313</v>
      </c>
      <c r="K36" s="101">
        <v>982.48753116646776</v>
      </c>
      <c r="L36" s="101">
        <v>1064.129215272937</v>
      </c>
      <c r="M36" s="101">
        <v>955.59929205085746</v>
      </c>
      <c r="N36" s="101">
        <v>778.37667758586508</v>
      </c>
      <c r="O36" s="101">
        <v>1032.3173021868918</v>
      </c>
      <c r="P36" s="101">
        <v>1050.9033993710896</v>
      </c>
      <c r="Q36" s="101">
        <v>1421.5968078913554</v>
      </c>
    </row>
    <row r="37" spans="1:17" ht="11.45" customHeight="1" x14ac:dyDescent="0.25">
      <c r="A37" s="62" t="s">
        <v>57</v>
      </c>
      <c r="B37" s="101">
        <v>0</v>
      </c>
      <c r="C37" s="101">
        <v>0</v>
      </c>
      <c r="D37" s="101">
        <v>0</v>
      </c>
      <c r="E37" s="101">
        <v>0</v>
      </c>
      <c r="F37" s="101">
        <v>0</v>
      </c>
      <c r="G37" s="101">
        <v>0</v>
      </c>
      <c r="H37" s="101">
        <v>0</v>
      </c>
      <c r="I37" s="101">
        <v>0</v>
      </c>
      <c r="J37" s="101">
        <v>0</v>
      </c>
      <c r="K37" s="101">
        <v>0</v>
      </c>
      <c r="L37" s="101">
        <v>0</v>
      </c>
      <c r="M37" s="101">
        <v>0</v>
      </c>
      <c r="N37" s="101">
        <v>0</v>
      </c>
      <c r="O37" s="101">
        <v>0</v>
      </c>
      <c r="P37" s="101">
        <v>0</v>
      </c>
      <c r="Q37" s="101">
        <v>0</v>
      </c>
    </row>
    <row r="38" spans="1:17" ht="11.45" customHeight="1" x14ac:dyDescent="0.25">
      <c r="A38" s="62" t="s">
        <v>56</v>
      </c>
      <c r="B38" s="101">
        <v>0</v>
      </c>
      <c r="C38" s="101">
        <v>0</v>
      </c>
      <c r="D38" s="101">
        <v>0</v>
      </c>
      <c r="E38" s="101">
        <v>0</v>
      </c>
      <c r="F38" s="101">
        <v>0</v>
      </c>
      <c r="G38" s="101">
        <v>0</v>
      </c>
      <c r="H38" s="101">
        <v>0</v>
      </c>
      <c r="I38" s="101">
        <v>0</v>
      </c>
      <c r="J38" s="101">
        <v>0</v>
      </c>
      <c r="K38" s="101">
        <v>0</v>
      </c>
      <c r="L38" s="101">
        <v>0</v>
      </c>
      <c r="M38" s="101">
        <v>0</v>
      </c>
      <c r="N38" s="101">
        <v>0</v>
      </c>
      <c r="O38" s="101">
        <v>0</v>
      </c>
      <c r="P38" s="101">
        <v>0</v>
      </c>
      <c r="Q38" s="101">
        <v>0</v>
      </c>
    </row>
    <row r="39" spans="1:17" ht="11.45" customHeight="1" x14ac:dyDescent="0.25">
      <c r="A39" s="62" t="s">
        <v>55</v>
      </c>
      <c r="B39" s="101">
        <v>0</v>
      </c>
      <c r="C39" s="101">
        <v>0</v>
      </c>
      <c r="D39" s="101">
        <v>0</v>
      </c>
      <c r="E39" s="101">
        <v>0</v>
      </c>
      <c r="F39" s="101">
        <v>0</v>
      </c>
      <c r="G39" s="101">
        <v>0</v>
      </c>
      <c r="H39" s="101">
        <v>0</v>
      </c>
      <c r="I39" s="101">
        <v>0</v>
      </c>
      <c r="J39" s="101">
        <v>0</v>
      </c>
      <c r="K39" s="101">
        <v>0</v>
      </c>
      <c r="L39" s="101">
        <v>0</v>
      </c>
      <c r="M39" s="101">
        <v>0</v>
      </c>
      <c r="N39" s="101">
        <v>0</v>
      </c>
      <c r="O39" s="101">
        <v>0</v>
      </c>
      <c r="P39" s="101">
        <v>0</v>
      </c>
      <c r="Q39" s="101">
        <v>0</v>
      </c>
    </row>
    <row r="40" spans="1:17" ht="11.45" customHeight="1" x14ac:dyDescent="0.25">
      <c r="A40" s="19" t="s">
        <v>24</v>
      </c>
      <c r="B40" s="18">
        <f t="shared" ref="B40" si="13">SUM(B41:B42)</f>
        <v>3558.7143151831224</v>
      </c>
      <c r="C40" s="18">
        <f t="shared" ref="C40:Q40" si="14">SUM(C41:C42)</f>
        <v>3579.5289001710617</v>
      </c>
      <c r="D40" s="18">
        <f t="shared" si="14"/>
        <v>3635.1413608698281</v>
      </c>
      <c r="E40" s="18">
        <f t="shared" si="14"/>
        <v>4094.8264717925504</v>
      </c>
      <c r="F40" s="18">
        <f t="shared" si="14"/>
        <v>3987.8513720284359</v>
      </c>
      <c r="G40" s="18">
        <f t="shared" si="14"/>
        <v>3925.2156234051331</v>
      </c>
      <c r="H40" s="18">
        <f t="shared" si="14"/>
        <v>4100.5516012442768</v>
      </c>
      <c r="I40" s="18">
        <f t="shared" si="14"/>
        <v>4241.0334149835908</v>
      </c>
      <c r="J40" s="18">
        <f t="shared" si="14"/>
        <v>4136.4051509383316</v>
      </c>
      <c r="K40" s="18">
        <f t="shared" si="14"/>
        <v>5749.9609643286421</v>
      </c>
      <c r="L40" s="18">
        <f t="shared" si="14"/>
        <v>4699.1424043161733</v>
      </c>
      <c r="M40" s="18">
        <f t="shared" si="14"/>
        <v>3876.380834410098</v>
      </c>
      <c r="N40" s="18">
        <f t="shared" si="14"/>
        <v>2597.1640011833024</v>
      </c>
      <c r="O40" s="18">
        <f t="shared" si="14"/>
        <v>3108.7134589991097</v>
      </c>
      <c r="P40" s="18">
        <f t="shared" si="14"/>
        <v>3166.5797712800027</v>
      </c>
      <c r="Q40" s="18">
        <f t="shared" si="14"/>
        <v>3093.5090045803254</v>
      </c>
    </row>
    <row r="41" spans="1:17" ht="11.45" customHeight="1" x14ac:dyDescent="0.25">
      <c r="A41" s="17" t="s">
        <v>23</v>
      </c>
      <c r="B41" s="16">
        <v>3323.7460652004561</v>
      </c>
      <c r="C41" s="16">
        <v>3367.2761677795115</v>
      </c>
      <c r="D41" s="16">
        <v>3426.8814780520283</v>
      </c>
      <c r="E41" s="16">
        <v>2962.7912500085959</v>
      </c>
      <c r="F41" s="16">
        <v>3760.0510310864638</v>
      </c>
      <c r="G41" s="16">
        <v>3231.4172716100243</v>
      </c>
      <c r="H41" s="16">
        <v>3486.8453250024036</v>
      </c>
      <c r="I41" s="16">
        <v>3528.3714470057671</v>
      </c>
      <c r="J41" s="16">
        <v>3663.9749115903351</v>
      </c>
      <c r="K41" s="16">
        <v>4443.0774014025847</v>
      </c>
      <c r="L41" s="16">
        <v>3912.6282970855591</v>
      </c>
      <c r="M41" s="16">
        <v>2990.567287282212</v>
      </c>
      <c r="N41" s="16">
        <v>2306.8437287313636</v>
      </c>
      <c r="O41" s="16">
        <v>2215.2616695044371</v>
      </c>
      <c r="P41" s="16">
        <v>2502.1049160677476</v>
      </c>
      <c r="Q41" s="16">
        <v>2511.5861241645671</v>
      </c>
    </row>
    <row r="42" spans="1:17" ht="11.45" customHeight="1" x14ac:dyDescent="0.25">
      <c r="A42" s="15" t="s">
        <v>22</v>
      </c>
      <c r="B42" s="14">
        <v>234.96824998266615</v>
      </c>
      <c r="C42" s="14">
        <v>212.25273239155013</v>
      </c>
      <c r="D42" s="14">
        <v>208.25988281779965</v>
      </c>
      <c r="E42" s="14">
        <v>1132.0352217839543</v>
      </c>
      <c r="F42" s="14">
        <v>227.80034094197202</v>
      </c>
      <c r="G42" s="14">
        <v>693.79835179510894</v>
      </c>
      <c r="H42" s="14">
        <v>613.70627624187318</v>
      </c>
      <c r="I42" s="14">
        <v>712.66196797782379</v>
      </c>
      <c r="J42" s="14">
        <v>472.43023934799652</v>
      </c>
      <c r="K42" s="14">
        <v>1306.8835629260579</v>
      </c>
      <c r="L42" s="14">
        <v>786.51410723061394</v>
      </c>
      <c r="M42" s="14">
        <v>885.81354712788607</v>
      </c>
      <c r="N42" s="14">
        <v>290.32027245193871</v>
      </c>
      <c r="O42" s="14">
        <v>893.45178949467243</v>
      </c>
      <c r="P42" s="14">
        <v>664.47485521225519</v>
      </c>
      <c r="Q42" s="14">
        <v>581.92288041575841</v>
      </c>
    </row>
    <row r="44" spans="1:17" ht="11.45" customHeight="1" x14ac:dyDescent="0.25">
      <c r="A44" s="35" t="s">
        <v>45</v>
      </c>
      <c r="B44" s="85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4"/>
      <c r="N44" s="84"/>
      <c r="O44" s="84"/>
      <c r="P44" s="84"/>
      <c r="Q44" s="84"/>
    </row>
    <row r="46" spans="1:17" ht="11.45" customHeight="1" x14ac:dyDescent="0.25">
      <c r="A46" s="27" t="s">
        <v>99</v>
      </c>
      <c r="B46" s="98"/>
      <c r="C46" s="98"/>
      <c r="D46" s="98"/>
      <c r="E46" s="98"/>
      <c r="F46" s="98"/>
      <c r="G46" s="98"/>
      <c r="H46" s="98"/>
      <c r="I46" s="98"/>
      <c r="J46" s="98"/>
      <c r="K46" s="98"/>
      <c r="L46" s="98"/>
      <c r="M46" s="98"/>
      <c r="N46" s="98"/>
      <c r="O46" s="98"/>
      <c r="P46" s="98"/>
      <c r="Q46" s="98"/>
    </row>
    <row r="47" spans="1:17" ht="11.45" customHeight="1" x14ac:dyDescent="0.25">
      <c r="A47" s="97" t="s">
        <v>98</v>
      </c>
      <c r="B47" s="100">
        <f>IF(B4=0,0,B4/TrRoad_ene!B4)</f>
        <v>2.9725084982766186</v>
      </c>
      <c r="C47" s="100">
        <f>IF(C4=0,0,C4/TrRoad_ene!C4)</f>
        <v>2.9704182126287453</v>
      </c>
      <c r="D47" s="100">
        <f>IF(D4=0,0,D4/TrRoad_ene!D4)</f>
        <v>2.9687769438446474</v>
      </c>
      <c r="E47" s="100">
        <f>IF(E4=0,0,E4/TrRoad_ene!E4)</f>
        <v>2.9709271241746582</v>
      </c>
      <c r="F47" s="100">
        <f>IF(F4=0,0,F4/TrRoad_ene!F4)</f>
        <v>2.9691001226975553</v>
      </c>
      <c r="G47" s="100">
        <f>IF(G4=0,0,G4/TrRoad_ene!G4)</f>
        <v>2.9670911819881938</v>
      </c>
      <c r="H47" s="100">
        <f>IF(H4=0,0,H4/TrRoad_ene!H4)</f>
        <v>2.9480599017547804</v>
      </c>
      <c r="I47" s="100">
        <f>IF(I4=0,0,I4/TrRoad_ene!I4)</f>
        <v>2.9316848449797801</v>
      </c>
      <c r="J47" s="100">
        <f>IF(J4=0,0,J4/TrRoad_ene!J4)</f>
        <v>2.9374508770787924</v>
      </c>
      <c r="K47" s="100">
        <f>IF(K4=0,0,K4/TrRoad_ene!K4)</f>
        <v>2.9470556808685449</v>
      </c>
      <c r="L47" s="100">
        <f>IF(L4=0,0,L4/TrRoad_ene!L4)</f>
        <v>2.9183708438641385</v>
      </c>
      <c r="M47" s="100">
        <f>IF(M4=0,0,M4/TrRoad_ene!M4)</f>
        <v>2.9131150268684314</v>
      </c>
      <c r="N47" s="100">
        <f>IF(N4=0,0,N4/TrRoad_ene!N4)</f>
        <v>2.9010101721669646</v>
      </c>
      <c r="O47" s="100">
        <f>IF(O4=0,0,O4/TrRoad_ene!O4)</f>
        <v>2.8935188705423398</v>
      </c>
      <c r="P47" s="100">
        <f>IF(P4=0,0,P4/TrRoad_ene!P4)</f>
        <v>2.8895822493876384</v>
      </c>
      <c r="Q47" s="100">
        <f>IF(Q4=0,0,Q4/TrRoad_ene!Q4)</f>
        <v>2.8857335001431554</v>
      </c>
    </row>
    <row r="48" spans="1:17" ht="11.45" customHeight="1" x14ac:dyDescent="0.25">
      <c r="A48" s="95" t="s">
        <v>166</v>
      </c>
      <c r="B48" s="20">
        <f>IF(B7=0,0,(B7+B12)/(TrRoad_ene!B7+TrRoad_ene!B12))</f>
        <v>2.9014524000000002</v>
      </c>
      <c r="C48" s="20">
        <f>IF(C7=0,0,(C7+C12)/(TrRoad_ene!C7+TrRoad_ene!C12))</f>
        <v>2.9014524000000002</v>
      </c>
      <c r="D48" s="20">
        <f>IF(D7=0,0,(D7+D12)/(TrRoad_ene!D7+TrRoad_ene!D12))</f>
        <v>2.9014524000000002</v>
      </c>
      <c r="E48" s="20">
        <f>IF(E7=0,0,(E7+E12)/(TrRoad_ene!E7+TrRoad_ene!E12))</f>
        <v>2.9014524000000002</v>
      </c>
      <c r="F48" s="20">
        <f>IF(F7=0,0,(F7+F12)/(TrRoad_ene!F7+TrRoad_ene!F12))</f>
        <v>2.9014524000000006</v>
      </c>
      <c r="G48" s="20">
        <f>IF(G7=0,0,(G7+G12)/(TrRoad_ene!G7+TrRoad_ene!G12))</f>
        <v>2.9014524000000002</v>
      </c>
      <c r="H48" s="20">
        <f>IF(H7=0,0,(H7+H12)/(TrRoad_ene!H7+TrRoad_ene!H12))</f>
        <v>2.9014524000000002</v>
      </c>
      <c r="I48" s="20">
        <f>IF(I7=0,0,(I7+I12)/(TrRoad_ene!I7+TrRoad_ene!I12))</f>
        <v>2.9014524000000002</v>
      </c>
      <c r="J48" s="20">
        <f>IF(J7=0,0,(J7+J12)/(TrRoad_ene!J7+TrRoad_ene!J12))</f>
        <v>2.9014524000000002</v>
      </c>
      <c r="K48" s="20">
        <f>IF(K7=0,0,(K7+K12)/(TrRoad_ene!K7+TrRoad_ene!K12))</f>
        <v>2.9014524000000002</v>
      </c>
      <c r="L48" s="20">
        <f>IF(L7=0,0,(L7+L12)/(TrRoad_ene!L7+TrRoad_ene!L12))</f>
        <v>2.9014524000000002</v>
      </c>
      <c r="M48" s="20">
        <f>IF(M7=0,0,(M7+M12)/(TrRoad_ene!M7+TrRoad_ene!M12))</f>
        <v>2.9014524000000002</v>
      </c>
      <c r="N48" s="20">
        <f>IF(N7=0,0,(N7+N12)/(TrRoad_ene!N7+TrRoad_ene!N12))</f>
        <v>2.9014524000000002</v>
      </c>
      <c r="O48" s="20">
        <f>IF(O7=0,0,(O7+O12)/(TrRoad_ene!O7+TrRoad_ene!O12))</f>
        <v>2.9014524000000002</v>
      </c>
      <c r="P48" s="20">
        <f>IF(P7=0,0,(P7+P12)/(TrRoad_ene!P7+TrRoad_ene!P12))</f>
        <v>2.9014524000000002</v>
      </c>
      <c r="Q48" s="20">
        <f>IF(Q7=0,0,(Q7+Q12)/(TrRoad_ene!Q7+TrRoad_ene!Q12))</f>
        <v>2.9014524000000002</v>
      </c>
    </row>
    <row r="49" spans="1:17" ht="11.45" customHeight="1" x14ac:dyDescent="0.25">
      <c r="A49" s="95" t="s">
        <v>118</v>
      </c>
      <c r="B49" s="20">
        <f>IF(B8=0,0,(B8+B13+B14)/(TrRoad_ene!B8+TrRoad_ene!B13+TrRoad_ene!B14))</f>
        <v>3.1024188000000001</v>
      </c>
      <c r="C49" s="20">
        <f>IF(C8=0,0,(C8+C13+C14)/(TrRoad_ene!C8+TrRoad_ene!C13+TrRoad_ene!C14))</f>
        <v>3.1024188000000001</v>
      </c>
      <c r="D49" s="20">
        <f>IF(D8=0,0,(D8+D13+D14)/(TrRoad_ene!D8+TrRoad_ene!D13+TrRoad_ene!D14))</f>
        <v>3.1024188000000001</v>
      </c>
      <c r="E49" s="20">
        <f>IF(E8=0,0,(E8+E13+E14)/(TrRoad_ene!E8+TrRoad_ene!E13+TrRoad_ene!E14))</f>
        <v>3.1024188000000001</v>
      </c>
      <c r="F49" s="20">
        <f>IF(F8=0,0,(F8+F13+F14)/(TrRoad_ene!F8+TrRoad_ene!F13+TrRoad_ene!F14))</f>
        <v>3.1024188000000001</v>
      </c>
      <c r="G49" s="20">
        <f>IF(G8=0,0,(G8+G13+G14)/(TrRoad_ene!G8+TrRoad_ene!G13+TrRoad_ene!G14))</f>
        <v>3.1024188000000001</v>
      </c>
      <c r="H49" s="20">
        <f>IF(H8=0,0,(H8+H13+H14)/(TrRoad_ene!H8+TrRoad_ene!H13+TrRoad_ene!H14))</f>
        <v>3.0405358630259807</v>
      </c>
      <c r="I49" s="20">
        <f>IF(I8=0,0,(I8+I13+I14)/(TrRoad_ene!I8+TrRoad_ene!I13+TrRoad_ene!I14))</f>
        <v>2.9934768893166641</v>
      </c>
      <c r="J49" s="20">
        <f>IF(J8=0,0,(J8+J13+J14)/(TrRoad_ene!J8+TrRoad_ene!J13+TrRoad_ene!J14))</f>
        <v>3.0112800806037474</v>
      </c>
      <c r="K49" s="20">
        <f>IF(K8=0,0,(K8+K13+K14)/(TrRoad_ene!K8+TrRoad_ene!K13+TrRoad_ene!K14))</f>
        <v>3.0201292769838726</v>
      </c>
      <c r="L49" s="20">
        <f>IF(L8=0,0,(L8+L13+L14)/(TrRoad_ene!L8+TrRoad_ene!L13+TrRoad_ene!L14))</f>
        <v>2.952089259019711</v>
      </c>
      <c r="M49" s="20">
        <f>IF(M8=0,0,(M8+M13+M14)/(TrRoad_ene!M8+TrRoad_ene!M13+TrRoad_ene!M14))</f>
        <v>2.9591659009351652</v>
      </c>
      <c r="N49" s="20">
        <f>IF(N8=0,0,(N8+N13+N14)/(TrRoad_ene!N8+TrRoad_ene!N13+TrRoad_ene!N14))</f>
        <v>2.9176343000821174</v>
      </c>
      <c r="O49" s="20">
        <f>IF(O8=0,0,(O8+O13+O14)/(TrRoad_ene!O8+TrRoad_ene!O13+TrRoad_ene!O14))</f>
        <v>2.9122051292580262</v>
      </c>
      <c r="P49" s="20">
        <f>IF(P8=0,0,(P8+P13+P14)/(TrRoad_ene!P8+TrRoad_ene!P13+TrRoad_ene!P14))</f>
        <v>2.9047120333725003</v>
      </c>
      <c r="Q49" s="20">
        <f>IF(Q8=0,0,(Q8+Q13+Q14)/(TrRoad_ene!Q8+TrRoad_ene!Q13+TrRoad_ene!Q14))</f>
        <v>2.9000363508314106</v>
      </c>
    </row>
    <row r="50" spans="1:17" ht="11.45" customHeight="1" x14ac:dyDescent="0.25">
      <c r="A50" s="95" t="s">
        <v>26</v>
      </c>
      <c r="B50" s="20">
        <f>IF(B6=0,0,B6/TrRoad_ene!B6)</f>
        <v>2.6418708000000004</v>
      </c>
      <c r="C50" s="20">
        <f>IF(C6=0,0,C6/TrRoad_ene!C6)</f>
        <v>2.6418708000000004</v>
      </c>
      <c r="D50" s="20">
        <f>IF(D6=0,0,D6/TrRoad_ene!D6)</f>
        <v>2.6418708000000004</v>
      </c>
      <c r="E50" s="20">
        <f>IF(E6=0,0,E6/TrRoad_ene!E6)</f>
        <v>2.6418708000000004</v>
      </c>
      <c r="F50" s="20">
        <f>IF(F6=0,0,F6/TrRoad_ene!F6)</f>
        <v>2.6418708000000004</v>
      </c>
      <c r="G50" s="20">
        <f>IF(G6=0,0,G6/TrRoad_ene!G6)</f>
        <v>2.6418708000000004</v>
      </c>
      <c r="H50" s="20">
        <f>IF(H6=0,0,H6/TrRoad_ene!H6)</f>
        <v>2.6418708000000004</v>
      </c>
      <c r="I50" s="20">
        <f>IF(I6=0,0,I6/TrRoad_ene!I6)</f>
        <v>2.6418708000000009</v>
      </c>
      <c r="J50" s="20">
        <f>IF(J6=0,0,J6/TrRoad_ene!J6)</f>
        <v>2.6418708000000004</v>
      </c>
      <c r="K50" s="20">
        <f>IF(K6=0,0,K6/TrRoad_ene!K6)</f>
        <v>2.6418708000000004</v>
      </c>
      <c r="L50" s="20">
        <f>IF(L6=0,0,L6/TrRoad_ene!L6)</f>
        <v>2.6418708000000004</v>
      </c>
      <c r="M50" s="20">
        <f>IF(M6=0,0,M6/TrRoad_ene!M6)</f>
        <v>2.6418708000000004</v>
      </c>
      <c r="N50" s="20">
        <f>IF(N6=0,0,N6/TrRoad_ene!N6)</f>
        <v>2.6418708000000004</v>
      </c>
      <c r="O50" s="20">
        <f>IF(O6=0,0,O6/TrRoad_ene!O6)</f>
        <v>2.6418708000000009</v>
      </c>
      <c r="P50" s="20">
        <f>IF(P6=0,0,P6/TrRoad_ene!P6)</f>
        <v>2.6418708000000004</v>
      </c>
      <c r="Q50" s="20">
        <f>IF(Q6=0,0,Q6/TrRoad_ene!Q6)</f>
        <v>2.6418708000000004</v>
      </c>
    </row>
    <row r="51" spans="1:17" ht="11.45" customHeight="1" x14ac:dyDescent="0.25">
      <c r="A51" s="95" t="s">
        <v>167</v>
      </c>
      <c r="B51" s="20">
        <f>IF(B9=0,0,(B9+B11)/(TrRoad_ene!B9+TrRoad_ene!B11))</f>
        <v>0</v>
      </c>
      <c r="C51" s="20">
        <f>IF(C9=0,0,(C9+C11)/(TrRoad_ene!C9+TrRoad_ene!C11))</f>
        <v>2.3487948000000003</v>
      </c>
      <c r="D51" s="20">
        <f>IF(D9=0,0,(D9+D11)/(TrRoad_ene!D9+TrRoad_ene!D11))</f>
        <v>2.3487948000000003</v>
      </c>
      <c r="E51" s="20">
        <f>IF(E9=0,0,(E9+E11)/(TrRoad_ene!E9+TrRoad_ene!E11))</f>
        <v>2.3487948000000003</v>
      </c>
      <c r="F51" s="20">
        <f>IF(F9=0,0,(F9+F11)/(TrRoad_ene!F9+TrRoad_ene!F11))</f>
        <v>2.3487948000000003</v>
      </c>
      <c r="G51" s="20">
        <f>IF(G9=0,0,(G9+G11)/(TrRoad_ene!G9+TrRoad_ene!G11))</f>
        <v>2.3487948000000003</v>
      </c>
      <c r="H51" s="20">
        <f>IF(H9=0,0,(H9+H11)/(TrRoad_ene!H9+TrRoad_ene!H11))</f>
        <v>2.3487948000000003</v>
      </c>
      <c r="I51" s="20">
        <f>IF(I9=0,0,(I9+I11)/(TrRoad_ene!I9+TrRoad_ene!I11))</f>
        <v>2.3487948000000003</v>
      </c>
      <c r="J51" s="20">
        <f>IF(J9=0,0,(J9+J11)/(TrRoad_ene!J9+TrRoad_ene!J11))</f>
        <v>2.3487948000000003</v>
      </c>
      <c r="K51" s="20">
        <f>IF(K9=0,0,(K9+K11)/(TrRoad_ene!K9+TrRoad_ene!K11))</f>
        <v>2.3487948000000003</v>
      </c>
      <c r="L51" s="20">
        <f>IF(L9=0,0,(L9+L11)/(TrRoad_ene!L9+TrRoad_ene!L11))</f>
        <v>2.3487948000000003</v>
      </c>
      <c r="M51" s="20">
        <f>IF(M9=0,0,(M9+M11)/(TrRoad_ene!M9+TrRoad_ene!M11))</f>
        <v>2.3487948000000003</v>
      </c>
      <c r="N51" s="20">
        <f>IF(N9=0,0,(N9+N11)/(TrRoad_ene!N9+TrRoad_ene!N11))</f>
        <v>2.3487948000000003</v>
      </c>
      <c r="O51" s="20">
        <f>IF(O9=0,0,(O9+O11)/(TrRoad_ene!O9+TrRoad_ene!O11))</f>
        <v>2.3487948000000003</v>
      </c>
      <c r="P51" s="20">
        <f>IF(P9=0,0,(P9+P11)/(TrRoad_ene!P9+TrRoad_ene!P11))</f>
        <v>2.3487948000000003</v>
      </c>
      <c r="Q51" s="20">
        <f>IF(Q9=0,0,(Q9+Q11)/(TrRoad_ene!Q9+TrRoad_ene!Q11))</f>
        <v>2.3487948000000003</v>
      </c>
    </row>
    <row r="52" spans="1:17" ht="11.45" customHeight="1" x14ac:dyDescent="0.25">
      <c r="A52" s="93" t="s">
        <v>82</v>
      </c>
      <c r="B52" s="69">
        <f>IF(B15=0,0,B15/TrRoad_ene!B15)</f>
        <v>0</v>
      </c>
      <c r="C52" s="69">
        <f>IF(C15=0,0,C15/TrRoad_ene!C15)</f>
        <v>0</v>
      </c>
      <c r="D52" s="69">
        <f>IF(D15=0,0,D15/TrRoad_ene!D15)</f>
        <v>0</v>
      </c>
      <c r="E52" s="69">
        <f>IF(E15=0,0,E15/TrRoad_ene!E15)</f>
        <v>0</v>
      </c>
      <c r="F52" s="69">
        <f>IF(F15=0,0,F15/TrRoad_ene!F15)</f>
        <v>0</v>
      </c>
      <c r="G52" s="69">
        <f>IF(G15=0,0,G15/TrRoad_ene!G15)</f>
        <v>0</v>
      </c>
      <c r="H52" s="69">
        <f>IF(H15=0,0,H15/TrRoad_ene!H15)</f>
        <v>0</v>
      </c>
      <c r="I52" s="69">
        <f>IF(I15=0,0,I15/TrRoad_ene!I15)</f>
        <v>0</v>
      </c>
      <c r="J52" s="69">
        <f>IF(J15=0,0,J15/TrRoad_ene!J15)</f>
        <v>0</v>
      </c>
      <c r="K52" s="69">
        <f>IF(K15=0,0,K15/TrRoad_ene!K15)</f>
        <v>0</v>
      </c>
      <c r="L52" s="69">
        <f>IF(L15=0,0,L15/TrRoad_ene!L15)</f>
        <v>0</v>
      </c>
      <c r="M52" s="69">
        <f>IF(M15=0,0,M15/TrRoad_ene!M15)</f>
        <v>0</v>
      </c>
      <c r="N52" s="69">
        <f>IF(N15=0,0,N15/TrRoad_ene!N15)</f>
        <v>0</v>
      </c>
      <c r="O52" s="69">
        <f>IF(O15=0,0,O15/TrRoad_ene!O15)</f>
        <v>0</v>
      </c>
      <c r="P52" s="69">
        <f>IF(P15=0,0,P15/TrRoad_ene!P15)</f>
        <v>0</v>
      </c>
      <c r="Q52" s="69">
        <f>IF(Q15=0,0,Q15/TrRoad_ene!Q15)</f>
        <v>0</v>
      </c>
    </row>
    <row r="54" spans="1:17" ht="11.45" customHeight="1" x14ac:dyDescent="0.25">
      <c r="A54" s="27" t="s">
        <v>97</v>
      </c>
      <c r="B54" s="68">
        <f>IF(TrRoad_act!B30=0,"",B17/TrRoad_act!B30*1000
)</f>
        <v>335.95139228726276</v>
      </c>
      <c r="C54" s="68">
        <f>IF(TrRoad_act!C30=0,"",C17/TrRoad_act!C30*1000
)</f>
        <v>322.08715240317758</v>
      </c>
      <c r="D54" s="68">
        <f>IF(TrRoad_act!D30=0,"",D17/TrRoad_act!D30*1000
)</f>
        <v>313.98776149375658</v>
      </c>
      <c r="E54" s="68">
        <f>IF(TrRoad_act!E30=0,"",E17/TrRoad_act!E30*1000
)</f>
        <v>320.68158575314283</v>
      </c>
      <c r="F54" s="68">
        <f>IF(TrRoad_act!F30=0,"",F17/TrRoad_act!F30*1000
)</f>
        <v>301.91000394125149</v>
      </c>
      <c r="G54" s="68">
        <f>IF(TrRoad_act!G30=0,"",G17/TrRoad_act!G30*1000
)</f>
        <v>297.22323162076782</v>
      </c>
      <c r="H54" s="68">
        <f>IF(TrRoad_act!H30=0,"",H17/TrRoad_act!H30*1000
)</f>
        <v>290.15029447763862</v>
      </c>
      <c r="I54" s="68">
        <f>IF(TrRoad_act!I30=0,"",I17/TrRoad_act!I30*1000
)</f>
        <v>287.10189274309056</v>
      </c>
      <c r="J54" s="68">
        <f>IF(TrRoad_act!J30=0,"",J17/TrRoad_act!J30*1000
)</f>
        <v>269.18767402087241</v>
      </c>
      <c r="K54" s="68">
        <f>IF(TrRoad_act!K30=0,"",K17/TrRoad_act!K30*1000
)</f>
        <v>289.25109847579876</v>
      </c>
      <c r="L54" s="68">
        <f>IF(TrRoad_act!L30=0,"",L17/TrRoad_act!L30*1000
)</f>
        <v>259.05908868493805</v>
      </c>
      <c r="M54" s="68">
        <f>IF(TrRoad_act!M30=0,"",M17/TrRoad_act!M30*1000
)</f>
        <v>256.70630311562684</v>
      </c>
      <c r="N54" s="68">
        <f>IF(TrRoad_act!N30=0,"",N17/TrRoad_act!N30*1000
)</f>
        <v>237.59585151437065</v>
      </c>
      <c r="O54" s="68">
        <f>IF(TrRoad_act!O30=0,"",O17/TrRoad_act!O30*1000
)</f>
        <v>246.09454036533958</v>
      </c>
      <c r="P54" s="68">
        <f>IF(TrRoad_act!P30=0,"",P17/TrRoad_act!P30*1000
)</f>
        <v>244.4986987595359</v>
      </c>
      <c r="Q54" s="68">
        <f>IF(TrRoad_act!Q30=0,"",Q17/TrRoad_act!Q30*1000
)</f>
        <v>238.77287973165906</v>
      </c>
    </row>
    <row r="55" spans="1:17" ht="11.45" customHeight="1" x14ac:dyDescent="0.25">
      <c r="A55" s="25" t="s">
        <v>39</v>
      </c>
      <c r="B55" s="79">
        <f>IF(TrRoad_act!B31=0,"",B18/TrRoad_act!B31*1000
)</f>
        <v>273.50926752257391</v>
      </c>
      <c r="C55" s="79">
        <f>IF(TrRoad_act!C31=0,"",C18/TrRoad_act!C31*1000
)</f>
        <v>262.37218616572198</v>
      </c>
      <c r="D55" s="79">
        <f>IF(TrRoad_act!D31=0,"",D18/TrRoad_act!D31*1000
)</f>
        <v>256.35356181700058</v>
      </c>
      <c r="E55" s="79">
        <f>IF(TrRoad_act!E31=0,"",E18/TrRoad_act!E31*1000
)</f>
        <v>252.2894614390041</v>
      </c>
      <c r="F55" s="79">
        <f>IF(TrRoad_act!F31=0,"",F18/TrRoad_act!F31*1000
)</f>
        <v>244.40628235701513</v>
      </c>
      <c r="G55" s="79">
        <f>IF(TrRoad_act!G31=0,"",G18/TrRoad_act!G31*1000
)</f>
        <v>239.92768756653979</v>
      </c>
      <c r="H55" s="79">
        <f>IF(TrRoad_act!H31=0,"",H18/TrRoad_act!H31*1000
)</f>
        <v>234.15267487012395</v>
      </c>
      <c r="I55" s="79">
        <f>IF(TrRoad_act!I31=0,"",I18/TrRoad_act!I31*1000
)</f>
        <v>231.51121422581261</v>
      </c>
      <c r="J55" s="79">
        <f>IF(TrRoad_act!J31=0,"",J18/TrRoad_act!J31*1000
)</f>
        <v>216.75344648139233</v>
      </c>
      <c r="K55" s="79">
        <f>IF(TrRoad_act!K31=0,"",K18/TrRoad_act!K31*1000
)</f>
        <v>215.05091146211061</v>
      </c>
      <c r="L55" s="79">
        <f>IF(TrRoad_act!L31=0,"",L18/TrRoad_act!L31*1000
)</f>
        <v>198.54601094681428</v>
      </c>
      <c r="M55" s="79">
        <f>IF(TrRoad_act!M31=0,"",M18/TrRoad_act!M31*1000
)</f>
        <v>202.00803806811331</v>
      </c>
      <c r="N55" s="79">
        <f>IF(TrRoad_act!N31=0,"",N18/TrRoad_act!N31*1000
)</f>
        <v>196.98166766435116</v>
      </c>
      <c r="O55" s="79">
        <f>IF(TrRoad_act!O31=0,"",O18/TrRoad_act!O31*1000
)</f>
        <v>194.98008293195295</v>
      </c>
      <c r="P55" s="79">
        <f>IF(TrRoad_act!P31=0,"",P18/TrRoad_act!P31*1000
)</f>
        <v>192.40103239040414</v>
      </c>
      <c r="Q55" s="79">
        <f>IF(TrRoad_act!Q31=0,"",Q18/TrRoad_act!Q31*1000
)</f>
        <v>188.67863566171545</v>
      </c>
    </row>
    <row r="56" spans="1:17" ht="11.45" customHeight="1" x14ac:dyDescent="0.25">
      <c r="A56" s="23" t="s">
        <v>30</v>
      </c>
      <c r="B56" s="78">
        <f>IF(TrRoad_act!B32=0,"",B19/TrRoad_act!B32*1000
)</f>
        <v>129.36349520603864</v>
      </c>
      <c r="C56" s="78">
        <f>IF(TrRoad_act!C32=0,"",C19/TrRoad_act!C32*1000
)</f>
        <v>132.54662566281027</v>
      </c>
      <c r="D56" s="78">
        <f>IF(TrRoad_act!D32=0,"",D19/TrRoad_act!D32*1000
)</f>
        <v>131.91830106265212</v>
      </c>
      <c r="E56" s="78">
        <f>IF(TrRoad_act!E32=0,"",E19/TrRoad_act!E32*1000
)</f>
        <v>130.52370109610573</v>
      </c>
      <c r="F56" s="78">
        <f>IF(TrRoad_act!F32=0,"",F19/TrRoad_act!F32*1000
)</f>
        <v>126.12905090605372</v>
      </c>
      <c r="G56" s="78">
        <f>IF(TrRoad_act!G32=0,"",G19/TrRoad_act!G32*1000
)</f>
        <v>126.91408108660443</v>
      </c>
      <c r="H56" s="78">
        <f>IF(TrRoad_act!H32=0,"",H19/TrRoad_act!H32*1000
)</f>
        <v>122.19797380114242</v>
      </c>
      <c r="I56" s="78">
        <f>IF(TrRoad_act!I32=0,"",I19/TrRoad_act!I32*1000
)</f>
        <v>119.55174862356145</v>
      </c>
      <c r="J56" s="78">
        <f>IF(TrRoad_act!J32=0,"",J19/TrRoad_act!J32*1000
)</f>
        <v>119.94226559519171</v>
      </c>
      <c r="K56" s="78">
        <f>IF(TrRoad_act!K32=0,"",K19/TrRoad_act!K32*1000
)</f>
        <v>120.28527664578839</v>
      </c>
      <c r="L56" s="78">
        <f>IF(TrRoad_act!L32=0,"",L19/TrRoad_act!L32*1000
)</f>
        <v>119.89807812056584</v>
      </c>
      <c r="M56" s="78">
        <f>IF(TrRoad_act!M32=0,"",M19/TrRoad_act!M32*1000
)</f>
        <v>118.36725326978325</v>
      </c>
      <c r="N56" s="78">
        <f>IF(TrRoad_act!N32=0,"",N19/TrRoad_act!N32*1000
)</f>
        <v>115.49087757484317</v>
      </c>
      <c r="O56" s="78">
        <f>IF(TrRoad_act!O32=0,"",O19/TrRoad_act!O32*1000
)</f>
        <v>113.36615994760571</v>
      </c>
      <c r="P56" s="78">
        <f>IF(TrRoad_act!P32=0,"",P19/TrRoad_act!P32*1000
)</f>
        <v>110.91383422480997</v>
      </c>
      <c r="Q56" s="78">
        <f>IF(TrRoad_act!Q32=0,"",Q19/TrRoad_act!Q32*1000
)</f>
        <v>113.18184293071765</v>
      </c>
    </row>
    <row r="57" spans="1:17" ht="11.45" customHeight="1" x14ac:dyDescent="0.25">
      <c r="A57" s="19" t="s">
        <v>29</v>
      </c>
      <c r="B57" s="76">
        <f>IF(TrRoad_act!B33=0,"",B20/TrRoad_act!B33*1000
)</f>
        <v>248.9737151808564</v>
      </c>
      <c r="C57" s="76">
        <f>IF(TrRoad_act!C33=0,"",C20/TrRoad_act!C33*1000
)</f>
        <v>239.59620957828614</v>
      </c>
      <c r="D57" s="76">
        <f>IF(TrRoad_act!D33=0,"",D20/TrRoad_act!D33*1000
)</f>
        <v>235.76374078868352</v>
      </c>
      <c r="E57" s="76">
        <f>IF(TrRoad_act!E33=0,"",E20/TrRoad_act!E33*1000
)</f>
        <v>233.71425168863487</v>
      </c>
      <c r="F57" s="76">
        <f>IF(TrRoad_act!F33=0,"",F20/TrRoad_act!F33*1000
)</f>
        <v>227.479651777014</v>
      </c>
      <c r="G57" s="76">
        <f>IF(TrRoad_act!G33=0,"",G20/TrRoad_act!G33*1000
)</f>
        <v>223.84691958788542</v>
      </c>
      <c r="H57" s="76">
        <f>IF(TrRoad_act!H33=0,"",H20/TrRoad_act!H33*1000
)</f>
        <v>218.38981912824434</v>
      </c>
      <c r="I57" s="76">
        <f>IF(TrRoad_act!I33=0,"",I20/TrRoad_act!I33*1000
)</f>
        <v>217.61789792831678</v>
      </c>
      <c r="J57" s="76">
        <f>IF(TrRoad_act!J33=0,"",J20/TrRoad_act!J33*1000
)</f>
        <v>203.32755175755452</v>
      </c>
      <c r="K57" s="76">
        <f>IF(TrRoad_act!K33=0,"",K20/TrRoad_act!K33*1000
)</f>
        <v>202.56051189853684</v>
      </c>
      <c r="L57" s="76">
        <f>IF(TrRoad_act!L33=0,"",L20/TrRoad_act!L33*1000
)</f>
        <v>186.2651001679921</v>
      </c>
      <c r="M57" s="76">
        <f>IF(TrRoad_act!M33=0,"",M20/TrRoad_act!M33*1000
)</f>
        <v>189.87571753331173</v>
      </c>
      <c r="N57" s="76">
        <f>IF(TrRoad_act!N33=0,"",N20/TrRoad_act!N33*1000
)</f>
        <v>184.07511504030759</v>
      </c>
      <c r="O57" s="76">
        <f>IF(TrRoad_act!O33=0,"",O20/TrRoad_act!O33*1000
)</f>
        <v>181.8013249413014</v>
      </c>
      <c r="P57" s="76">
        <f>IF(TrRoad_act!P33=0,"",P20/TrRoad_act!P33*1000
)</f>
        <v>179.775915458833</v>
      </c>
      <c r="Q57" s="76">
        <f>IF(TrRoad_act!Q33=0,"",Q20/TrRoad_act!Q33*1000
)</f>
        <v>175.04882268634532</v>
      </c>
    </row>
    <row r="58" spans="1:17" ht="11.45" customHeight="1" x14ac:dyDescent="0.25">
      <c r="A58" s="62" t="s">
        <v>59</v>
      </c>
      <c r="B58" s="77">
        <f>IF(TrRoad_act!B34=0,"",B21/TrRoad_act!B34*1000
)</f>
        <v>251.0362347281241</v>
      </c>
      <c r="C58" s="77">
        <f>IF(TrRoad_act!C34=0,"",C21/TrRoad_act!C34*1000
)</f>
        <v>240.7462263595483</v>
      </c>
      <c r="D58" s="77">
        <f>IF(TrRoad_act!D34=0,"",D21/TrRoad_act!D34*1000
)</f>
        <v>236.77617748027987</v>
      </c>
      <c r="E58" s="77">
        <f>IF(TrRoad_act!E34=0,"",E21/TrRoad_act!E34*1000
)</f>
        <v>234.86118192304266</v>
      </c>
      <c r="F58" s="77">
        <f>IF(TrRoad_act!F34=0,"",F21/TrRoad_act!F34*1000
)</f>
        <v>228.11098724069217</v>
      </c>
      <c r="G58" s="77">
        <f>IF(TrRoad_act!G34=0,"",G21/TrRoad_act!G34*1000
)</f>
        <v>224.23402036305896</v>
      </c>
      <c r="H58" s="77">
        <f>IF(TrRoad_act!H34=0,"",H21/TrRoad_act!H34*1000
)</f>
        <v>219.00724299356352</v>
      </c>
      <c r="I58" s="77">
        <f>IF(TrRoad_act!I34=0,"",I21/TrRoad_act!I34*1000
)</f>
        <v>218.16219362066272</v>
      </c>
      <c r="J58" s="77">
        <f>IF(TrRoad_act!J34=0,"",J21/TrRoad_act!J34*1000
)</f>
        <v>203.49177003674146</v>
      </c>
      <c r="K58" s="77">
        <f>IF(TrRoad_act!K34=0,"",K21/TrRoad_act!K34*1000
)</f>
        <v>202.87774459189569</v>
      </c>
      <c r="L58" s="77">
        <f>IF(TrRoad_act!L34=0,"",L21/TrRoad_act!L34*1000
)</f>
        <v>185.72974272800965</v>
      </c>
      <c r="M58" s="77">
        <f>IF(TrRoad_act!M34=0,"",M21/TrRoad_act!M34*1000
)</f>
        <v>183.95481578198621</v>
      </c>
      <c r="N58" s="77">
        <f>IF(TrRoad_act!N34=0,"",N21/TrRoad_act!N34*1000
)</f>
        <v>182.2682914874905</v>
      </c>
      <c r="O58" s="77">
        <f>IF(TrRoad_act!O34=0,"",O21/TrRoad_act!O34*1000
)</f>
        <v>179.38147937890542</v>
      </c>
      <c r="P58" s="77">
        <f>IF(TrRoad_act!P34=0,"",P21/TrRoad_act!P34*1000
)</f>
        <v>177.19353480349309</v>
      </c>
      <c r="Q58" s="77">
        <f>IF(TrRoad_act!Q34=0,"",Q21/TrRoad_act!Q34*1000
)</f>
        <v>172.24254225486195</v>
      </c>
    </row>
    <row r="59" spans="1:17" ht="11.45" customHeight="1" x14ac:dyDescent="0.25">
      <c r="A59" s="62" t="s">
        <v>58</v>
      </c>
      <c r="B59" s="77">
        <f>IF(TrRoad_act!B35=0,"",B22/TrRoad_act!B35*1000
)</f>
        <v>222.44907756426514</v>
      </c>
      <c r="C59" s="77">
        <f>IF(TrRoad_act!C35=0,"",C22/TrRoad_act!C35*1000
)</f>
        <v>220.79973702184947</v>
      </c>
      <c r="D59" s="77">
        <f>IF(TrRoad_act!D35=0,"",D22/TrRoad_act!D35*1000
)</f>
        <v>217.57568707041173</v>
      </c>
      <c r="E59" s="77">
        <f>IF(TrRoad_act!E35=0,"",E22/TrRoad_act!E35*1000
)</f>
        <v>215.24352305007082</v>
      </c>
      <c r="F59" s="77">
        <f>IF(TrRoad_act!F35=0,"",F22/TrRoad_act!F35*1000
)</f>
        <v>214.94862431504689</v>
      </c>
      <c r="G59" s="77">
        <f>IF(TrRoad_act!G35=0,"",G22/TrRoad_act!G35*1000
)</f>
        <v>215.45997940841994</v>
      </c>
      <c r="H59" s="77">
        <f>IF(TrRoad_act!H35=0,"",H22/TrRoad_act!H35*1000
)</f>
        <v>205.95187492795048</v>
      </c>
      <c r="I59" s="77">
        <f>IF(TrRoad_act!I35=0,"",I22/TrRoad_act!I35*1000
)</f>
        <v>206.67969126299124</v>
      </c>
      <c r="J59" s="77">
        <f>IF(TrRoad_act!J35=0,"",J22/TrRoad_act!J35*1000
)</f>
        <v>198.31386450466675</v>
      </c>
      <c r="K59" s="77">
        <f>IF(TrRoad_act!K35=0,"",K22/TrRoad_act!K35*1000
)</f>
        <v>195.20390468252407</v>
      </c>
      <c r="L59" s="77">
        <f>IF(TrRoad_act!L35=0,"",L22/TrRoad_act!L35*1000
)</f>
        <v>189.43496779137433</v>
      </c>
      <c r="M59" s="77">
        <f>IF(TrRoad_act!M35=0,"",M22/TrRoad_act!M35*1000
)</f>
        <v>200.26421470290526</v>
      </c>
      <c r="N59" s="77">
        <f>IF(TrRoad_act!N35=0,"",N22/TrRoad_act!N35*1000
)</f>
        <v>201.18511767626649</v>
      </c>
      <c r="O59" s="77">
        <f>IF(TrRoad_act!O35=0,"",O22/TrRoad_act!O35*1000
)</f>
        <v>183.57835576899927</v>
      </c>
      <c r="P59" s="77">
        <f>IF(TrRoad_act!P35=0,"",P22/TrRoad_act!P35*1000
)</f>
        <v>177.27950419145759</v>
      </c>
      <c r="Q59" s="77">
        <f>IF(TrRoad_act!Q35=0,"",Q22/TrRoad_act!Q35*1000
)</f>
        <v>162.01656620509135</v>
      </c>
    </row>
    <row r="60" spans="1:17" ht="11.45" customHeight="1" x14ac:dyDescent="0.25">
      <c r="A60" s="62" t="s">
        <v>57</v>
      </c>
      <c r="B60" s="77">
        <f>IF(TrRoad_act!B36=0,"",B23/TrRoad_act!B36*1000
)</f>
        <v>236.80068103370942</v>
      </c>
      <c r="C60" s="77">
        <f>IF(TrRoad_act!C36=0,"",C23/TrRoad_act!C36*1000
)</f>
        <v>258.96887613088188</v>
      </c>
      <c r="D60" s="77">
        <f>IF(TrRoad_act!D36=0,"",D23/TrRoad_act!D36*1000
)</f>
        <v>264.49141114140974</v>
      </c>
      <c r="E60" s="77">
        <f>IF(TrRoad_act!E36=0,"",E23/TrRoad_act!E36*1000
)</f>
        <v>238.58112985424216</v>
      </c>
      <c r="F60" s="77">
        <f>IF(TrRoad_act!F36=0,"",F23/TrRoad_act!F36*1000
)</f>
        <v>239.17758267887785</v>
      </c>
      <c r="G60" s="77">
        <f>IF(TrRoad_act!G36=0,"",G23/TrRoad_act!G36*1000
)</f>
        <v>239.16466587495648</v>
      </c>
      <c r="H60" s="77">
        <f>IF(TrRoad_act!H36=0,"",H23/TrRoad_act!H36*1000
)</f>
        <v>237.00386112724851</v>
      </c>
      <c r="I60" s="77">
        <f>IF(TrRoad_act!I36=0,"",I23/TrRoad_act!I36*1000
)</f>
        <v>233.28971017351716</v>
      </c>
      <c r="J60" s="77">
        <f>IF(TrRoad_act!J36=0,"",J23/TrRoad_act!J36*1000
)</f>
        <v>231.21135576053399</v>
      </c>
      <c r="K60" s="77">
        <f>IF(TrRoad_act!K36=0,"",K23/TrRoad_act!K36*1000
)</f>
        <v>224.54609258888368</v>
      </c>
      <c r="L60" s="77">
        <f>IF(TrRoad_act!L36=0,"",L23/TrRoad_act!L36*1000
)</f>
        <v>218.96130976237757</v>
      </c>
      <c r="M60" s="77">
        <f>IF(TrRoad_act!M36=0,"",M23/TrRoad_act!M36*1000
)</f>
        <v>360.4142237907447</v>
      </c>
      <c r="N60" s="77">
        <f>IF(TrRoad_act!N36=0,"",N23/TrRoad_act!N36*1000
)</f>
        <v>219.20216421248435</v>
      </c>
      <c r="O60" s="77">
        <f>IF(TrRoad_act!O36=0,"",O23/TrRoad_act!O36*1000
)</f>
        <v>215.34544426155702</v>
      </c>
      <c r="P60" s="77">
        <f>IF(TrRoad_act!P36=0,"",P23/TrRoad_act!P36*1000
)</f>
        <v>215.01737884495421</v>
      </c>
      <c r="Q60" s="77">
        <f>IF(TrRoad_act!Q36=0,"",Q23/TrRoad_act!Q36*1000
)</f>
        <v>216.69843390195516</v>
      </c>
    </row>
    <row r="61" spans="1:17" ht="11.45" customHeight="1" x14ac:dyDescent="0.25">
      <c r="A61" s="62" t="s">
        <v>56</v>
      </c>
      <c r="B61" s="77" t="str">
        <f>IF(TrRoad_act!B37=0,"",B24/TrRoad_act!B37*1000
)</f>
        <v/>
      </c>
      <c r="C61" s="77">
        <f>IF(TrRoad_act!C37=0,"",C24/TrRoad_act!C37*1000
)</f>
        <v>199.28605676181198</v>
      </c>
      <c r="D61" s="77">
        <f>IF(TrRoad_act!D37=0,"",D24/TrRoad_act!D37*1000
)</f>
        <v>199.49515717397173</v>
      </c>
      <c r="E61" s="77">
        <f>IF(TrRoad_act!E37=0,"",E24/TrRoad_act!E37*1000
)</f>
        <v>199.76181233044849</v>
      </c>
      <c r="F61" s="77">
        <f>IF(TrRoad_act!F37=0,"",F24/TrRoad_act!F37*1000
)</f>
        <v>200.24251958039642</v>
      </c>
      <c r="G61" s="77">
        <f>IF(TrRoad_act!G37=0,"",G24/TrRoad_act!G37*1000
)</f>
        <v>200.38920165012877</v>
      </c>
      <c r="H61" s="77">
        <f>IF(TrRoad_act!H37=0,"",H24/TrRoad_act!H37*1000
)</f>
        <v>200.50509529321414</v>
      </c>
      <c r="I61" s="77">
        <f>IF(TrRoad_act!I37=0,"",I24/TrRoad_act!I37*1000
)</f>
        <v>200.03638384125284</v>
      </c>
      <c r="J61" s="77">
        <f>IF(TrRoad_act!J37=0,"",J24/TrRoad_act!J37*1000
)</f>
        <v>200.23181109293867</v>
      </c>
      <c r="K61" s="77">
        <f>IF(TrRoad_act!K37=0,"",K24/TrRoad_act!K37*1000
)</f>
        <v>194.56320164896587</v>
      </c>
      <c r="L61" s="77">
        <f>IF(TrRoad_act!L37=0,"",L24/TrRoad_act!L37*1000
)</f>
        <v>191.28027954729302</v>
      </c>
      <c r="M61" s="77">
        <f>IF(TrRoad_act!M37=0,"",M24/TrRoad_act!M37*1000
)</f>
        <v>188.14363049444466</v>
      </c>
      <c r="N61" s="77">
        <f>IF(TrRoad_act!N37=0,"",N24/TrRoad_act!N37*1000
)</f>
        <v>187.34012305585739</v>
      </c>
      <c r="O61" s="77">
        <f>IF(TrRoad_act!O37=0,"",O24/TrRoad_act!O37*1000
)</f>
        <v>186.75353038353614</v>
      </c>
      <c r="P61" s="77">
        <f>IF(TrRoad_act!P37=0,"",P24/TrRoad_act!P37*1000
)</f>
        <v>185.61487698232366</v>
      </c>
      <c r="Q61" s="77">
        <f>IF(TrRoad_act!Q37=0,"",Q24/TrRoad_act!Q37*1000
)</f>
        <v>175.09640576720767</v>
      </c>
    </row>
    <row r="62" spans="1:17" ht="11.45" customHeight="1" x14ac:dyDescent="0.25">
      <c r="A62" s="62" t="s">
        <v>60</v>
      </c>
      <c r="B62" s="77" t="str">
        <f>IF(TrRoad_act!B38=0,"",B25/TrRoad_act!B38*1000
)</f>
        <v/>
      </c>
      <c r="C62" s="77" t="str">
        <f>IF(TrRoad_act!C38=0,"",C25/TrRoad_act!C38*1000
)</f>
        <v/>
      </c>
      <c r="D62" s="77" t="str">
        <f>IF(TrRoad_act!D38=0,"",D25/TrRoad_act!D38*1000
)</f>
        <v/>
      </c>
      <c r="E62" s="77" t="str">
        <f>IF(TrRoad_act!E38=0,"",E25/TrRoad_act!E38*1000
)</f>
        <v/>
      </c>
      <c r="F62" s="77" t="str">
        <f>IF(TrRoad_act!F38=0,"",F25/TrRoad_act!F38*1000
)</f>
        <v/>
      </c>
      <c r="G62" s="77" t="str">
        <f>IF(TrRoad_act!G38=0,"",G25/TrRoad_act!G38*1000
)</f>
        <v/>
      </c>
      <c r="H62" s="77" t="str">
        <f>IF(TrRoad_act!H38=0,"",H25/TrRoad_act!H38*1000
)</f>
        <v/>
      </c>
      <c r="I62" s="77" t="str">
        <f>IF(TrRoad_act!I38=0,"",I25/TrRoad_act!I38*1000
)</f>
        <v/>
      </c>
      <c r="J62" s="77" t="str">
        <f>IF(TrRoad_act!J38=0,"",J25/TrRoad_act!J38*1000
)</f>
        <v/>
      </c>
      <c r="K62" s="77" t="str">
        <f>IF(TrRoad_act!K38=0,"",K25/TrRoad_act!K38*1000
)</f>
        <v/>
      </c>
      <c r="L62" s="77" t="str">
        <f>IF(TrRoad_act!L38=0,"",L25/TrRoad_act!L38*1000
)</f>
        <v/>
      </c>
      <c r="M62" s="77" t="str">
        <f>IF(TrRoad_act!M38=0,"",M25/TrRoad_act!M38*1000
)</f>
        <v/>
      </c>
      <c r="N62" s="77" t="str">
        <f>IF(TrRoad_act!N38=0,"",N25/TrRoad_act!N38*1000
)</f>
        <v/>
      </c>
      <c r="O62" s="77">
        <f>IF(TrRoad_act!O38=0,"",O25/TrRoad_act!O38*1000
)</f>
        <v>34.197775023902395</v>
      </c>
      <c r="P62" s="77">
        <f>IF(TrRoad_act!P38=0,"",P25/TrRoad_act!P38*1000
)</f>
        <v>43.079899944029776</v>
      </c>
      <c r="Q62" s="77">
        <f>IF(TrRoad_act!Q38=0,"",Q25/TrRoad_act!Q38*1000
)</f>
        <v>46.028555345959099</v>
      </c>
    </row>
    <row r="63" spans="1:17" ht="11.45" customHeight="1" x14ac:dyDescent="0.25">
      <c r="A63" s="62" t="s">
        <v>55</v>
      </c>
      <c r="B63" s="77" t="str">
        <f>IF(TrRoad_act!B39=0,"",B26/TrRoad_act!B39*1000
)</f>
        <v/>
      </c>
      <c r="C63" s="77" t="str">
        <f>IF(TrRoad_act!C39=0,"",C26/TrRoad_act!C39*1000
)</f>
        <v/>
      </c>
      <c r="D63" s="77" t="str">
        <f>IF(TrRoad_act!D39=0,"",D26/TrRoad_act!D39*1000
)</f>
        <v/>
      </c>
      <c r="E63" s="77" t="str">
        <f>IF(TrRoad_act!E39=0,"",E26/TrRoad_act!E39*1000
)</f>
        <v/>
      </c>
      <c r="F63" s="77" t="str">
        <f>IF(TrRoad_act!F39=0,"",F26/TrRoad_act!F39*1000
)</f>
        <v/>
      </c>
      <c r="G63" s="77" t="str">
        <f>IF(TrRoad_act!G39=0,"",G26/TrRoad_act!G39*1000
)</f>
        <v/>
      </c>
      <c r="H63" s="77" t="str">
        <f>IF(TrRoad_act!H39=0,"",H26/TrRoad_act!H39*1000
)</f>
        <v/>
      </c>
      <c r="I63" s="77" t="str">
        <f>IF(TrRoad_act!I39=0,"",I26/TrRoad_act!I39*1000
)</f>
        <v/>
      </c>
      <c r="J63" s="77" t="str">
        <f>IF(TrRoad_act!J39=0,"",J26/TrRoad_act!J39*1000
)</f>
        <v/>
      </c>
      <c r="K63" s="77" t="str">
        <f>IF(TrRoad_act!K39=0,"",K26/TrRoad_act!K39*1000
)</f>
        <v/>
      </c>
      <c r="L63" s="77" t="str">
        <f>IF(TrRoad_act!L39=0,"",L26/TrRoad_act!L39*1000
)</f>
        <v/>
      </c>
      <c r="M63" s="77" t="str">
        <f>IF(TrRoad_act!M39=0,"",M26/TrRoad_act!M39*1000
)</f>
        <v/>
      </c>
      <c r="N63" s="77" t="str">
        <f>IF(TrRoad_act!N39=0,"",N26/TrRoad_act!N39*1000
)</f>
        <v/>
      </c>
      <c r="O63" s="77" t="str">
        <f>IF(TrRoad_act!O39=0,"",O26/TrRoad_act!O39*1000
)</f>
        <v/>
      </c>
      <c r="P63" s="77">
        <f>IF(TrRoad_act!P39=0,"",P26/TrRoad_act!P39*1000
)</f>
        <v>0</v>
      </c>
      <c r="Q63" s="77">
        <f>IF(TrRoad_act!Q39=0,"",Q26/TrRoad_act!Q39*1000
)</f>
        <v>0</v>
      </c>
    </row>
    <row r="64" spans="1:17" ht="11.45" customHeight="1" x14ac:dyDescent="0.25">
      <c r="A64" s="19" t="s">
        <v>28</v>
      </c>
      <c r="B64" s="76">
        <f>IF(TrRoad_act!B40=0,"",B27/TrRoad_act!B40*1000
)</f>
        <v>1984.3696598240913</v>
      </c>
      <c r="C64" s="76">
        <f>IF(TrRoad_act!C40=0,"",C27/TrRoad_act!C40*1000
)</f>
        <v>1927.6851527965971</v>
      </c>
      <c r="D64" s="76">
        <f>IF(TrRoad_act!D40=0,"",D27/TrRoad_act!D40*1000
)</f>
        <v>1897.6773548973281</v>
      </c>
      <c r="E64" s="76">
        <f>IF(TrRoad_act!E40=0,"",E27/TrRoad_act!E40*1000
)</f>
        <v>1870.4628970712722</v>
      </c>
      <c r="F64" s="76">
        <f>IF(TrRoad_act!F40=0,"",F27/TrRoad_act!F40*1000
)</f>
        <v>1849.8285381073417</v>
      </c>
      <c r="G64" s="76">
        <f>IF(TrRoad_act!G40=0,"",G27/TrRoad_act!G40*1000
)</f>
        <v>1823.6550871248078</v>
      </c>
      <c r="H64" s="76">
        <f>IF(TrRoad_act!H40=0,"",H27/TrRoad_act!H40*1000
)</f>
        <v>1761.1992630588709</v>
      </c>
      <c r="I64" s="76">
        <f>IF(TrRoad_act!I40=0,"",I27/TrRoad_act!I40*1000
)</f>
        <v>1706.4344822589387</v>
      </c>
      <c r="J64" s="76">
        <f>IF(TrRoad_act!J40=0,"",J27/TrRoad_act!J40*1000
)</f>
        <v>1691.1007393703828</v>
      </c>
      <c r="K64" s="76">
        <f>IF(TrRoad_act!K40=0,"",K27/TrRoad_act!K40*1000
)</f>
        <v>1675.2618583995777</v>
      </c>
      <c r="L64" s="76">
        <f>IF(TrRoad_act!L40=0,"",L27/TrRoad_act!L40*1000
)</f>
        <v>1615.5497835102885</v>
      </c>
      <c r="M64" s="76">
        <f>IF(TrRoad_act!M40=0,"",M27/TrRoad_act!M40*1000
)</f>
        <v>1601.2305351865357</v>
      </c>
      <c r="N64" s="76">
        <f>IF(TrRoad_act!N40=0,"",N27/TrRoad_act!N40*1000
)</f>
        <v>1559.953182862904</v>
      </c>
      <c r="O64" s="76">
        <f>IF(TrRoad_act!O40=0,"",O27/TrRoad_act!O40*1000
)</f>
        <v>1553.9801988474205</v>
      </c>
      <c r="P64" s="76">
        <f>IF(TrRoad_act!P40=0,"",P27/TrRoad_act!P40*1000
)</f>
        <v>1548.4485743215687</v>
      </c>
      <c r="Q64" s="76">
        <f>IF(TrRoad_act!Q40=0,"",Q27/TrRoad_act!Q40*1000
)</f>
        <v>1544.7934876468128</v>
      </c>
    </row>
    <row r="65" spans="1:17" ht="11.45" customHeight="1" x14ac:dyDescent="0.25">
      <c r="A65" s="62" t="s">
        <v>59</v>
      </c>
      <c r="B65" s="75" t="str">
        <f>IF(TrRoad_act!B41=0,"",B28/TrRoad_act!B41*1000
)</f>
        <v/>
      </c>
      <c r="C65" s="75" t="str">
        <f>IF(TrRoad_act!C41=0,"",C28/TrRoad_act!C41*1000
)</f>
        <v/>
      </c>
      <c r="D65" s="75" t="str">
        <f>IF(TrRoad_act!D41=0,"",D28/TrRoad_act!D41*1000
)</f>
        <v/>
      </c>
      <c r="E65" s="75" t="str">
        <f>IF(TrRoad_act!E41=0,"",E28/TrRoad_act!E41*1000
)</f>
        <v/>
      </c>
      <c r="F65" s="75" t="str">
        <f>IF(TrRoad_act!F41=0,"",F28/TrRoad_act!F41*1000
)</f>
        <v/>
      </c>
      <c r="G65" s="75" t="str">
        <f>IF(TrRoad_act!G41=0,"",G28/TrRoad_act!G41*1000
)</f>
        <v/>
      </c>
      <c r="H65" s="75" t="str">
        <f>IF(TrRoad_act!H41=0,"",H28/TrRoad_act!H41*1000
)</f>
        <v/>
      </c>
      <c r="I65" s="75" t="str">
        <f>IF(TrRoad_act!I41=0,"",I28/TrRoad_act!I41*1000
)</f>
        <v/>
      </c>
      <c r="J65" s="75" t="str">
        <f>IF(TrRoad_act!J41=0,"",J28/TrRoad_act!J41*1000
)</f>
        <v/>
      </c>
      <c r="K65" s="75" t="str">
        <f>IF(TrRoad_act!K41=0,"",K28/TrRoad_act!K41*1000
)</f>
        <v/>
      </c>
      <c r="L65" s="75" t="str">
        <f>IF(TrRoad_act!L41=0,"",L28/TrRoad_act!L41*1000
)</f>
        <v/>
      </c>
      <c r="M65" s="75" t="str">
        <f>IF(TrRoad_act!M41=0,"",M28/TrRoad_act!M41*1000
)</f>
        <v/>
      </c>
      <c r="N65" s="75" t="str">
        <f>IF(TrRoad_act!N41=0,"",N28/TrRoad_act!N41*1000
)</f>
        <v/>
      </c>
      <c r="O65" s="75" t="str">
        <f>IF(TrRoad_act!O41=0,"",O28/TrRoad_act!O41*1000
)</f>
        <v/>
      </c>
      <c r="P65" s="75" t="str">
        <f>IF(TrRoad_act!P41=0,"",P28/TrRoad_act!P41*1000
)</f>
        <v/>
      </c>
      <c r="Q65" s="75" t="str">
        <f>IF(TrRoad_act!Q41=0,"",Q28/TrRoad_act!Q41*1000
)</f>
        <v/>
      </c>
    </row>
    <row r="66" spans="1:17" ht="11.45" customHeight="1" x14ac:dyDescent="0.25">
      <c r="A66" s="62" t="s">
        <v>58</v>
      </c>
      <c r="B66" s="75">
        <f>IF(TrRoad_act!B42=0,"",B29/TrRoad_act!B42*1000
)</f>
        <v>1984.3696598240913</v>
      </c>
      <c r="C66" s="75">
        <f>IF(TrRoad_act!C42=0,"",C29/TrRoad_act!C42*1000
)</f>
        <v>1941.4634545286754</v>
      </c>
      <c r="D66" s="75">
        <f>IF(TrRoad_act!D42=0,"",D29/TrRoad_act!D42*1000
)</f>
        <v>1917.6063917408767</v>
      </c>
      <c r="E66" s="75">
        <f>IF(TrRoad_act!E42=0,"",E29/TrRoad_act!E42*1000
)</f>
        <v>1891.6928839795796</v>
      </c>
      <c r="F66" s="75">
        <f>IF(TrRoad_act!F42=0,"",F29/TrRoad_act!F42*1000
)</f>
        <v>1870.7487545701315</v>
      </c>
      <c r="G66" s="75">
        <f>IF(TrRoad_act!G42=0,"",G29/TrRoad_act!G42*1000
)</f>
        <v>1843.8960784743301</v>
      </c>
      <c r="H66" s="75">
        <f>IF(TrRoad_act!H42=0,"",H29/TrRoad_act!H42*1000
)</f>
        <v>1780.5907007545195</v>
      </c>
      <c r="I66" s="75">
        <f>IF(TrRoad_act!I42=0,"",I29/TrRoad_act!I42*1000
)</f>
        <v>1727.7483646971907</v>
      </c>
      <c r="J66" s="75">
        <f>IF(TrRoad_act!J42=0,"",J29/TrRoad_act!J42*1000
)</f>
        <v>1713.6126170166906</v>
      </c>
      <c r="K66" s="75">
        <f>IF(TrRoad_act!K42=0,"",K29/TrRoad_act!K42*1000
)</f>
        <v>1693.9097968457734</v>
      </c>
      <c r="L66" s="75">
        <f>IF(TrRoad_act!L42=0,"",L29/TrRoad_act!L42*1000
)</f>
        <v>1633.2618600413305</v>
      </c>
      <c r="M66" s="75">
        <f>IF(TrRoad_act!M42=0,"",M29/TrRoad_act!M42*1000
)</f>
        <v>1615.5803077949772</v>
      </c>
      <c r="N66" s="75">
        <f>IF(TrRoad_act!N42=0,"",N29/TrRoad_act!N42*1000
)</f>
        <v>1573.3343279890994</v>
      </c>
      <c r="O66" s="75">
        <f>IF(TrRoad_act!O42=0,"",O29/TrRoad_act!O42*1000
)</f>
        <v>1567.9225119344294</v>
      </c>
      <c r="P66" s="75">
        <f>IF(TrRoad_act!P42=0,"",P29/TrRoad_act!P42*1000
)</f>
        <v>1562.2343162045863</v>
      </c>
      <c r="Q66" s="75">
        <f>IF(TrRoad_act!Q42=0,"",Q29/TrRoad_act!Q42*1000
)</f>
        <v>1558.0211462499503</v>
      </c>
    </row>
    <row r="67" spans="1:17" ht="11.45" customHeight="1" x14ac:dyDescent="0.25">
      <c r="A67" s="62" t="s">
        <v>57</v>
      </c>
      <c r="B67" s="75" t="str">
        <f>IF(TrRoad_act!B43=0,"",B30/TrRoad_act!B43*1000
)</f>
        <v/>
      </c>
      <c r="C67" s="75" t="str">
        <f>IF(TrRoad_act!C43=0,"",C30/TrRoad_act!C43*1000
)</f>
        <v/>
      </c>
      <c r="D67" s="75" t="str">
        <f>IF(TrRoad_act!D43=0,"",D30/TrRoad_act!D43*1000
)</f>
        <v/>
      </c>
      <c r="E67" s="75" t="str">
        <f>IF(TrRoad_act!E43=0,"",E30/TrRoad_act!E43*1000
)</f>
        <v/>
      </c>
      <c r="F67" s="75" t="str">
        <f>IF(TrRoad_act!F43=0,"",F30/TrRoad_act!F43*1000
)</f>
        <v/>
      </c>
      <c r="G67" s="75" t="str">
        <f>IF(TrRoad_act!G43=0,"",G30/TrRoad_act!G43*1000
)</f>
        <v/>
      </c>
      <c r="H67" s="75" t="str">
        <f>IF(TrRoad_act!H43=0,"",H30/TrRoad_act!H43*1000
)</f>
        <v/>
      </c>
      <c r="I67" s="75" t="str">
        <f>IF(TrRoad_act!I43=0,"",I30/TrRoad_act!I43*1000
)</f>
        <v/>
      </c>
      <c r="J67" s="75" t="str">
        <f>IF(TrRoad_act!J43=0,"",J30/TrRoad_act!J43*1000
)</f>
        <v/>
      </c>
      <c r="K67" s="75" t="str">
        <f>IF(TrRoad_act!K43=0,"",K30/TrRoad_act!K43*1000
)</f>
        <v/>
      </c>
      <c r="L67" s="75" t="str">
        <f>IF(TrRoad_act!L43=0,"",L30/TrRoad_act!L43*1000
)</f>
        <v/>
      </c>
      <c r="M67" s="75" t="str">
        <f>IF(TrRoad_act!M43=0,"",M30/TrRoad_act!M43*1000
)</f>
        <v/>
      </c>
      <c r="N67" s="75" t="str">
        <f>IF(TrRoad_act!N43=0,"",N30/TrRoad_act!N43*1000
)</f>
        <v/>
      </c>
      <c r="O67" s="75" t="str">
        <f>IF(TrRoad_act!O43=0,"",O30/TrRoad_act!O43*1000
)</f>
        <v/>
      </c>
      <c r="P67" s="75" t="str">
        <f>IF(TrRoad_act!P43=0,"",P30/TrRoad_act!P43*1000
)</f>
        <v/>
      </c>
      <c r="Q67" s="75" t="str">
        <f>IF(TrRoad_act!Q43=0,"",Q30/TrRoad_act!Q43*1000
)</f>
        <v/>
      </c>
    </row>
    <row r="68" spans="1:17" ht="11.45" customHeight="1" x14ac:dyDescent="0.25">
      <c r="A68" s="62" t="s">
        <v>56</v>
      </c>
      <c r="B68" s="75" t="str">
        <f>IF(TrRoad_act!B44=0,"",B31/TrRoad_act!B44*1000
)</f>
        <v/>
      </c>
      <c r="C68" s="75">
        <f>IF(TrRoad_act!C44=0,"",C31/TrRoad_act!C44*1000
)</f>
        <v>1027.8281368266771</v>
      </c>
      <c r="D68" s="75">
        <f>IF(TrRoad_act!D44=0,"",D31/TrRoad_act!D44*1000
)</f>
        <v>1049.816363792615</v>
      </c>
      <c r="E68" s="75">
        <f>IF(TrRoad_act!E44=0,"",E31/TrRoad_act!E44*1000
)</f>
        <v>1047.7242211436558</v>
      </c>
      <c r="F68" s="75">
        <f>IF(TrRoad_act!F44=0,"",F31/TrRoad_act!F44*1000
)</f>
        <v>1041.7950180379062</v>
      </c>
      <c r="G68" s="75">
        <f>IF(TrRoad_act!G44=0,"",G31/TrRoad_act!G44*1000
)</f>
        <v>1086.9358769522737</v>
      </c>
      <c r="H68" s="75">
        <f>IF(TrRoad_act!H44=0,"",H31/TrRoad_act!H44*1000
)</f>
        <v>1076.8719432523203</v>
      </c>
      <c r="I68" s="75">
        <f>IF(TrRoad_act!I44=0,"",I31/TrRoad_act!I44*1000
)</f>
        <v>1061.3435691586453</v>
      </c>
      <c r="J68" s="75">
        <f>IF(TrRoad_act!J44=0,"",J31/TrRoad_act!J44*1000
)</f>
        <v>1038.6169388582696</v>
      </c>
      <c r="K68" s="75">
        <f>IF(TrRoad_act!K44=0,"",K31/TrRoad_act!K44*1000
)</f>
        <v>1111.614790688699</v>
      </c>
      <c r="L68" s="75">
        <f>IF(TrRoad_act!L44=0,"",L31/TrRoad_act!L44*1000
)</f>
        <v>1057.1965064873391</v>
      </c>
      <c r="M68" s="75">
        <f>IF(TrRoad_act!M44=0,"",M31/TrRoad_act!M44*1000
)</f>
        <v>1136.6349084299591</v>
      </c>
      <c r="N68" s="75">
        <f>IF(TrRoad_act!N44=0,"",N31/TrRoad_act!N44*1000
)</f>
        <v>1126.356114514409</v>
      </c>
      <c r="O68" s="75">
        <f>IF(TrRoad_act!O44=0,"",O31/TrRoad_act!O44*1000
)</f>
        <v>1075.5057551532248</v>
      </c>
      <c r="P68" s="75">
        <f>IF(TrRoad_act!P44=0,"",P31/TrRoad_act!P44*1000
)</f>
        <v>1085.5750769963174</v>
      </c>
      <c r="Q68" s="75">
        <f>IF(TrRoad_act!Q44=0,"",Q31/TrRoad_act!Q44*1000
)</f>
        <v>1130.3540838292072</v>
      </c>
    </row>
    <row r="69" spans="1:17" ht="11.45" customHeight="1" x14ac:dyDescent="0.25">
      <c r="A69" s="62" t="s">
        <v>55</v>
      </c>
      <c r="B69" s="75" t="str">
        <f>IF(TrRoad_act!B45=0,"",B32/TrRoad_act!B45*1000
)</f>
        <v/>
      </c>
      <c r="C69" s="75" t="str">
        <f>IF(TrRoad_act!C45=0,"",C32/TrRoad_act!C45*1000
)</f>
        <v/>
      </c>
      <c r="D69" s="75" t="str">
        <f>IF(TrRoad_act!D45=0,"",D32/TrRoad_act!D45*1000
)</f>
        <v/>
      </c>
      <c r="E69" s="75" t="str">
        <f>IF(TrRoad_act!E45=0,"",E32/TrRoad_act!E45*1000
)</f>
        <v/>
      </c>
      <c r="F69" s="75" t="str">
        <f>IF(TrRoad_act!F45=0,"",F32/TrRoad_act!F45*1000
)</f>
        <v/>
      </c>
      <c r="G69" s="75" t="str">
        <f>IF(TrRoad_act!G45=0,"",G32/TrRoad_act!G45*1000
)</f>
        <v/>
      </c>
      <c r="H69" s="75" t="str">
        <f>IF(TrRoad_act!H45=0,"",H32/TrRoad_act!H45*1000
)</f>
        <v/>
      </c>
      <c r="I69" s="75" t="str">
        <f>IF(TrRoad_act!I45=0,"",I32/TrRoad_act!I45*1000
)</f>
        <v/>
      </c>
      <c r="J69" s="75" t="str">
        <f>IF(TrRoad_act!J45=0,"",J32/TrRoad_act!J45*1000
)</f>
        <v/>
      </c>
      <c r="K69" s="75" t="str">
        <f>IF(TrRoad_act!K45=0,"",K32/TrRoad_act!K45*1000
)</f>
        <v/>
      </c>
      <c r="L69" s="75" t="str">
        <f>IF(TrRoad_act!L45=0,"",L32/TrRoad_act!L45*1000
)</f>
        <v/>
      </c>
      <c r="M69" s="75" t="str">
        <f>IF(TrRoad_act!M45=0,"",M32/TrRoad_act!M45*1000
)</f>
        <v/>
      </c>
      <c r="N69" s="75" t="str">
        <f>IF(TrRoad_act!N45=0,"",N32/TrRoad_act!N45*1000
)</f>
        <v/>
      </c>
      <c r="O69" s="75" t="str">
        <f>IF(TrRoad_act!O45=0,"",O32/TrRoad_act!O45*1000
)</f>
        <v/>
      </c>
      <c r="P69" s="75" t="str">
        <f>IF(TrRoad_act!P45=0,"",P32/TrRoad_act!P45*1000
)</f>
        <v/>
      </c>
      <c r="Q69" s="75" t="str">
        <f>IF(TrRoad_act!Q45=0,"",Q32/TrRoad_act!Q45*1000
)</f>
        <v/>
      </c>
    </row>
    <row r="70" spans="1:17" ht="11.45" customHeight="1" x14ac:dyDescent="0.25">
      <c r="A70" s="25" t="s">
        <v>18</v>
      </c>
      <c r="B70" s="79">
        <f>IF(TrRoad_act!B46=0,"",B33/TrRoad_act!B46*1000
)</f>
        <v>539.15226343758241</v>
      </c>
      <c r="C70" s="79">
        <f>IF(TrRoad_act!C46=0,"",C33/TrRoad_act!C46*1000
)</f>
        <v>531.71420477531456</v>
      </c>
      <c r="D70" s="79">
        <f>IF(TrRoad_act!D46=0,"",D33/TrRoad_act!D46*1000
)</f>
        <v>525.03222900225785</v>
      </c>
      <c r="E70" s="79">
        <f>IF(TrRoad_act!E46=0,"",E33/TrRoad_act!E46*1000
)</f>
        <v>602.85834624424808</v>
      </c>
      <c r="F70" s="79">
        <f>IF(TrRoad_act!F46=0,"",F33/TrRoad_act!F46*1000
)</f>
        <v>528.77985869049428</v>
      </c>
      <c r="G70" s="79">
        <f>IF(TrRoad_act!G46=0,"",G33/TrRoad_act!G46*1000
)</f>
        <v>551.91495462889725</v>
      </c>
      <c r="H70" s="79">
        <f>IF(TrRoad_act!H46=0,"",H33/TrRoad_act!H46*1000
)</f>
        <v>539.32769466300431</v>
      </c>
      <c r="I70" s="79">
        <f>IF(TrRoad_act!I46=0,"",I33/TrRoad_act!I46*1000
)</f>
        <v>534.45127431171375</v>
      </c>
      <c r="J70" s="79">
        <f>IF(TrRoad_act!J46=0,"",J33/TrRoad_act!J46*1000
)</f>
        <v>511.85425809777951</v>
      </c>
      <c r="K70" s="79">
        <f>IF(TrRoad_act!K46=0,"",K33/TrRoad_act!K46*1000
)</f>
        <v>648.93561792209857</v>
      </c>
      <c r="L70" s="79">
        <f>IF(TrRoad_act!L46=0,"",L33/TrRoad_act!L46*1000
)</f>
        <v>546.6938318936127</v>
      </c>
      <c r="M70" s="79">
        <f>IF(TrRoad_act!M46=0,"",M33/TrRoad_act!M46*1000
)</f>
        <v>552.88445957576948</v>
      </c>
      <c r="N70" s="79">
        <f>IF(TrRoad_act!N46=0,"",N33/TrRoad_act!N46*1000
)</f>
        <v>465.72734410316451</v>
      </c>
      <c r="O70" s="79">
        <f>IF(TrRoad_act!O46=0,"",O33/TrRoad_act!O46*1000
)</f>
        <v>495.36348647419504</v>
      </c>
      <c r="P70" s="79">
        <f>IF(TrRoad_act!P46=0,"",P33/TrRoad_act!P46*1000
)</f>
        <v>494.63284646904492</v>
      </c>
      <c r="Q70" s="79">
        <f>IF(TrRoad_act!Q46=0,"",Q33/TrRoad_act!Q46*1000
)</f>
        <v>439.03445614034962</v>
      </c>
    </row>
    <row r="71" spans="1:17" ht="11.45" customHeight="1" x14ac:dyDescent="0.25">
      <c r="A71" s="23" t="s">
        <v>27</v>
      </c>
      <c r="B71" s="78">
        <f>IF(TrRoad_act!B47=0,"",B34/TrRoad_act!B47*1000
)</f>
        <v>293.44765066339721</v>
      </c>
      <c r="C71" s="78">
        <f>IF(TrRoad_act!C47=0,"",C34/TrRoad_act!C47*1000
)</f>
        <v>285.2998806114947</v>
      </c>
      <c r="D71" s="78">
        <f>IF(TrRoad_act!D47=0,"",D34/TrRoad_act!D47*1000
)</f>
        <v>281.06077929449981</v>
      </c>
      <c r="E71" s="78">
        <f>IF(TrRoad_act!E47=0,"",E34/TrRoad_act!E47*1000
)</f>
        <v>277.37772592141124</v>
      </c>
      <c r="F71" s="78">
        <f>IF(TrRoad_act!F47=0,"",F34/TrRoad_act!F47*1000
)</f>
        <v>271.60590440644722</v>
      </c>
      <c r="G71" s="78">
        <f>IF(TrRoad_act!G47=0,"",G34/TrRoad_act!G47*1000
)</f>
        <v>268.07558530347939</v>
      </c>
      <c r="H71" s="78">
        <f>IF(TrRoad_act!H47=0,"",H34/TrRoad_act!H47*1000
)</f>
        <v>260.48788709749266</v>
      </c>
      <c r="I71" s="78">
        <f>IF(TrRoad_act!I47=0,"",I34/TrRoad_act!I47*1000
)</f>
        <v>255.89536060127617</v>
      </c>
      <c r="J71" s="78">
        <f>IF(TrRoad_act!J47=0,"",J34/TrRoad_act!J47*1000
)</f>
        <v>246.6759689296189</v>
      </c>
      <c r="K71" s="78">
        <f>IF(TrRoad_act!K47=0,"",K34/TrRoad_act!K47*1000
)</f>
        <v>243.94610073231584</v>
      </c>
      <c r="L71" s="78">
        <f>IF(TrRoad_act!L47=0,"",L34/TrRoad_act!L47*1000
)</f>
        <v>232.07824510731473</v>
      </c>
      <c r="M71" s="78">
        <f>IF(TrRoad_act!M47=0,"",M34/TrRoad_act!M47*1000
)</f>
        <v>230.59177516824533</v>
      </c>
      <c r="N71" s="78">
        <f>IF(TrRoad_act!N47=0,"",N34/TrRoad_act!N47*1000
)</f>
        <v>228.45743943338917</v>
      </c>
      <c r="O71" s="78">
        <f>IF(TrRoad_act!O47=0,"",O34/TrRoad_act!O47*1000
)</f>
        <v>226.01876311797864</v>
      </c>
      <c r="P71" s="78">
        <f>IF(TrRoad_act!P47=0,"",P34/TrRoad_act!P47*1000
)</f>
        <v>224.42287851268597</v>
      </c>
      <c r="Q71" s="78">
        <f>IF(TrRoad_act!Q47=0,"",Q34/TrRoad_act!Q47*1000
)</f>
        <v>220.61573216391224</v>
      </c>
    </row>
    <row r="72" spans="1:17" ht="11.45" customHeight="1" x14ac:dyDescent="0.25">
      <c r="A72" s="62" t="s">
        <v>59</v>
      </c>
      <c r="B72" s="77">
        <f>IF(TrRoad_act!B48=0,"",B35/TrRoad_act!B48*1000
)</f>
        <v>299.03440179070492</v>
      </c>
      <c r="C72" s="77">
        <f>IF(TrRoad_act!C48=0,"",C35/TrRoad_act!C48*1000
)</f>
        <v>291.36357382363843</v>
      </c>
      <c r="D72" s="77">
        <f>IF(TrRoad_act!D48=0,"",D35/TrRoad_act!D48*1000
)</f>
        <v>287.85514726451839</v>
      </c>
      <c r="E72" s="77">
        <f>IF(TrRoad_act!E48=0,"",E35/TrRoad_act!E48*1000
)</f>
        <v>286.47131629916413</v>
      </c>
      <c r="F72" s="77">
        <f>IF(TrRoad_act!F48=0,"",F35/TrRoad_act!F48*1000
)</f>
        <v>280.99318865238564</v>
      </c>
      <c r="G72" s="77">
        <f>IF(TrRoad_act!G48=0,"",G35/TrRoad_act!G48*1000
)</f>
        <v>277.87069242870717</v>
      </c>
      <c r="H72" s="77">
        <f>IF(TrRoad_act!H48=0,"",H35/TrRoad_act!H48*1000
)</f>
        <v>273.09690227073645</v>
      </c>
      <c r="I72" s="77">
        <f>IF(TrRoad_act!I48=0,"",I35/TrRoad_act!I48*1000
)</f>
        <v>270.67385038502806</v>
      </c>
      <c r="J72" s="77">
        <f>IF(TrRoad_act!J48=0,"",J35/TrRoad_act!J48*1000
)</f>
        <v>256.16119743272384</v>
      </c>
      <c r="K72" s="77">
        <f>IF(TrRoad_act!K48=0,"",K35/TrRoad_act!K48*1000
)</f>
        <v>255.79562359654255</v>
      </c>
      <c r="L72" s="77">
        <f>IF(TrRoad_act!L48=0,"",L35/TrRoad_act!L48*1000
)</f>
        <v>240.71449832977598</v>
      </c>
      <c r="M72" s="77">
        <f>IF(TrRoad_act!M48=0,"",M35/TrRoad_act!M48*1000
)</f>
        <v>238.60402580666801</v>
      </c>
      <c r="N72" s="77">
        <f>IF(TrRoad_act!N48=0,"",N35/TrRoad_act!N48*1000
)</f>
        <v>237.06672617030009</v>
      </c>
      <c r="O72" s="77">
        <f>IF(TrRoad_act!O48=0,"",O35/TrRoad_act!O48*1000
)</f>
        <v>234.28341264997695</v>
      </c>
      <c r="P72" s="77">
        <f>IF(TrRoad_act!P48=0,"",P35/TrRoad_act!P48*1000
)</f>
        <v>231.41805254303259</v>
      </c>
      <c r="Q72" s="77">
        <f>IF(TrRoad_act!Q48=0,"",Q35/TrRoad_act!Q48*1000
)</f>
        <v>226.45703021840413</v>
      </c>
    </row>
    <row r="73" spans="1:17" ht="11.45" customHeight="1" x14ac:dyDescent="0.25">
      <c r="A73" s="62" t="s">
        <v>58</v>
      </c>
      <c r="B73" s="77">
        <f>IF(TrRoad_act!B49=0,"",B36/TrRoad_act!B49*1000
)</f>
        <v>267.57066749887105</v>
      </c>
      <c r="C73" s="77">
        <f>IF(TrRoad_act!C49=0,"",C36/TrRoad_act!C49*1000
)</f>
        <v>261.46200674438091</v>
      </c>
      <c r="D73" s="77">
        <f>IF(TrRoad_act!D49=0,"",D36/TrRoad_act!D49*1000
)</f>
        <v>256.98094191418113</v>
      </c>
      <c r="E73" s="77">
        <f>IF(TrRoad_act!E49=0,"",E36/TrRoad_act!E49*1000
)</f>
        <v>250.56946803017166</v>
      </c>
      <c r="F73" s="77">
        <f>IF(TrRoad_act!F49=0,"",F36/TrRoad_act!F49*1000
)</f>
        <v>247.50720636461239</v>
      </c>
      <c r="G73" s="77">
        <f>IF(TrRoad_act!G49=0,"",G36/TrRoad_act!G49*1000
)</f>
        <v>245.00829679481819</v>
      </c>
      <c r="H73" s="77">
        <f>IF(TrRoad_act!H49=0,"",H36/TrRoad_act!H49*1000
)</f>
        <v>236.66451465554726</v>
      </c>
      <c r="I73" s="77">
        <f>IF(TrRoad_act!I49=0,"",I36/TrRoad_act!I49*1000
)</f>
        <v>230.6825334302676</v>
      </c>
      <c r="J73" s="77">
        <f>IF(TrRoad_act!J49=0,"",J36/TrRoad_act!J49*1000
)</f>
        <v>230.64053775823518</v>
      </c>
      <c r="K73" s="77">
        <f>IF(TrRoad_act!K49=0,"",K36/TrRoad_act!K49*1000
)</f>
        <v>229.53935606166715</v>
      </c>
      <c r="L73" s="77">
        <f>IF(TrRoad_act!L49=0,"",L36/TrRoad_act!L49*1000
)</f>
        <v>223.20475642032631</v>
      </c>
      <c r="M73" s="77">
        <f>IF(TrRoad_act!M49=0,"",M36/TrRoad_act!M49*1000
)</f>
        <v>222.95827011027035</v>
      </c>
      <c r="N73" s="77">
        <f>IF(TrRoad_act!N49=0,"",N36/TrRoad_act!N49*1000
)</f>
        <v>220.21798049271712</v>
      </c>
      <c r="O73" s="77">
        <f>IF(TrRoad_act!O49=0,"",O36/TrRoad_act!O49*1000
)</f>
        <v>220.19268445030167</v>
      </c>
      <c r="P73" s="77">
        <f>IF(TrRoad_act!P49=0,"",P36/TrRoad_act!P49*1000
)</f>
        <v>219.65797440763075</v>
      </c>
      <c r="Q73" s="77">
        <f>IF(TrRoad_act!Q49=0,"",Q36/TrRoad_act!Q49*1000
)</f>
        <v>217.58812754568461</v>
      </c>
    </row>
    <row r="74" spans="1:17" ht="11.45" customHeight="1" x14ac:dyDescent="0.25">
      <c r="A74" s="62" t="s">
        <v>57</v>
      </c>
      <c r="B74" s="77" t="str">
        <f>IF(TrRoad_act!B50=0,"",B37/TrRoad_act!B50*1000
)</f>
        <v/>
      </c>
      <c r="C74" s="77" t="str">
        <f>IF(TrRoad_act!C50=0,"",C37/TrRoad_act!C50*1000
)</f>
        <v/>
      </c>
      <c r="D74" s="77" t="str">
        <f>IF(TrRoad_act!D50=0,"",D37/TrRoad_act!D50*1000
)</f>
        <v/>
      </c>
      <c r="E74" s="77" t="str">
        <f>IF(TrRoad_act!E50=0,"",E37/TrRoad_act!E50*1000
)</f>
        <v/>
      </c>
      <c r="F74" s="77" t="str">
        <f>IF(TrRoad_act!F50=0,"",F37/TrRoad_act!F50*1000
)</f>
        <v/>
      </c>
      <c r="G74" s="77" t="str">
        <f>IF(TrRoad_act!G50=0,"",G37/TrRoad_act!G50*1000
)</f>
        <v/>
      </c>
      <c r="H74" s="77" t="str">
        <f>IF(TrRoad_act!H50=0,"",H37/TrRoad_act!H50*1000
)</f>
        <v/>
      </c>
      <c r="I74" s="77" t="str">
        <f>IF(TrRoad_act!I50=0,"",I37/TrRoad_act!I50*1000
)</f>
        <v/>
      </c>
      <c r="J74" s="77" t="str">
        <f>IF(TrRoad_act!J50=0,"",J37/TrRoad_act!J50*1000
)</f>
        <v/>
      </c>
      <c r="K74" s="77" t="str">
        <f>IF(TrRoad_act!K50=0,"",K37/TrRoad_act!K50*1000
)</f>
        <v/>
      </c>
      <c r="L74" s="77" t="str">
        <f>IF(TrRoad_act!L50=0,"",L37/TrRoad_act!L50*1000
)</f>
        <v/>
      </c>
      <c r="M74" s="77" t="str">
        <f>IF(TrRoad_act!M50=0,"",M37/TrRoad_act!M50*1000
)</f>
        <v/>
      </c>
      <c r="N74" s="77" t="str">
        <f>IF(TrRoad_act!N50=0,"",N37/TrRoad_act!N50*1000
)</f>
        <v/>
      </c>
      <c r="O74" s="77" t="str">
        <f>IF(TrRoad_act!O50=0,"",O37/TrRoad_act!O50*1000
)</f>
        <v/>
      </c>
      <c r="P74" s="77" t="str">
        <f>IF(TrRoad_act!P50=0,"",P37/TrRoad_act!P50*1000
)</f>
        <v/>
      </c>
      <c r="Q74" s="77" t="str">
        <f>IF(TrRoad_act!Q50=0,"",Q37/TrRoad_act!Q50*1000
)</f>
        <v/>
      </c>
    </row>
    <row r="75" spans="1:17" ht="11.45" customHeight="1" x14ac:dyDescent="0.25">
      <c r="A75" s="62" t="s">
        <v>56</v>
      </c>
      <c r="B75" s="77" t="str">
        <f>IF(TrRoad_act!B51=0,"",B38/TrRoad_act!B51*1000
)</f>
        <v/>
      </c>
      <c r="C75" s="77" t="str">
        <f>IF(TrRoad_act!C51=0,"",C38/TrRoad_act!C51*1000
)</f>
        <v/>
      </c>
      <c r="D75" s="77" t="str">
        <f>IF(TrRoad_act!D51=0,"",D38/TrRoad_act!D51*1000
)</f>
        <v/>
      </c>
      <c r="E75" s="77" t="str">
        <f>IF(TrRoad_act!E51=0,"",E38/TrRoad_act!E51*1000
)</f>
        <v/>
      </c>
      <c r="F75" s="77" t="str">
        <f>IF(TrRoad_act!F51=0,"",F38/TrRoad_act!F51*1000
)</f>
        <v/>
      </c>
      <c r="G75" s="77" t="str">
        <f>IF(TrRoad_act!G51=0,"",G38/TrRoad_act!G51*1000
)</f>
        <v/>
      </c>
      <c r="H75" s="77" t="str">
        <f>IF(TrRoad_act!H51=0,"",H38/TrRoad_act!H51*1000
)</f>
        <v/>
      </c>
      <c r="I75" s="77" t="str">
        <f>IF(TrRoad_act!I51=0,"",I38/TrRoad_act!I51*1000
)</f>
        <v/>
      </c>
      <c r="J75" s="77" t="str">
        <f>IF(TrRoad_act!J51=0,"",J38/TrRoad_act!J51*1000
)</f>
        <v/>
      </c>
      <c r="K75" s="77" t="str">
        <f>IF(TrRoad_act!K51=0,"",K38/TrRoad_act!K51*1000
)</f>
        <v/>
      </c>
      <c r="L75" s="77" t="str">
        <f>IF(TrRoad_act!L51=0,"",L38/TrRoad_act!L51*1000
)</f>
        <v/>
      </c>
      <c r="M75" s="77" t="str">
        <f>IF(TrRoad_act!M51=0,"",M38/TrRoad_act!M51*1000
)</f>
        <v/>
      </c>
      <c r="N75" s="77" t="str">
        <f>IF(TrRoad_act!N51=0,"",N38/TrRoad_act!N51*1000
)</f>
        <v/>
      </c>
      <c r="O75" s="77" t="str">
        <f>IF(TrRoad_act!O51=0,"",O38/TrRoad_act!O51*1000
)</f>
        <v/>
      </c>
      <c r="P75" s="77" t="str">
        <f>IF(TrRoad_act!P51=0,"",P38/TrRoad_act!P51*1000
)</f>
        <v/>
      </c>
      <c r="Q75" s="77" t="str">
        <f>IF(TrRoad_act!Q51=0,"",Q38/TrRoad_act!Q51*1000
)</f>
        <v/>
      </c>
    </row>
    <row r="76" spans="1:17" ht="11.45" customHeight="1" x14ac:dyDescent="0.25">
      <c r="A76" s="62" t="s">
        <v>55</v>
      </c>
      <c r="B76" s="77" t="str">
        <f>IF(TrRoad_act!B52=0,"",B39/TrRoad_act!B52*1000
)</f>
        <v/>
      </c>
      <c r="C76" s="77" t="str">
        <f>IF(TrRoad_act!C52=0,"",C39/TrRoad_act!C52*1000
)</f>
        <v/>
      </c>
      <c r="D76" s="77" t="str">
        <f>IF(TrRoad_act!D52=0,"",D39/TrRoad_act!D52*1000
)</f>
        <v/>
      </c>
      <c r="E76" s="77" t="str">
        <f>IF(TrRoad_act!E52=0,"",E39/TrRoad_act!E52*1000
)</f>
        <v/>
      </c>
      <c r="F76" s="77" t="str">
        <f>IF(TrRoad_act!F52=0,"",F39/TrRoad_act!F52*1000
)</f>
        <v/>
      </c>
      <c r="G76" s="77" t="str">
        <f>IF(TrRoad_act!G52=0,"",G39/TrRoad_act!G52*1000
)</f>
        <v/>
      </c>
      <c r="H76" s="77" t="str">
        <f>IF(TrRoad_act!H52=0,"",H39/TrRoad_act!H52*1000
)</f>
        <v/>
      </c>
      <c r="I76" s="77" t="str">
        <f>IF(TrRoad_act!I52=0,"",I39/TrRoad_act!I52*1000
)</f>
        <v/>
      </c>
      <c r="J76" s="77" t="str">
        <f>IF(TrRoad_act!J52=0,"",J39/TrRoad_act!J52*1000
)</f>
        <v/>
      </c>
      <c r="K76" s="77" t="str">
        <f>IF(TrRoad_act!K52=0,"",K39/TrRoad_act!K52*1000
)</f>
        <v/>
      </c>
      <c r="L76" s="77" t="str">
        <f>IF(TrRoad_act!L52=0,"",L39/TrRoad_act!L52*1000
)</f>
        <v/>
      </c>
      <c r="M76" s="77" t="str">
        <f>IF(TrRoad_act!M52=0,"",M39/TrRoad_act!M52*1000
)</f>
        <v/>
      </c>
      <c r="N76" s="77" t="str">
        <f>IF(TrRoad_act!N52=0,"",N39/TrRoad_act!N52*1000
)</f>
        <v/>
      </c>
      <c r="O76" s="77" t="str">
        <f>IF(TrRoad_act!O52=0,"",O39/TrRoad_act!O52*1000
)</f>
        <v/>
      </c>
      <c r="P76" s="77" t="str">
        <f>IF(TrRoad_act!P52=0,"",P39/TrRoad_act!P52*1000
)</f>
        <v/>
      </c>
      <c r="Q76" s="77" t="str">
        <f>IF(TrRoad_act!Q52=0,"",Q39/TrRoad_act!Q52*1000
)</f>
        <v/>
      </c>
    </row>
    <row r="77" spans="1:17" ht="11.45" customHeight="1" x14ac:dyDescent="0.25">
      <c r="A77" s="19" t="s">
        <v>24</v>
      </c>
      <c r="B77" s="76">
        <f>IF(TrRoad_act!B53=0,"",B40/TrRoad_act!B53*1000
)</f>
        <v>1321.0109546300121</v>
      </c>
      <c r="C77" s="76">
        <f>IF(TrRoad_act!C53=0,"",C40/TrRoad_act!C53*1000
)</f>
        <v>1298.0654094282515</v>
      </c>
      <c r="D77" s="76">
        <f>IF(TrRoad_act!D53=0,"",D40/TrRoad_act!D53*1000
)</f>
        <v>1289.1738086520479</v>
      </c>
      <c r="E77" s="76">
        <f>IF(TrRoad_act!E53=0,"",E40/TrRoad_act!E53*1000
)</f>
        <v>2217.1626504686865</v>
      </c>
      <c r="F77" s="76">
        <f>IF(TrRoad_act!F53=0,"",F40/TrRoad_act!F53*1000
)</f>
        <v>1271.2393495996616</v>
      </c>
      <c r="G77" s="76">
        <f>IF(TrRoad_act!G53=0,"",G40/TrRoad_act!G53*1000
)</f>
        <v>1625.4419743476117</v>
      </c>
      <c r="H77" s="76">
        <f>IF(TrRoad_act!H53=0,"",H40/TrRoad_act!H53*1000
)</f>
        <v>1465.8941312570535</v>
      </c>
      <c r="I77" s="76">
        <f>IF(TrRoad_act!I53=0,"",I40/TrRoad_act!I53*1000
)</f>
        <v>1551.846295571977</v>
      </c>
      <c r="J77" s="76">
        <f>IF(TrRoad_act!J53=0,"",J40/TrRoad_act!J53*1000
)</f>
        <v>1396.8421233895087</v>
      </c>
      <c r="K77" s="76">
        <f>IF(TrRoad_act!K53=0,"",K40/TrRoad_act!K53*1000
)</f>
        <v>1954.6655385625972</v>
      </c>
      <c r="L77" s="76">
        <f>IF(TrRoad_act!L53=0,"",L40/TrRoad_act!L53*1000
)</f>
        <v>1549.3790112851138</v>
      </c>
      <c r="M77" s="76">
        <f>IF(TrRoad_act!M53=0,"",M40/TrRoad_act!M53*1000
)</f>
        <v>1817.8271233997273</v>
      </c>
      <c r="N77" s="76">
        <f>IF(TrRoad_act!N53=0,"",N40/TrRoad_act!N53*1000
)</f>
        <v>1265.3815241587768</v>
      </c>
      <c r="O77" s="76">
        <f>IF(TrRoad_act!O53=0,"",O40/TrRoad_act!O53*1000
)</f>
        <v>1611.1663992815672</v>
      </c>
      <c r="P77" s="76">
        <f>IF(TrRoad_act!P53=0,"",P40/TrRoad_act!P53*1000
)</f>
        <v>1576.9644672148402</v>
      </c>
      <c r="Q77" s="76">
        <f>IF(TrRoad_act!Q53=0,"",Q40/TrRoad_act!Q53*1000
)</f>
        <v>1465.3556012278302</v>
      </c>
    </row>
    <row r="78" spans="1:17" ht="11.45" customHeight="1" x14ac:dyDescent="0.25">
      <c r="A78" s="17" t="s">
        <v>23</v>
      </c>
      <c r="B78" s="75">
        <f>IF(TrRoad_act!B54=0,"",B41/TrRoad_act!B54*1000
)</f>
        <v>1292.4739052031912</v>
      </c>
      <c r="C78" s="75">
        <f>IF(TrRoad_act!C54=0,"",C41/TrRoad_act!C54*1000
)</f>
        <v>1281.5414504708708</v>
      </c>
      <c r="D78" s="75">
        <f>IF(TrRoad_act!D54=0,"",D41/TrRoad_act!D54*1000
)</f>
        <v>1277.0550707143539</v>
      </c>
      <c r="E78" s="75">
        <f>IF(TrRoad_act!E54=0,"",E41/TrRoad_act!E54*1000
)</f>
        <v>1734.6552985998803</v>
      </c>
      <c r="F78" s="75">
        <f>IF(TrRoad_act!F54=0,"",F41/TrRoad_act!F54*1000
)</f>
        <v>1263.8826995248617</v>
      </c>
      <c r="G78" s="75">
        <f>IF(TrRoad_act!G54=0,"",G41/TrRoad_act!G54*1000
)</f>
        <v>1437.4631991147794</v>
      </c>
      <c r="H78" s="75">
        <f>IF(TrRoad_act!H54=0,"",H41/TrRoad_act!H54*1000
)</f>
        <v>1344.1963473409419</v>
      </c>
      <c r="I78" s="75">
        <f>IF(TrRoad_act!I54=0,"",I41/TrRoad_act!I54*1000
)</f>
        <v>1378.2700964866276</v>
      </c>
      <c r="J78" s="75">
        <f>IF(TrRoad_act!J54=0,"",J41/TrRoad_act!J54*1000
)</f>
        <v>1304.3698510467552</v>
      </c>
      <c r="K78" s="75">
        <f>IF(TrRoad_act!K54=0,"",K41/TrRoad_act!K54*1000
)</f>
        <v>1583.420314113537</v>
      </c>
      <c r="L78" s="75">
        <f>IF(TrRoad_act!L54=0,"",L41/TrRoad_act!L54*1000
)</f>
        <v>1366.6183363903456</v>
      </c>
      <c r="M78" s="75">
        <f>IF(TrRoad_act!M54=0,"",M41/TrRoad_act!M54*1000
)</f>
        <v>1499.0312216953444</v>
      </c>
      <c r="N78" s="75">
        <f>IF(TrRoad_act!N54=0,"",N41/TrRoad_act!N54*1000
)</f>
        <v>1214.7676296636987</v>
      </c>
      <c r="O78" s="75">
        <f>IF(TrRoad_act!O54=0,"",O41/TrRoad_act!O54*1000
)</f>
        <v>1371.6790523247289</v>
      </c>
      <c r="P78" s="75">
        <f>IF(TrRoad_act!P54=0,"",P41/TrRoad_act!P54*1000
)</f>
        <v>1362.802241866965</v>
      </c>
      <c r="Q78" s="75">
        <f>IF(TrRoad_act!Q54=0,"",Q41/TrRoad_act!Q54*1000
)</f>
        <v>1306.7565682437914</v>
      </c>
    </row>
    <row r="79" spans="1:17" ht="11.45" customHeight="1" x14ac:dyDescent="0.25">
      <c r="A79" s="15" t="s">
        <v>22</v>
      </c>
      <c r="B79" s="74">
        <f>IF(TrRoad_act!B55=0,"",B42/TrRoad_act!B55*1000
)</f>
        <v>1920.979873430819</v>
      </c>
      <c r="C79" s="74">
        <f>IF(TrRoad_act!C55=0,"",C42/TrRoad_act!C55*1000
)</f>
        <v>1631.8701452777511</v>
      </c>
      <c r="D79" s="74">
        <f>IF(TrRoad_act!D55=0,"",D42/TrRoad_act!D55*1000
)</f>
        <v>1527.7281430695357</v>
      </c>
      <c r="E79" s="74">
        <f>IF(TrRoad_act!E55=0,"",E42/TrRoad_act!E55*1000
)</f>
        <v>8151.3575105773143</v>
      </c>
      <c r="F79" s="74">
        <f>IF(TrRoad_act!F55=0,"",F42/TrRoad_act!F55*1000
)</f>
        <v>1406.3556899940363</v>
      </c>
      <c r="G79" s="74">
        <f>IF(TrRoad_act!G55=0,"",G42/TrRoad_act!G55*1000
)</f>
        <v>4157.954340635325</v>
      </c>
      <c r="H79" s="74">
        <f>IF(TrRoad_act!H55=0,"",H42/TrRoad_act!H55*1000
)</f>
        <v>3018.662213439135</v>
      </c>
      <c r="I79" s="74">
        <f>IF(TrRoad_act!I55=0,"",I42/TrRoad_act!I55*1000
)</f>
        <v>4121.928440636535</v>
      </c>
      <c r="J79" s="74">
        <f>IF(TrRoad_act!J55=0,"",J42/TrRoad_act!J55*1000
)</f>
        <v>3102.8965098142862</v>
      </c>
      <c r="K79" s="74">
        <f>IF(TrRoad_act!K55=0,"",K42/TrRoad_act!K55*1000
)</f>
        <v>9633.5386182466791</v>
      </c>
      <c r="L79" s="74">
        <f>IF(TrRoad_act!L55=0,"",L42/TrRoad_act!L55*1000
)</f>
        <v>4628.7350792494808</v>
      </c>
      <c r="M79" s="74">
        <f>IF(TrRoad_act!M55=0,"",M42/TrRoad_act!M55*1000
)</f>
        <v>6445.7747952744458</v>
      </c>
      <c r="N79" s="74">
        <f>IF(TrRoad_act!N55=0,"",N42/TrRoad_act!N55*1000
)</f>
        <v>1891.6448064189722</v>
      </c>
      <c r="O79" s="74">
        <f>IF(TrRoad_act!O55=0,"",O42/TrRoad_act!O55*1000
)</f>
        <v>2841.0442217715486</v>
      </c>
      <c r="P79" s="74">
        <f>IF(TrRoad_act!P55=0,"",P42/TrRoad_act!P55*1000
)</f>
        <v>3862.7257391399171</v>
      </c>
      <c r="Q79" s="74">
        <f>IF(TrRoad_act!Q55=0,"",Q42/TrRoad_act!Q55*1000
)</f>
        <v>3077.3644184758136</v>
      </c>
    </row>
    <row r="81" spans="1:17" ht="11.45" customHeight="1" x14ac:dyDescent="0.25">
      <c r="A81" s="27" t="s">
        <v>96</v>
      </c>
      <c r="B81" s="68"/>
      <c r="C81" s="68"/>
      <c r="D81" s="68"/>
      <c r="E81" s="68"/>
      <c r="F81" s="68"/>
      <c r="G81" s="68"/>
      <c r="H81" s="68"/>
      <c r="I81" s="68"/>
      <c r="J81" s="68"/>
      <c r="K81" s="68"/>
      <c r="L81" s="68"/>
      <c r="M81" s="68"/>
      <c r="N81" s="68"/>
      <c r="O81" s="68"/>
      <c r="P81" s="68"/>
      <c r="Q81" s="68"/>
    </row>
    <row r="82" spans="1:17" ht="11.45" customHeight="1" x14ac:dyDescent="0.25">
      <c r="A82" s="25" t="s">
        <v>95</v>
      </c>
      <c r="B82" s="79">
        <f>IF(TrRoad_act!B4=0,"",B18/TrRoad_act!B4*1000)</f>
        <v>112.56844690401853</v>
      </c>
      <c r="C82" s="79">
        <f>IF(TrRoad_act!C4=0,"",C18/TrRoad_act!C4*1000)</f>
        <v>110.54206301429343</v>
      </c>
      <c r="D82" s="79">
        <f>IF(TrRoad_act!D4=0,"",D18/TrRoad_act!D4*1000)</f>
        <v>110.32777864741598</v>
      </c>
      <c r="E82" s="79">
        <f>IF(TrRoad_act!E4=0,"",E18/TrRoad_act!E4*1000)</f>
        <v>110.80786166732686</v>
      </c>
      <c r="F82" s="79">
        <f>IF(TrRoad_act!F4=0,"",F18/TrRoad_act!F4*1000)</f>
        <v>109.62214452250562</v>
      </c>
      <c r="G82" s="79">
        <f>IF(TrRoad_act!G4=0,"",G18/TrRoad_act!G4*1000)</f>
        <v>109.49688666167982</v>
      </c>
      <c r="H82" s="79">
        <f>IF(TrRoad_act!H4=0,"",H18/TrRoad_act!H4*1000)</f>
        <v>107.4273950128358</v>
      </c>
      <c r="I82" s="79">
        <f>IF(TrRoad_act!I4=0,"",I18/TrRoad_act!I4*1000)</f>
        <v>106.81106952378718</v>
      </c>
      <c r="J82" s="79">
        <f>IF(TrRoad_act!J4=0,"",J18/TrRoad_act!J4*1000)</f>
        <v>100.57315413156842</v>
      </c>
      <c r="K82" s="79">
        <f>IF(TrRoad_act!K4=0,"",K18/TrRoad_act!K4*1000)</f>
        <v>100.90982963401484</v>
      </c>
      <c r="L82" s="79">
        <f>IF(TrRoad_act!L4=0,"",L18/TrRoad_act!L4*1000)</f>
        <v>93.609110587945153</v>
      </c>
      <c r="M82" s="79">
        <f>IF(TrRoad_act!M4=0,"",M18/TrRoad_act!M4*1000)</f>
        <v>90.403483885509161</v>
      </c>
      <c r="N82" s="79">
        <f>IF(TrRoad_act!N4=0,"",N18/TrRoad_act!N4*1000)</f>
        <v>78.793070964373598</v>
      </c>
      <c r="O82" s="79">
        <f>IF(TrRoad_act!O4=0,"",O18/TrRoad_act!O4*1000)</f>
        <v>75.529324888596662</v>
      </c>
      <c r="P82" s="79">
        <f>IF(TrRoad_act!P4=0,"",P18/TrRoad_act!P4*1000)</f>
        <v>73.499105963304331</v>
      </c>
      <c r="Q82" s="79">
        <f>IF(TrRoad_act!Q4=0,"",Q18/TrRoad_act!Q4*1000)</f>
        <v>70.925768992736295</v>
      </c>
    </row>
    <row r="83" spans="1:17" ht="11.45" customHeight="1" x14ac:dyDescent="0.25">
      <c r="A83" s="23" t="s">
        <v>30</v>
      </c>
      <c r="B83" s="78">
        <f>IF(TrRoad_act!B5=0,"",B19/TrRoad_act!B5*1000)</f>
        <v>112.00813987416315</v>
      </c>
      <c r="C83" s="78">
        <f>IF(TrRoad_act!C5=0,"",C19/TrRoad_act!C5*1000)</f>
        <v>114.76642405448645</v>
      </c>
      <c r="D83" s="78">
        <f>IF(TrRoad_act!D5=0,"",D19/TrRoad_act!D5*1000)</f>
        <v>114.24223588936272</v>
      </c>
      <c r="E83" s="78">
        <f>IF(TrRoad_act!E5=0,"",E19/TrRoad_act!E5*1000)</f>
        <v>112.98705076333232</v>
      </c>
      <c r="F83" s="78">
        <f>IF(TrRoad_act!F5=0,"",F19/TrRoad_act!F5*1000)</f>
        <v>109.16822884880784</v>
      </c>
      <c r="G83" s="78">
        <f>IF(TrRoad_act!G5=0,"",G19/TrRoad_act!G5*1000)</f>
        <v>109.94725463768054</v>
      </c>
      <c r="H83" s="78">
        <f>IF(TrRoad_act!H5=0,"",H19/TrRoad_act!H5*1000)</f>
        <v>105.83211062959568</v>
      </c>
      <c r="I83" s="78">
        <f>IF(TrRoad_act!I5=0,"",I19/TrRoad_act!I5*1000)</f>
        <v>103.37436907980172</v>
      </c>
      <c r="J83" s="78">
        <f>IF(TrRoad_act!J5=0,"",J19/TrRoad_act!J5*1000)</f>
        <v>103.65749004252001</v>
      </c>
      <c r="K83" s="78">
        <f>IF(TrRoad_act!K5=0,"",K19/TrRoad_act!K5*1000)</f>
        <v>103.90406726717448</v>
      </c>
      <c r="L83" s="78">
        <f>IF(TrRoad_act!L5=0,"",L19/TrRoad_act!L5*1000)</f>
        <v>103.74783778297311</v>
      </c>
      <c r="M83" s="78">
        <f>IF(TrRoad_act!M5=0,"",M19/TrRoad_act!M5*1000)</f>
        <v>102.51301627478314</v>
      </c>
      <c r="N83" s="78">
        <f>IF(TrRoad_act!N5=0,"",N19/TrRoad_act!N5*1000)</f>
        <v>100.20650544052849</v>
      </c>
      <c r="O83" s="78">
        <f>IF(TrRoad_act!O5=0,"",O19/TrRoad_act!O5*1000)</f>
        <v>98.411860374692466</v>
      </c>
      <c r="P83" s="78">
        <f>IF(TrRoad_act!P5=0,"",P19/TrRoad_act!P5*1000)</f>
        <v>96.247988271174606</v>
      </c>
      <c r="Q83" s="78">
        <f>IF(TrRoad_act!Q5=0,"",Q19/TrRoad_act!Q5*1000)</f>
        <v>98.213992397559466</v>
      </c>
    </row>
    <row r="84" spans="1:17" ht="11.45" customHeight="1" x14ac:dyDescent="0.25">
      <c r="A84" s="19" t="s">
        <v>29</v>
      </c>
      <c r="B84" s="76">
        <f>IF(TrRoad_act!B6=0,"",B20/TrRoad_act!B6*1000)</f>
        <v>126.81883391200246</v>
      </c>
      <c r="C84" s="76">
        <f>IF(TrRoad_act!C6=0,"",C20/TrRoad_act!C6*1000)</f>
        <v>123.26267054032463</v>
      </c>
      <c r="D84" s="76">
        <f>IF(TrRoad_act!D6=0,"",D20/TrRoad_act!D6*1000)</f>
        <v>122.50392875961403</v>
      </c>
      <c r="E84" s="76">
        <f>IF(TrRoad_act!E6=0,"",E20/TrRoad_act!E6*1000)</f>
        <v>122.65339480373878</v>
      </c>
      <c r="F84" s="76">
        <f>IF(TrRoad_act!F6=0,"",F20/TrRoad_act!F6*1000)</f>
        <v>120.57528734772359</v>
      </c>
      <c r="G84" s="76">
        <f>IF(TrRoad_act!G6=0,"",G20/TrRoad_act!G6*1000)</f>
        <v>119.83626009963294</v>
      </c>
      <c r="H84" s="76">
        <f>IF(TrRoad_act!H6=0,"",H20/TrRoad_act!H6*1000)</f>
        <v>116.99191958864765</v>
      </c>
      <c r="I84" s="76">
        <f>IF(TrRoad_act!I6=0,"",I20/TrRoad_act!I6*1000)</f>
        <v>116.5164405373674</v>
      </c>
      <c r="J84" s="76">
        <f>IF(TrRoad_act!J6=0,"",J20/TrRoad_act!J6*1000)</f>
        <v>108.62161732970168</v>
      </c>
      <c r="K84" s="76">
        <f>IF(TrRoad_act!K6=0,"",K20/TrRoad_act!K6*1000)</f>
        <v>108.21184939946961</v>
      </c>
      <c r="L84" s="76">
        <f>IF(TrRoad_act!L6=0,"",L20/TrRoad_act!L6*1000)</f>
        <v>99.506516738327221</v>
      </c>
      <c r="M84" s="76">
        <f>IF(TrRoad_act!M6=0,"",M20/TrRoad_act!M6*1000)</f>
        <v>95.548361914830139</v>
      </c>
      <c r="N84" s="76">
        <f>IF(TrRoad_act!N6=0,"",N20/TrRoad_act!N6*1000)</f>
        <v>81.065692206133704</v>
      </c>
      <c r="O84" s="76">
        <f>IF(TrRoad_act!O6=0,"",O20/TrRoad_act!O6*1000)</f>
        <v>76.965645635762485</v>
      </c>
      <c r="P84" s="76">
        <f>IF(TrRoad_act!P6=0,"",P20/TrRoad_act!P6*1000)</f>
        <v>74.438721969468517</v>
      </c>
      <c r="Q84" s="76">
        <f>IF(TrRoad_act!Q6=0,"",Q20/TrRoad_act!Q6*1000)</f>
        <v>71.049461968674777</v>
      </c>
    </row>
    <row r="85" spans="1:17" ht="11.45" customHeight="1" x14ac:dyDescent="0.25">
      <c r="A85" s="62" t="s">
        <v>59</v>
      </c>
      <c r="B85" s="77">
        <f>IF(TrRoad_act!B7=0,"",B21/TrRoad_act!B7*1000)</f>
        <v>127.98096406863068</v>
      </c>
      <c r="C85" s="77">
        <f>IF(TrRoad_act!C7=0,"",C21/TrRoad_act!C7*1000)</f>
        <v>123.94931938578456</v>
      </c>
      <c r="D85" s="77">
        <f>IF(TrRoad_act!D7=0,"",D21/TrRoad_act!D7*1000)</f>
        <v>123.11994990011448</v>
      </c>
      <c r="E85" s="77">
        <f>IF(TrRoad_act!E7=0,"",E21/TrRoad_act!E7*1000)</f>
        <v>123.3482664522262</v>
      </c>
      <c r="F85" s="77">
        <f>IF(TrRoad_act!F7=0,"",F21/TrRoad_act!F7*1000)</f>
        <v>120.98734389398921</v>
      </c>
      <c r="G85" s="77">
        <f>IF(TrRoad_act!G7=0,"",G21/TrRoad_act!G7*1000)</f>
        <v>120.11782137378553</v>
      </c>
      <c r="H85" s="77">
        <f>IF(TrRoad_act!H7=0,"",H21/TrRoad_act!H7*1000)</f>
        <v>117.40043943256578</v>
      </c>
      <c r="I85" s="77">
        <f>IF(TrRoad_act!I7=0,"",I21/TrRoad_act!I7*1000)</f>
        <v>116.88470169814707</v>
      </c>
      <c r="J85" s="77">
        <f>IF(TrRoad_act!J7=0,"",J21/TrRoad_act!J7*1000)</f>
        <v>108.77482279311178</v>
      </c>
      <c r="K85" s="77">
        <f>IF(TrRoad_act!K7=0,"",K21/TrRoad_act!K7*1000)</f>
        <v>108.4514276394933</v>
      </c>
      <c r="L85" s="77">
        <f>IF(TrRoad_act!L7=0,"",L21/TrRoad_act!L7*1000)</f>
        <v>99.261712959961187</v>
      </c>
      <c r="M85" s="77">
        <f>IF(TrRoad_act!M7=0,"",M21/TrRoad_act!M7*1000)</f>
        <v>92.551419867792021</v>
      </c>
      <c r="N85" s="77">
        <f>IF(TrRoad_act!N7=0,"",N21/TrRoad_act!N7*1000)</f>
        <v>80.268879910718766</v>
      </c>
      <c r="O85" s="77">
        <f>IF(TrRoad_act!O7=0,"",O21/TrRoad_act!O7*1000)</f>
        <v>75.844159746015833</v>
      </c>
      <c r="P85" s="77">
        <f>IF(TrRoad_act!P7=0,"",P21/TrRoad_act!P7*1000)</f>
        <v>73.292446008493826</v>
      </c>
      <c r="Q85" s="77">
        <f>IF(TrRoad_act!Q7=0,"",Q21/TrRoad_act!Q7*1000)</f>
        <v>69.805230746633754</v>
      </c>
    </row>
    <row r="86" spans="1:17" ht="11.45" customHeight="1" x14ac:dyDescent="0.25">
      <c r="A86" s="62" t="s">
        <v>58</v>
      </c>
      <c r="B86" s="77">
        <f>IF(TrRoad_act!B8=0,"",B22/TrRoad_act!B8*1000)</f>
        <v>111.73096042927195</v>
      </c>
      <c r="C86" s="77">
        <f>IF(TrRoad_act!C8=0,"",C22/TrRoad_act!C8*1000)</f>
        <v>111.99977947002776</v>
      </c>
      <c r="D86" s="77">
        <f>IF(TrRoad_act!D8=0,"",D22/TrRoad_act!D8*1000)</f>
        <v>111.46403140389695</v>
      </c>
      <c r="E86" s="77">
        <f>IF(TrRoad_act!E8=0,"",E22/TrRoad_act!E8*1000)</f>
        <v>111.37452318366365</v>
      </c>
      <c r="F86" s="77">
        <f>IF(TrRoad_act!F8=0,"",F22/TrRoad_act!F8*1000)</f>
        <v>112.32136331253506</v>
      </c>
      <c r="G86" s="77">
        <f>IF(TrRoad_act!G8=0,"",G22/TrRoad_act!G8*1000)</f>
        <v>113.71205673349347</v>
      </c>
      <c r="H86" s="77">
        <f>IF(TrRoad_act!H8=0,"",H22/TrRoad_act!H8*1000)</f>
        <v>108.77045674439752</v>
      </c>
      <c r="I86" s="77">
        <f>IF(TrRoad_act!I8=0,"",I22/TrRoad_act!I8*1000)</f>
        <v>109.09628019543484</v>
      </c>
      <c r="J86" s="77">
        <f>IF(TrRoad_act!J8=0,"",J22/TrRoad_act!J8*1000)</f>
        <v>104.44041056276282</v>
      </c>
      <c r="K86" s="77">
        <f>IF(TrRoad_act!K8=0,"",K22/TrRoad_act!K8*1000)</f>
        <v>102.80715088822382</v>
      </c>
      <c r="L86" s="77">
        <f>IF(TrRoad_act!L8=0,"",L22/TrRoad_act!L8*1000)</f>
        <v>99.745753312662515</v>
      </c>
      <c r="M86" s="77">
        <f>IF(TrRoad_act!M8=0,"",M22/TrRoad_act!M8*1000)</f>
        <v>99.267991251976184</v>
      </c>
      <c r="N86" s="77">
        <f>IF(TrRoad_act!N8=0,"",N22/TrRoad_act!N8*1000)</f>
        <v>87.290280532585015</v>
      </c>
      <c r="O86" s="77">
        <f>IF(TrRoad_act!O8=0,"",O22/TrRoad_act!O8*1000)</f>
        <v>76.471564691512356</v>
      </c>
      <c r="P86" s="77">
        <f>IF(TrRoad_act!P8=0,"",P22/TrRoad_act!P8*1000)</f>
        <v>72.244340364786339</v>
      </c>
      <c r="Q86" s="77">
        <f>IF(TrRoad_act!Q8=0,"",Q22/TrRoad_act!Q8*1000)</f>
        <v>64.690561582821587</v>
      </c>
    </row>
    <row r="87" spans="1:17" ht="11.45" customHeight="1" x14ac:dyDescent="0.25">
      <c r="A87" s="62" t="s">
        <v>57</v>
      </c>
      <c r="B87" s="77">
        <f>IF(TrRoad_act!B9=0,"",B23/TrRoad_act!B9*1000)</f>
        <v>124.34876275601643</v>
      </c>
      <c r="C87" s="77">
        <f>IF(TrRoad_act!C9=0,"",C23/TrRoad_act!C9*1000)</f>
        <v>137.34962159147318</v>
      </c>
      <c r="D87" s="77">
        <f>IF(TrRoad_act!D9=0,"",D23/TrRoad_act!D9*1000)</f>
        <v>141.68140100460781</v>
      </c>
      <c r="E87" s="77">
        <f>IF(TrRoad_act!E9=0,"",E23/TrRoad_act!E9*1000)</f>
        <v>129.07993371500538</v>
      </c>
      <c r="F87" s="77">
        <f>IF(TrRoad_act!F9=0,"",F23/TrRoad_act!F9*1000)</f>
        <v>130.69665988478582</v>
      </c>
      <c r="G87" s="77">
        <f>IF(TrRoad_act!G9=0,"",G23/TrRoad_act!G9*1000)</f>
        <v>131.99649761753719</v>
      </c>
      <c r="H87" s="77">
        <f>IF(TrRoad_act!H9=0,"",H23/TrRoad_act!H9*1000)</f>
        <v>130.89021025617149</v>
      </c>
      <c r="I87" s="77">
        <f>IF(TrRoad_act!I9=0,"",I23/TrRoad_act!I9*1000)</f>
        <v>128.77051934720583</v>
      </c>
      <c r="J87" s="77">
        <f>IF(TrRoad_act!J9=0,"",J23/TrRoad_act!J9*1000)</f>
        <v>127.33783438215853</v>
      </c>
      <c r="K87" s="77">
        <f>IF(TrRoad_act!K9=0,"",K23/TrRoad_act!K9*1000)</f>
        <v>123.66699315088202</v>
      </c>
      <c r="L87" s="77">
        <f>IF(TrRoad_act!L9=0,"",L23/TrRoad_act!L9*1000)</f>
        <v>120.59121796552088</v>
      </c>
      <c r="M87" s="77">
        <f>IF(TrRoad_act!M9=0,"",M23/TrRoad_act!M9*1000)</f>
        <v>186.97519967914025</v>
      </c>
      <c r="N87" s="77">
        <f>IF(TrRoad_act!N9=0,"",N23/TrRoad_act!N9*1000)</f>
        <v>99.521088695072351</v>
      </c>
      <c r="O87" s="77">
        <f>IF(TrRoad_act!O9=0,"",O23/TrRoad_act!O9*1000)</f>
        <v>93.986142934753175</v>
      </c>
      <c r="P87" s="77">
        <f>IF(TrRoad_act!P9=0,"",P23/TrRoad_act!P9*1000)</f>
        <v>91.784475028391938</v>
      </c>
      <c r="Q87" s="77">
        <f>IF(TrRoad_act!Q9=0,"",Q23/TrRoad_act!Q9*1000)</f>
        <v>90.674597761800982</v>
      </c>
    </row>
    <row r="88" spans="1:17" ht="11.45" customHeight="1" x14ac:dyDescent="0.25">
      <c r="A88" s="62" t="s">
        <v>56</v>
      </c>
      <c r="B88" s="77" t="str">
        <f>IF(TrRoad_act!B10=0,"",B24/TrRoad_act!B10*1000)</f>
        <v/>
      </c>
      <c r="C88" s="77">
        <f>IF(TrRoad_act!C10=0,"",C24/TrRoad_act!C10*1000)</f>
        <v>105.69557582996225</v>
      </c>
      <c r="D88" s="77">
        <f>IF(TrRoad_act!D10=0,"",D24/TrRoad_act!D10*1000)</f>
        <v>106.86454142335482</v>
      </c>
      <c r="E88" s="77">
        <f>IF(TrRoad_act!E10=0,"",E24/TrRoad_act!E10*1000)</f>
        <v>108.07745570723372</v>
      </c>
      <c r="F88" s="77">
        <f>IF(TrRoad_act!F10=0,"",F24/TrRoad_act!F10*1000)</f>
        <v>109.42090886171852</v>
      </c>
      <c r="G88" s="77">
        <f>IF(TrRoad_act!G10=0,"",G24/TrRoad_act!G10*1000)</f>
        <v>110.59607271594511</v>
      </c>
      <c r="H88" s="77">
        <f>IF(TrRoad_act!H10=0,"",H24/TrRoad_act!H10*1000)</f>
        <v>110.73302331674626</v>
      </c>
      <c r="I88" s="77">
        <f>IF(TrRoad_act!I10=0,"",I24/TrRoad_act!I10*1000)</f>
        <v>110.41545302798039</v>
      </c>
      <c r="J88" s="77">
        <f>IF(TrRoad_act!J10=0,"",J24/TrRoad_act!J10*1000)</f>
        <v>110.2760939882194</v>
      </c>
      <c r="K88" s="77">
        <f>IF(TrRoad_act!K10=0,"",K24/TrRoad_act!K10*1000)</f>
        <v>107.15415195306541</v>
      </c>
      <c r="L88" s="77">
        <f>IF(TrRoad_act!L10=0,"",L24/TrRoad_act!L10*1000)</f>
        <v>105.34610844457397</v>
      </c>
      <c r="M88" s="77">
        <f>IF(TrRoad_act!M10=0,"",M24/TrRoad_act!M10*1000)</f>
        <v>97.604896138842491</v>
      </c>
      <c r="N88" s="77">
        <f>IF(TrRoad_act!N10=0,"",N24/TrRoad_act!N10*1000)</f>
        <v>85.05524144695417</v>
      </c>
      <c r="O88" s="77">
        <f>IF(TrRoad_act!O10=0,"",O24/TrRoad_act!O10*1000)</f>
        <v>81.507384845708486</v>
      </c>
      <c r="P88" s="77">
        <f>IF(TrRoad_act!P10=0,"",P24/TrRoad_act!P10*1000)</f>
        <v>79.233428166599182</v>
      </c>
      <c r="Q88" s="77">
        <f>IF(TrRoad_act!Q10=0,"",Q24/TrRoad_act!Q10*1000)</f>
        <v>73.266778520707149</v>
      </c>
    </row>
    <row r="89" spans="1:17" ht="11.45" customHeight="1" x14ac:dyDescent="0.25">
      <c r="A89" s="62" t="s">
        <v>60</v>
      </c>
      <c r="B89" s="77" t="str">
        <f>IF(TrRoad_act!B11=0,"",B25/TrRoad_act!B11*1000)</f>
        <v/>
      </c>
      <c r="C89" s="77" t="str">
        <f>IF(TrRoad_act!C11=0,"",C25/TrRoad_act!C11*1000)</f>
        <v/>
      </c>
      <c r="D89" s="77" t="str">
        <f>IF(TrRoad_act!D11=0,"",D25/TrRoad_act!D11*1000)</f>
        <v/>
      </c>
      <c r="E89" s="77" t="str">
        <f>IF(TrRoad_act!E11=0,"",E25/TrRoad_act!E11*1000)</f>
        <v/>
      </c>
      <c r="F89" s="77" t="str">
        <f>IF(TrRoad_act!F11=0,"",F25/TrRoad_act!F11*1000)</f>
        <v/>
      </c>
      <c r="G89" s="77" t="str">
        <f>IF(TrRoad_act!G11=0,"",G25/TrRoad_act!G11*1000)</f>
        <v/>
      </c>
      <c r="H89" s="77" t="str">
        <f>IF(TrRoad_act!H11=0,"",H25/TrRoad_act!H11*1000)</f>
        <v/>
      </c>
      <c r="I89" s="77" t="str">
        <f>IF(TrRoad_act!I11=0,"",I25/TrRoad_act!I11*1000)</f>
        <v/>
      </c>
      <c r="J89" s="77" t="str">
        <f>IF(TrRoad_act!J11=0,"",J25/TrRoad_act!J11*1000)</f>
        <v/>
      </c>
      <c r="K89" s="77" t="str">
        <f>IF(TrRoad_act!K11=0,"",K25/TrRoad_act!K11*1000)</f>
        <v/>
      </c>
      <c r="L89" s="77" t="str">
        <f>IF(TrRoad_act!L11=0,"",L25/TrRoad_act!L11*1000)</f>
        <v/>
      </c>
      <c r="M89" s="77" t="str">
        <f>IF(TrRoad_act!M11=0,"",M25/TrRoad_act!M11*1000)</f>
        <v/>
      </c>
      <c r="N89" s="77" t="str">
        <f>IF(TrRoad_act!N11=0,"",N25/TrRoad_act!N11*1000)</f>
        <v/>
      </c>
      <c r="O89" s="77">
        <f>IF(TrRoad_act!O11=0,"",O25/TrRoad_act!O11*1000)</f>
        <v>14.477638349836107</v>
      </c>
      <c r="P89" s="77">
        <f>IF(TrRoad_act!P11=0,"",P25/TrRoad_act!P11*1000)</f>
        <v>17.837832649727122</v>
      </c>
      <c r="Q89" s="77">
        <f>IF(TrRoad_act!Q11=0,"",Q25/TrRoad_act!Q11*1000)</f>
        <v>18.682239859365037</v>
      </c>
    </row>
    <row r="90" spans="1:17" ht="11.45" customHeight="1" x14ac:dyDescent="0.25">
      <c r="A90" s="62" t="s">
        <v>55</v>
      </c>
      <c r="B90" s="77" t="str">
        <f>IF(TrRoad_act!B12=0,"",B26/TrRoad_act!B12*1000)</f>
        <v/>
      </c>
      <c r="C90" s="77" t="str">
        <f>IF(TrRoad_act!C12=0,"",C26/TrRoad_act!C12*1000)</f>
        <v/>
      </c>
      <c r="D90" s="77" t="str">
        <f>IF(TrRoad_act!D12=0,"",D26/TrRoad_act!D12*1000)</f>
        <v/>
      </c>
      <c r="E90" s="77" t="str">
        <f>IF(TrRoad_act!E12=0,"",E26/TrRoad_act!E12*1000)</f>
        <v/>
      </c>
      <c r="F90" s="77" t="str">
        <f>IF(TrRoad_act!F12=0,"",F26/TrRoad_act!F12*1000)</f>
        <v/>
      </c>
      <c r="G90" s="77" t="str">
        <f>IF(TrRoad_act!G12=0,"",G26/TrRoad_act!G12*1000)</f>
        <v/>
      </c>
      <c r="H90" s="77" t="str">
        <f>IF(TrRoad_act!H12=0,"",H26/TrRoad_act!H12*1000)</f>
        <v/>
      </c>
      <c r="I90" s="77" t="str">
        <f>IF(TrRoad_act!I12=0,"",I26/TrRoad_act!I12*1000)</f>
        <v/>
      </c>
      <c r="J90" s="77" t="str">
        <f>IF(TrRoad_act!J12=0,"",J26/TrRoad_act!J12*1000)</f>
        <v/>
      </c>
      <c r="K90" s="77" t="str">
        <f>IF(TrRoad_act!K12=0,"",K26/TrRoad_act!K12*1000)</f>
        <v/>
      </c>
      <c r="L90" s="77" t="str">
        <f>IF(TrRoad_act!L12=0,"",L26/TrRoad_act!L12*1000)</f>
        <v/>
      </c>
      <c r="M90" s="77" t="str">
        <f>IF(TrRoad_act!M12=0,"",M26/TrRoad_act!M12*1000)</f>
        <v/>
      </c>
      <c r="N90" s="77" t="str">
        <f>IF(TrRoad_act!N12=0,"",N26/TrRoad_act!N12*1000)</f>
        <v/>
      </c>
      <c r="O90" s="77" t="str">
        <f>IF(TrRoad_act!O12=0,"",O26/TrRoad_act!O12*1000)</f>
        <v/>
      </c>
      <c r="P90" s="77">
        <f>IF(TrRoad_act!P12=0,"",P26/TrRoad_act!P12*1000)</f>
        <v>0</v>
      </c>
      <c r="Q90" s="77">
        <f>IF(TrRoad_act!Q12=0,"",Q26/TrRoad_act!Q12*1000)</f>
        <v>0</v>
      </c>
    </row>
    <row r="91" spans="1:17" ht="11.45" customHeight="1" x14ac:dyDescent="0.25">
      <c r="A91" s="19" t="s">
        <v>28</v>
      </c>
      <c r="B91" s="76">
        <f>IF(TrRoad_act!B13=0,"",B27/TrRoad_act!B13*1000)</f>
        <v>71.309476510943114</v>
      </c>
      <c r="C91" s="76">
        <f>IF(TrRoad_act!C13=0,"",C27/TrRoad_act!C13*1000)</f>
        <v>69.965210679238368</v>
      </c>
      <c r="D91" s="76">
        <f>IF(TrRoad_act!D13=0,"",D27/TrRoad_act!D13*1000)</f>
        <v>69.564840348244971</v>
      </c>
      <c r="E91" s="76">
        <f>IF(TrRoad_act!E13=0,"",E27/TrRoad_act!E13*1000)</f>
        <v>69.252888011255195</v>
      </c>
      <c r="F91" s="76">
        <f>IF(TrRoad_act!F13=0,"",F27/TrRoad_act!F13*1000)</f>
        <v>69.173801029712251</v>
      </c>
      <c r="G91" s="76">
        <f>IF(TrRoad_act!G13=0,"",G27/TrRoad_act!G13*1000)</f>
        <v>68.87700295476607</v>
      </c>
      <c r="H91" s="76">
        <f>IF(TrRoad_act!H13=0,"",H27/TrRoad_act!H13*1000)</f>
        <v>68.342188794784477</v>
      </c>
      <c r="I91" s="76">
        <f>IF(TrRoad_act!I13=0,"",I27/TrRoad_act!I13*1000)</f>
        <v>65.779542918858283</v>
      </c>
      <c r="J91" s="76">
        <f>IF(TrRoad_act!J13=0,"",J27/TrRoad_act!J13*1000)</f>
        <v>63.316228147004409</v>
      </c>
      <c r="K91" s="76">
        <f>IF(TrRoad_act!K13=0,"",K27/TrRoad_act!K13*1000)</f>
        <v>64.670034974983736</v>
      </c>
      <c r="L91" s="76">
        <f>IF(TrRoad_act!L13=0,"",L27/TrRoad_act!L13*1000)</f>
        <v>62.250542116910218</v>
      </c>
      <c r="M91" s="76">
        <f>IF(TrRoad_act!M13=0,"",M27/TrRoad_act!M13*1000)</f>
        <v>62.160694771120802</v>
      </c>
      <c r="N91" s="76">
        <f>IF(TrRoad_act!N13=0,"",N27/TrRoad_act!N13*1000)</f>
        <v>60.303428751753401</v>
      </c>
      <c r="O91" s="76">
        <f>IF(TrRoad_act!O13=0,"",O27/TrRoad_act!O13*1000)</f>
        <v>60.193437249396553</v>
      </c>
      <c r="P91" s="76">
        <f>IF(TrRoad_act!P13=0,"",P27/TrRoad_act!P13*1000)</f>
        <v>60.01357282510353</v>
      </c>
      <c r="Q91" s="76">
        <f>IF(TrRoad_act!Q13=0,"",Q27/TrRoad_act!Q13*1000)</f>
        <v>59.355295809692194</v>
      </c>
    </row>
    <row r="92" spans="1:17" ht="11.45" customHeight="1" x14ac:dyDescent="0.25">
      <c r="A92" s="62" t="s">
        <v>59</v>
      </c>
      <c r="B92" s="75" t="str">
        <f>IF(TrRoad_act!B14=0,"",B28/TrRoad_act!B14*1000)</f>
        <v/>
      </c>
      <c r="C92" s="75" t="str">
        <f>IF(TrRoad_act!C14=0,"",C28/TrRoad_act!C14*1000)</f>
        <v/>
      </c>
      <c r="D92" s="75" t="str">
        <f>IF(TrRoad_act!D14=0,"",D28/TrRoad_act!D14*1000)</f>
        <v/>
      </c>
      <c r="E92" s="75" t="str">
        <f>IF(TrRoad_act!E14=0,"",E28/TrRoad_act!E14*1000)</f>
        <v/>
      </c>
      <c r="F92" s="75" t="str">
        <f>IF(TrRoad_act!F14=0,"",F28/TrRoad_act!F14*1000)</f>
        <v/>
      </c>
      <c r="G92" s="75" t="str">
        <f>IF(TrRoad_act!G14=0,"",G28/TrRoad_act!G14*1000)</f>
        <v/>
      </c>
      <c r="H92" s="75" t="str">
        <f>IF(TrRoad_act!H14=0,"",H28/TrRoad_act!H14*1000)</f>
        <v/>
      </c>
      <c r="I92" s="75" t="str">
        <f>IF(TrRoad_act!I14=0,"",I28/TrRoad_act!I14*1000)</f>
        <v/>
      </c>
      <c r="J92" s="75" t="str">
        <f>IF(TrRoad_act!J14=0,"",J28/TrRoad_act!J14*1000)</f>
        <v/>
      </c>
      <c r="K92" s="75" t="str">
        <f>IF(TrRoad_act!K14=0,"",K28/TrRoad_act!K14*1000)</f>
        <v/>
      </c>
      <c r="L92" s="75" t="str">
        <f>IF(TrRoad_act!L14=0,"",L28/TrRoad_act!L14*1000)</f>
        <v/>
      </c>
      <c r="M92" s="75" t="str">
        <f>IF(TrRoad_act!M14=0,"",M28/TrRoad_act!M14*1000)</f>
        <v/>
      </c>
      <c r="N92" s="75" t="str">
        <f>IF(TrRoad_act!N14=0,"",N28/TrRoad_act!N14*1000)</f>
        <v/>
      </c>
      <c r="O92" s="75" t="str">
        <f>IF(TrRoad_act!O14=0,"",O28/TrRoad_act!O14*1000)</f>
        <v/>
      </c>
      <c r="P92" s="75" t="str">
        <f>IF(TrRoad_act!P14=0,"",P28/TrRoad_act!P14*1000)</f>
        <v/>
      </c>
      <c r="Q92" s="75" t="str">
        <f>IF(TrRoad_act!Q14=0,"",Q28/TrRoad_act!Q14*1000)</f>
        <v/>
      </c>
    </row>
    <row r="93" spans="1:17" ht="11.45" customHeight="1" x14ac:dyDescent="0.25">
      <c r="A93" s="62" t="s">
        <v>58</v>
      </c>
      <c r="B93" s="75">
        <f>IF(TrRoad_act!B15=0,"",B29/TrRoad_act!B15*1000)</f>
        <v>71.309476510943114</v>
      </c>
      <c r="C93" s="75">
        <f>IF(TrRoad_act!C15=0,"",C29/TrRoad_act!C15*1000)</f>
        <v>70.4652932690163</v>
      </c>
      <c r="D93" s="75">
        <f>IF(TrRoad_act!D15=0,"",D29/TrRoad_act!D15*1000)</f>
        <v>70.295396711126159</v>
      </c>
      <c r="E93" s="75">
        <f>IF(TrRoad_act!E15=0,"",E29/TrRoad_act!E15*1000)</f>
        <v>70.038916917866203</v>
      </c>
      <c r="F93" s="75">
        <f>IF(TrRoad_act!F15=0,"",F29/TrRoad_act!F15*1000)</f>
        <v>69.956106449530338</v>
      </c>
      <c r="G93" s="75">
        <f>IF(TrRoad_act!G15=0,"",G29/TrRoad_act!G15*1000)</f>
        <v>69.641478008646146</v>
      </c>
      <c r="H93" s="75">
        <f>IF(TrRoad_act!H15=0,"",H29/TrRoad_act!H15*1000)</f>
        <v>69.094660887974314</v>
      </c>
      <c r="I93" s="75">
        <f>IF(TrRoad_act!I15=0,"",I29/TrRoad_act!I15*1000)</f>
        <v>66.601149291204038</v>
      </c>
      <c r="J93" s="75">
        <f>IF(TrRoad_act!J15=0,"",J29/TrRoad_act!J15*1000)</f>
        <v>64.159091702017548</v>
      </c>
      <c r="K93" s="75">
        <f>IF(TrRoad_act!K15=0,"",K29/TrRoad_act!K15*1000)</f>
        <v>65.389900245884675</v>
      </c>
      <c r="L93" s="75">
        <f>IF(TrRoad_act!L15=0,"",L29/TrRoad_act!L15*1000)</f>
        <v>62.933025799757694</v>
      </c>
      <c r="M93" s="75">
        <f>IF(TrRoad_act!M15=0,"",M29/TrRoad_act!M15*1000)</f>
        <v>62.717761236908878</v>
      </c>
      <c r="N93" s="75">
        <f>IF(TrRoad_act!N15=0,"",N29/TrRoad_act!N15*1000)</f>
        <v>60.820706411492836</v>
      </c>
      <c r="O93" s="75">
        <f>IF(TrRoad_act!O15=0,"",O29/TrRoad_act!O15*1000)</f>
        <v>60.733492874646316</v>
      </c>
      <c r="P93" s="75">
        <f>IF(TrRoad_act!P15=0,"",P29/TrRoad_act!P15*1000)</f>
        <v>60.547869952024293</v>
      </c>
      <c r="Q93" s="75">
        <f>IF(TrRoad_act!Q15=0,"",Q29/TrRoad_act!Q15*1000)</f>
        <v>59.863539529993488</v>
      </c>
    </row>
    <row r="94" spans="1:17" ht="11.45" customHeight="1" x14ac:dyDescent="0.25">
      <c r="A94" s="62" t="s">
        <v>57</v>
      </c>
      <c r="B94" s="75" t="str">
        <f>IF(TrRoad_act!B16=0,"",B30/TrRoad_act!B16*1000)</f>
        <v/>
      </c>
      <c r="C94" s="75" t="str">
        <f>IF(TrRoad_act!C16=0,"",C30/TrRoad_act!C16*1000)</f>
        <v/>
      </c>
      <c r="D94" s="75" t="str">
        <f>IF(TrRoad_act!D16=0,"",D30/TrRoad_act!D16*1000)</f>
        <v/>
      </c>
      <c r="E94" s="75" t="str">
        <f>IF(TrRoad_act!E16=0,"",E30/TrRoad_act!E16*1000)</f>
        <v/>
      </c>
      <c r="F94" s="75" t="str">
        <f>IF(TrRoad_act!F16=0,"",F30/TrRoad_act!F16*1000)</f>
        <v/>
      </c>
      <c r="G94" s="75" t="str">
        <f>IF(TrRoad_act!G16=0,"",G30/TrRoad_act!G16*1000)</f>
        <v/>
      </c>
      <c r="H94" s="75" t="str">
        <f>IF(TrRoad_act!H16=0,"",H30/TrRoad_act!H16*1000)</f>
        <v/>
      </c>
      <c r="I94" s="75" t="str">
        <f>IF(TrRoad_act!I16=0,"",I30/TrRoad_act!I16*1000)</f>
        <v/>
      </c>
      <c r="J94" s="75" t="str">
        <f>IF(TrRoad_act!J16=0,"",J30/TrRoad_act!J16*1000)</f>
        <v/>
      </c>
      <c r="K94" s="75" t="str">
        <f>IF(TrRoad_act!K16=0,"",K30/TrRoad_act!K16*1000)</f>
        <v/>
      </c>
      <c r="L94" s="75" t="str">
        <f>IF(TrRoad_act!L16=0,"",L30/TrRoad_act!L16*1000)</f>
        <v/>
      </c>
      <c r="M94" s="75" t="str">
        <f>IF(TrRoad_act!M16=0,"",M30/TrRoad_act!M16*1000)</f>
        <v/>
      </c>
      <c r="N94" s="75" t="str">
        <f>IF(TrRoad_act!N16=0,"",N30/TrRoad_act!N16*1000)</f>
        <v/>
      </c>
      <c r="O94" s="75" t="str">
        <f>IF(TrRoad_act!O16=0,"",O30/TrRoad_act!O16*1000)</f>
        <v/>
      </c>
      <c r="P94" s="75" t="str">
        <f>IF(TrRoad_act!P16=0,"",P30/TrRoad_act!P16*1000)</f>
        <v/>
      </c>
      <c r="Q94" s="75" t="str">
        <f>IF(TrRoad_act!Q16=0,"",Q30/TrRoad_act!Q16*1000)</f>
        <v/>
      </c>
    </row>
    <row r="95" spans="1:17" ht="11.45" customHeight="1" x14ac:dyDescent="0.25">
      <c r="A95" s="62" t="s">
        <v>56</v>
      </c>
      <c r="B95" s="75" t="str">
        <f>IF(TrRoad_act!B17=0,"",B31/TrRoad_act!B17*1000)</f>
        <v/>
      </c>
      <c r="C95" s="75">
        <f>IF(TrRoad_act!C17=0,"",C31/TrRoad_act!C17*1000)</f>
        <v>37.304957207768382</v>
      </c>
      <c r="D95" s="75">
        <f>IF(TrRoad_act!D17=0,"",D31/TrRoad_act!D17*1000)</f>
        <v>38.48404869971143</v>
      </c>
      <c r="E95" s="75">
        <f>IF(TrRoad_act!E17=0,"",E31/TrRoad_act!E17*1000)</f>
        <v>38.791428724488838</v>
      </c>
      <c r="F95" s="75">
        <f>IF(TrRoad_act!F17=0,"",F31/TrRoad_act!F17*1000)</f>
        <v>38.957622183314925</v>
      </c>
      <c r="G95" s="75">
        <f>IF(TrRoad_act!G17=0,"",G31/TrRoad_act!G17*1000)</f>
        <v>41.052108009369086</v>
      </c>
      <c r="H95" s="75">
        <f>IF(TrRoad_act!H17=0,"",H31/TrRoad_act!H17*1000)</f>
        <v>41.787313450117232</v>
      </c>
      <c r="I95" s="75">
        <f>IF(TrRoad_act!I17=0,"",I31/TrRoad_act!I17*1000)</f>
        <v>40.912613748115454</v>
      </c>
      <c r="J95" s="75">
        <f>IF(TrRoad_act!J17=0,"",J31/TrRoad_act!J17*1000)</f>
        <v>38.886688135786187</v>
      </c>
      <c r="K95" s="75">
        <f>IF(TrRoad_act!K17=0,"",K31/TrRoad_act!K17*1000)</f>
        <v>42.911600375850533</v>
      </c>
      <c r="L95" s="75">
        <f>IF(TrRoad_act!L17=0,"",L31/TrRoad_act!L17*1000)</f>
        <v>40.736012176576381</v>
      </c>
      <c r="M95" s="75">
        <f>IF(TrRoad_act!M17=0,"",M31/TrRoad_act!M17*1000)</f>
        <v>44.124824037835793</v>
      </c>
      <c r="N95" s="75">
        <f>IF(TrRoad_act!N17=0,"",N31/TrRoad_act!N17*1000)</f>
        <v>43.5417783346969</v>
      </c>
      <c r="O95" s="75">
        <f>IF(TrRoad_act!O17=0,"",O31/TrRoad_act!O17*1000)</f>
        <v>41.659725286201613</v>
      </c>
      <c r="P95" s="75">
        <f>IF(TrRoad_act!P17=0,"",P31/TrRoad_act!P17*1000)</f>
        <v>42.073879637223413</v>
      </c>
      <c r="Q95" s="75">
        <f>IF(TrRoad_act!Q17=0,"",Q31/TrRoad_act!Q17*1000)</f>
        <v>43.431372252596908</v>
      </c>
    </row>
    <row r="96" spans="1:17" ht="11.45" customHeight="1" x14ac:dyDescent="0.25">
      <c r="A96" s="62" t="s">
        <v>55</v>
      </c>
      <c r="B96" s="75" t="str">
        <f>IF(TrRoad_act!B18=0,"",B32/TrRoad_act!B18*1000)</f>
        <v/>
      </c>
      <c r="C96" s="75" t="str">
        <f>IF(TrRoad_act!C18=0,"",C32/TrRoad_act!C18*1000)</f>
        <v/>
      </c>
      <c r="D96" s="75" t="str">
        <f>IF(TrRoad_act!D18=0,"",D32/TrRoad_act!D18*1000)</f>
        <v/>
      </c>
      <c r="E96" s="75" t="str">
        <f>IF(TrRoad_act!E18=0,"",E32/TrRoad_act!E18*1000)</f>
        <v/>
      </c>
      <c r="F96" s="75" t="str">
        <f>IF(TrRoad_act!F18=0,"",F32/TrRoad_act!F18*1000)</f>
        <v/>
      </c>
      <c r="G96" s="75" t="str">
        <f>IF(TrRoad_act!G18=0,"",G32/TrRoad_act!G18*1000)</f>
        <v/>
      </c>
      <c r="H96" s="75" t="str">
        <f>IF(TrRoad_act!H18=0,"",H32/TrRoad_act!H18*1000)</f>
        <v/>
      </c>
      <c r="I96" s="75" t="str">
        <f>IF(TrRoad_act!I18=0,"",I32/TrRoad_act!I18*1000)</f>
        <v/>
      </c>
      <c r="J96" s="75" t="str">
        <f>IF(TrRoad_act!J18=0,"",J32/TrRoad_act!J18*1000)</f>
        <v/>
      </c>
      <c r="K96" s="75" t="str">
        <f>IF(TrRoad_act!K18=0,"",K32/TrRoad_act!K18*1000)</f>
        <v/>
      </c>
      <c r="L96" s="75" t="str">
        <f>IF(TrRoad_act!L18=0,"",L32/TrRoad_act!L18*1000)</f>
        <v/>
      </c>
      <c r="M96" s="75" t="str">
        <f>IF(TrRoad_act!M18=0,"",M32/TrRoad_act!M18*1000)</f>
        <v/>
      </c>
      <c r="N96" s="75" t="str">
        <f>IF(TrRoad_act!N18=0,"",N32/TrRoad_act!N18*1000)</f>
        <v/>
      </c>
      <c r="O96" s="75" t="str">
        <f>IF(TrRoad_act!O18=0,"",O32/TrRoad_act!O18*1000)</f>
        <v/>
      </c>
      <c r="P96" s="75" t="str">
        <f>IF(TrRoad_act!P18=0,"",P32/TrRoad_act!P18*1000)</f>
        <v/>
      </c>
      <c r="Q96" s="75" t="str">
        <f>IF(TrRoad_act!Q18=0,"",Q32/TrRoad_act!Q18*1000)</f>
        <v/>
      </c>
    </row>
    <row r="97" spans="1:17" ht="11.45" customHeight="1" x14ac:dyDescent="0.25">
      <c r="A97" s="25" t="s">
        <v>94</v>
      </c>
      <c r="B97" s="79">
        <f>IF(TrRoad_act!B19=0,"",B33/TrRoad_act!B19*1000)</f>
        <v>229.77897395814256</v>
      </c>
      <c r="C97" s="79">
        <f>IF(TrRoad_act!C19=0,"",C33/TrRoad_act!C19*1000)</f>
        <v>222.51033487739568</v>
      </c>
      <c r="D97" s="79">
        <f>IF(TrRoad_act!D19=0,"",D33/TrRoad_act!D19*1000)</f>
        <v>220.39927221183001</v>
      </c>
      <c r="E97" s="79">
        <f>IF(TrRoad_act!E19=0,"",E33/TrRoad_act!E19*1000)</f>
        <v>346.18310860394939</v>
      </c>
      <c r="F97" s="79">
        <f>IF(TrRoad_act!F19=0,"",F33/TrRoad_act!F19*1000)</f>
        <v>179.37688558051238</v>
      </c>
      <c r="G97" s="79">
        <f>IF(TrRoad_act!G19=0,"",G33/TrRoad_act!G19*1000)</f>
        <v>266.58092414740292</v>
      </c>
      <c r="H97" s="79">
        <f>IF(TrRoad_act!H19=0,"",H33/TrRoad_act!H19*1000)</f>
        <v>209.99763849405824</v>
      </c>
      <c r="I97" s="79">
        <f>IF(TrRoad_act!I19=0,"",I33/TrRoad_act!I19*1000)</f>
        <v>257.30851203743879</v>
      </c>
      <c r="J97" s="79">
        <f>IF(TrRoad_act!J19=0,"",J33/TrRoad_act!J19*1000)</f>
        <v>229.03523209429042</v>
      </c>
      <c r="K97" s="79">
        <f>IF(TrRoad_act!K19=0,"",K33/TrRoad_act!K19*1000)</f>
        <v>284.41880983878536</v>
      </c>
      <c r="L97" s="79">
        <f>IF(TrRoad_act!L19=0,"",L33/TrRoad_act!L19*1000)</f>
        <v>231.21891829036085</v>
      </c>
      <c r="M97" s="79">
        <f>IF(TrRoad_act!M19=0,"",M33/TrRoad_act!M19*1000)</f>
        <v>278.52208882517874</v>
      </c>
      <c r="N97" s="79">
        <f>IF(TrRoad_act!N19=0,"",N33/TrRoad_act!N19*1000)</f>
        <v>204.60233568644713</v>
      </c>
      <c r="O97" s="79">
        <f>IF(TrRoad_act!O19=0,"",O33/TrRoad_act!O19*1000)</f>
        <v>256.05590737066319</v>
      </c>
      <c r="P97" s="79">
        <f>IF(TrRoad_act!P19=0,"",P33/TrRoad_act!P19*1000)</f>
        <v>253.40965011460585</v>
      </c>
      <c r="Q97" s="79">
        <f>IF(TrRoad_act!Q19=0,"",Q33/TrRoad_act!Q19*1000)</f>
        <v>260.97847410951954</v>
      </c>
    </row>
    <row r="98" spans="1:17" ht="11.45" customHeight="1" x14ac:dyDescent="0.25">
      <c r="A98" s="23" t="s">
        <v>27</v>
      </c>
      <c r="B98" s="78">
        <f>IF(TrRoad_act!B20=0,"",B34/TrRoad_act!B20*1000)</f>
        <v>1451.2603331081332</v>
      </c>
      <c r="C98" s="78">
        <f>IF(TrRoad_act!C20=0,"",C34/TrRoad_act!C20*1000)</f>
        <v>1380.1655621765401</v>
      </c>
      <c r="D98" s="78">
        <f>IF(TrRoad_act!D20=0,"",D34/TrRoad_act!D20*1000)</f>
        <v>1346.0343403919403</v>
      </c>
      <c r="E98" s="78">
        <f>IF(TrRoad_act!E20=0,"",E34/TrRoad_act!E20*1000)</f>
        <v>1301.8904964278179</v>
      </c>
      <c r="F98" s="78">
        <f>IF(TrRoad_act!F20=0,"",F34/TrRoad_act!F20*1000)</f>
        <v>1253.7920058103211</v>
      </c>
      <c r="G98" s="78">
        <f>IF(TrRoad_act!G20=0,"",G34/TrRoad_act!G20*1000)</f>
        <v>1228.9511903541511</v>
      </c>
      <c r="H98" s="78">
        <f>IF(TrRoad_act!H20=0,"",H34/TrRoad_act!H20*1000)</f>
        <v>1160.819531752144</v>
      </c>
      <c r="I98" s="78">
        <f>IF(TrRoad_act!I20=0,"",I34/TrRoad_act!I20*1000)</f>
        <v>1127.2636188779445</v>
      </c>
      <c r="J98" s="78">
        <f>IF(TrRoad_act!J20=0,"",J34/TrRoad_act!J20*1000)</f>
        <v>1079.2372842760612</v>
      </c>
      <c r="K98" s="78">
        <f>IF(TrRoad_act!K20=0,"",K34/TrRoad_act!K20*1000)</f>
        <v>1016.7583932642159</v>
      </c>
      <c r="L98" s="78">
        <f>IF(TrRoad_act!L20=0,"",L34/TrRoad_act!L20*1000)</f>
        <v>942.66800137476389</v>
      </c>
      <c r="M98" s="78">
        <f>IF(TrRoad_act!M20=0,"",M34/TrRoad_act!M20*1000)</f>
        <v>913.80388172399478</v>
      </c>
      <c r="N98" s="78">
        <f>IF(TrRoad_act!N20=0,"",N34/TrRoad_act!N20*1000)</f>
        <v>883.9469974200166</v>
      </c>
      <c r="O98" s="78">
        <f>IF(TrRoad_act!O20=0,"",O34/TrRoad_act!O20*1000)</f>
        <v>869.47912990683994</v>
      </c>
      <c r="P98" s="78">
        <f>IF(TrRoad_act!P20=0,"",P34/TrRoad_act!P20*1000)</f>
        <v>864.18663163148199</v>
      </c>
      <c r="Q98" s="78">
        <f>IF(TrRoad_act!Q20=0,"",Q34/TrRoad_act!Q20*1000)</f>
        <v>846.24245123790297</v>
      </c>
    </row>
    <row r="99" spans="1:17" ht="11.45" customHeight="1" x14ac:dyDescent="0.25">
      <c r="A99" s="62" t="s">
        <v>59</v>
      </c>
      <c r="B99" s="77">
        <f>IF(TrRoad_act!B21=0,"",B35/TrRoad_act!B21*1000)</f>
        <v>1669.0519591908485</v>
      </c>
      <c r="C99" s="77">
        <f>IF(TrRoad_act!C21=0,"",C35/TrRoad_act!C21*1000)</f>
        <v>1611.137738203068</v>
      </c>
      <c r="D99" s="77">
        <f>IF(TrRoad_act!D21=0,"",D35/TrRoad_act!D21*1000)</f>
        <v>1590.1506333406057</v>
      </c>
      <c r="E99" s="77">
        <f>IF(TrRoad_act!E21=0,"",E35/TrRoad_act!E21*1000)</f>
        <v>1584.4483277377319</v>
      </c>
      <c r="F99" s="77">
        <f>IF(TrRoad_act!F21=0,"",F35/TrRoad_act!F21*1000)</f>
        <v>1550.1587226021538</v>
      </c>
      <c r="G99" s="77">
        <f>IF(TrRoad_act!G21=0,"",G35/TrRoad_act!G21*1000)</f>
        <v>1538.8774164143649</v>
      </c>
      <c r="H99" s="77">
        <f>IF(TrRoad_act!H21=0,"",H35/TrRoad_act!H21*1000)</f>
        <v>1507.6369243753868</v>
      </c>
      <c r="I99" s="77">
        <f>IF(TrRoad_act!I21=0,"",I35/TrRoad_act!I21*1000)</f>
        <v>1495.8573937477174</v>
      </c>
      <c r="J99" s="77">
        <f>IF(TrRoad_act!J21=0,"",J35/TrRoad_act!J21*1000)</f>
        <v>1402.8961324694299</v>
      </c>
      <c r="K99" s="77">
        <f>IF(TrRoad_act!K21=0,"",K35/TrRoad_act!K21*1000)</f>
        <v>1376.4789119118393</v>
      </c>
      <c r="L99" s="77">
        <f>IF(TrRoad_act!L21=0,"",L35/TrRoad_act!L21*1000)</f>
        <v>1294.2697277694417</v>
      </c>
      <c r="M99" s="77">
        <f>IF(TrRoad_act!M21=0,"",M35/TrRoad_act!M21*1000)</f>
        <v>1267.9073298778731</v>
      </c>
      <c r="N99" s="77">
        <f>IF(TrRoad_act!N21=0,"",N35/TrRoad_act!N21*1000)</f>
        <v>1237.8651617896426</v>
      </c>
      <c r="O99" s="77">
        <f>IF(TrRoad_act!O21=0,"",O35/TrRoad_act!O21*1000)</f>
        <v>1245.0887472587858</v>
      </c>
      <c r="P99" s="77">
        <f>IF(TrRoad_act!P21=0,"",P35/TrRoad_act!P21*1000)</f>
        <v>1244.2490690022448</v>
      </c>
      <c r="Q99" s="77">
        <f>IF(TrRoad_act!Q21=0,"",Q35/TrRoad_act!Q21*1000)</f>
        <v>1231.8142003117141</v>
      </c>
    </row>
    <row r="100" spans="1:17" ht="11.45" customHeight="1" x14ac:dyDescent="0.25">
      <c r="A100" s="62" t="s">
        <v>58</v>
      </c>
      <c r="B100" s="77">
        <f>IF(TrRoad_act!B22=0,"",B36/TrRoad_act!B22*1000)</f>
        <v>866.17924264938404</v>
      </c>
      <c r="C100" s="77">
        <f>IF(TrRoad_act!C22=0,"",C36/TrRoad_act!C22*1000)</f>
        <v>847.74923546849936</v>
      </c>
      <c r="D100" s="77">
        <f>IF(TrRoad_act!D22=0,"",D36/TrRoad_act!D22*1000)</f>
        <v>836.33334522576013</v>
      </c>
      <c r="E100" s="77">
        <f>IF(TrRoad_act!E22=0,"",E36/TrRoad_act!E22*1000)</f>
        <v>813.14451268179732</v>
      </c>
      <c r="F100" s="77">
        <f>IF(TrRoad_act!F22=0,"",F36/TrRoad_act!F22*1000)</f>
        <v>805.15551928320281</v>
      </c>
      <c r="G100" s="77">
        <f>IF(TrRoad_act!G22=0,"",G36/TrRoad_act!G22*1000)</f>
        <v>799.10861870151018</v>
      </c>
      <c r="H100" s="77">
        <f>IF(TrRoad_act!H22=0,"",H36/TrRoad_act!H22*1000)</f>
        <v>773.0834712327536</v>
      </c>
      <c r="I100" s="77">
        <f>IF(TrRoad_act!I22=0,"",I36/TrRoad_act!I22*1000)</f>
        <v>754.89823931430499</v>
      </c>
      <c r="J100" s="77">
        <f>IF(TrRoad_act!J22=0,"",J36/TrRoad_act!J22*1000)</f>
        <v>753.03464492315948</v>
      </c>
      <c r="K100" s="77">
        <f>IF(TrRoad_act!K22=0,"",K36/TrRoad_act!K22*1000)</f>
        <v>750.88719457121454</v>
      </c>
      <c r="L100" s="77">
        <f>IF(TrRoad_act!L22=0,"",L36/TrRoad_act!L22*1000)</f>
        <v>724.56123601192542</v>
      </c>
      <c r="M100" s="77">
        <f>IF(TrRoad_act!M22=0,"",M36/TrRoad_act!M22*1000)</f>
        <v>711.26887458138822</v>
      </c>
      <c r="N100" s="77">
        <f>IF(TrRoad_act!N22=0,"",N36/TrRoad_act!N22*1000)</f>
        <v>682.81473279145882</v>
      </c>
      <c r="O100" s="77">
        <f>IF(TrRoad_act!O22=0,"",O36/TrRoad_act!O22*1000)</f>
        <v>709.04379825069782</v>
      </c>
      <c r="P100" s="77">
        <f>IF(TrRoad_act!P22=0,"",P36/TrRoad_act!P22*1000)</f>
        <v>708.81068672049832</v>
      </c>
      <c r="Q100" s="77">
        <f>IF(TrRoad_act!Q22=0,"",Q36/TrRoad_act!Q22*1000)</f>
        <v>723.99592526365177</v>
      </c>
    </row>
    <row r="101" spans="1:17" ht="11.45" customHeight="1" x14ac:dyDescent="0.25">
      <c r="A101" s="62" t="s">
        <v>57</v>
      </c>
      <c r="B101" s="77" t="str">
        <f>IF(TrRoad_act!B23=0,"",B37/TrRoad_act!B23*1000)</f>
        <v/>
      </c>
      <c r="C101" s="77" t="str">
        <f>IF(TrRoad_act!C23=0,"",C37/TrRoad_act!C23*1000)</f>
        <v/>
      </c>
      <c r="D101" s="77" t="str">
        <f>IF(TrRoad_act!D23=0,"",D37/TrRoad_act!D23*1000)</f>
        <v/>
      </c>
      <c r="E101" s="77" t="str">
        <f>IF(TrRoad_act!E23=0,"",E37/TrRoad_act!E23*1000)</f>
        <v/>
      </c>
      <c r="F101" s="77" t="str">
        <f>IF(TrRoad_act!F23=0,"",F37/TrRoad_act!F23*1000)</f>
        <v/>
      </c>
      <c r="G101" s="77" t="str">
        <f>IF(TrRoad_act!G23=0,"",G37/TrRoad_act!G23*1000)</f>
        <v/>
      </c>
      <c r="H101" s="77" t="str">
        <f>IF(TrRoad_act!H23=0,"",H37/TrRoad_act!H23*1000)</f>
        <v/>
      </c>
      <c r="I101" s="77" t="str">
        <f>IF(TrRoad_act!I23=0,"",I37/TrRoad_act!I23*1000)</f>
        <v/>
      </c>
      <c r="J101" s="77" t="str">
        <f>IF(TrRoad_act!J23=0,"",J37/TrRoad_act!J23*1000)</f>
        <v/>
      </c>
      <c r="K101" s="77" t="str">
        <f>IF(TrRoad_act!K23=0,"",K37/TrRoad_act!K23*1000)</f>
        <v/>
      </c>
      <c r="L101" s="77" t="str">
        <f>IF(TrRoad_act!L23=0,"",L37/TrRoad_act!L23*1000)</f>
        <v/>
      </c>
      <c r="M101" s="77" t="str">
        <f>IF(TrRoad_act!M23=0,"",M37/TrRoad_act!M23*1000)</f>
        <v/>
      </c>
      <c r="N101" s="77" t="str">
        <f>IF(TrRoad_act!N23=0,"",N37/TrRoad_act!N23*1000)</f>
        <v/>
      </c>
      <c r="O101" s="77" t="str">
        <f>IF(TrRoad_act!O23=0,"",O37/TrRoad_act!O23*1000)</f>
        <v/>
      </c>
      <c r="P101" s="77" t="str">
        <f>IF(TrRoad_act!P23=0,"",P37/TrRoad_act!P23*1000)</f>
        <v/>
      </c>
      <c r="Q101" s="77" t="str">
        <f>IF(TrRoad_act!Q23=0,"",Q37/TrRoad_act!Q23*1000)</f>
        <v/>
      </c>
    </row>
    <row r="102" spans="1:17" ht="11.45" customHeight="1" x14ac:dyDescent="0.25">
      <c r="A102" s="62" t="s">
        <v>56</v>
      </c>
      <c r="B102" s="77" t="str">
        <f>IF(TrRoad_act!B24=0,"",B38/TrRoad_act!B24*1000)</f>
        <v/>
      </c>
      <c r="C102" s="77" t="str">
        <f>IF(TrRoad_act!C24=0,"",C38/TrRoad_act!C24*1000)</f>
        <v/>
      </c>
      <c r="D102" s="77" t="str">
        <f>IF(TrRoad_act!D24=0,"",D38/TrRoad_act!D24*1000)</f>
        <v/>
      </c>
      <c r="E102" s="77" t="str">
        <f>IF(TrRoad_act!E24=0,"",E38/TrRoad_act!E24*1000)</f>
        <v/>
      </c>
      <c r="F102" s="77" t="str">
        <f>IF(TrRoad_act!F24=0,"",F38/TrRoad_act!F24*1000)</f>
        <v/>
      </c>
      <c r="G102" s="77" t="str">
        <f>IF(TrRoad_act!G24=0,"",G38/TrRoad_act!G24*1000)</f>
        <v/>
      </c>
      <c r="H102" s="77" t="str">
        <f>IF(TrRoad_act!H24=0,"",H38/TrRoad_act!H24*1000)</f>
        <v/>
      </c>
      <c r="I102" s="77" t="str">
        <f>IF(TrRoad_act!I24=0,"",I38/TrRoad_act!I24*1000)</f>
        <v/>
      </c>
      <c r="J102" s="77" t="str">
        <f>IF(TrRoad_act!J24=0,"",J38/TrRoad_act!J24*1000)</f>
        <v/>
      </c>
      <c r="K102" s="77" t="str">
        <f>IF(TrRoad_act!K24=0,"",K38/TrRoad_act!K24*1000)</f>
        <v/>
      </c>
      <c r="L102" s="77" t="str">
        <f>IF(TrRoad_act!L24=0,"",L38/TrRoad_act!L24*1000)</f>
        <v/>
      </c>
      <c r="M102" s="77" t="str">
        <f>IF(TrRoad_act!M24=0,"",M38/TrRoad_act!M24*1000)</f>
        <v/>
      </c>
      <c r="N102" s="77" t="str">
        <f>IF(TrRoad_act!N24=0,"",N38/TrRoad_act!N24*1000)</f>
        <v/>
      </c>
      <c r="O102" s="77" t="str">
        <f>IF(TrRoad_act!O24=0,"",O38/TrRoad_act!O24*1000)</f>
        <v/>
      </c>
      <c r="P102" s="77" t="str">
        <f>IF(TrRoad_act!P24=0,"",P38/TrRoad_act!P24*1000)</f>
        <v/>
      </c>
      <c r="Q102" s="77" t="str">
        <f>IF(TrRoad_act!Q24=0,"",Q38/TrRoad_act!Q24*1000)</f>
        <v/>
      </c>
    </row>
    <row r="103" spans="1:17" ht="11.45" customHeight="1" x14ac:dyDescent="0.25">
      <c r="A103" s="62" t="s">
        <v>55</v>
      </c>
      <c r="B103" s="77" t="str">
        <f>IF(TrRoad_act!B25=0,"",B39/TrRoad_act!B25*1000)</f>
        <v/>
      </c>
      <c r="C103" s="77" t="str">
        <f>IF(TrRoad_act!C25=0,"",C39/TrRoad_act!C25*1000)</f>
        <v/>
      </c>
      <c r="D103" s="77" t="str">
        <f>IF(TrRoad_act!D25=0,"",D39/TrRoad_act!D25*1000)</f>
        <v/>
      </c>
      <c r="E103" s="77" t="str">
        <f>IF(TrRoad_act!E25=0,"",E39/TrRoad_act!E25*1000)</f>
        <v/>
      </c>
      <c r="F103" s="77" t="str">
        <f>IF(TrRoad_act!F25=0,"",F39/TrRoad_act!F25*1000)</f>
        <v/>
      </c>
      <c r="G103" s="77" t="str">
        <f>IF(TrRoad_act!G25=0,"",G39/TrRoad_act!G25*1000)</f>
        <v/>
      </c>
      <c r="H103" s="77" t="str">
        <f>IF(TrRoad_act!H25=0,"",H39/TrRoad_act!H25*1000)</f>
        <v/>
      </c>
      <c r="I103" s="77" t="str">
        <f>IF(TrRoad_act!I25=0,"",I39/TrRoad_act!I25*1000)</f>
        <v/>
      </c>
      <c r="J103" s="77" t="str">
        <f>IF(TrRoad_act!J25=0,"",J39/TrRoad_act!J25*1000)</f>
        <v/>
      </c>
      <c r="K103" s="77" t="str">
        <f>IF(TrRoad_act!K25=0,"",K39/TrRoad_act!K25*1000)</f>
        <v/>
      </c>
      <c r="L103" s="77" t="str">
        <f>IF(TrRoad_act!L25=0,"",L39/TrRoad_act!L25*1000)</f>
        <v/>
      </c>
      <c r="M103" s="77" t="str">
        <f>IF(TrRoad_act!M25=0,"",M39/TrRoad_act!M25*1000)</f>
        <v/>
      </c>
      <c r="N103" s="77" t="str">
        <f>IF(TrRoad_act!N25=0,"",N39/TrRoad_act!N25*1000)</f>
        <v/>
      </c>
      <c r="O103" s="77" t="str">
        <f>IF(TrRoad_act!O25=0,"",O39/TrRoad_act!O25*1000)</f>
        <v/>
      </c>
      <c r="P103" s="77" t="str">
        <f>IF(TrRoad_act!P25=0,"",P39/TrRoad_act!P25*1000)</f>
        <v/>
      </c>
      <c r="Q103" s="77" t="str">
        <f>IF(TrRoad_act!Q25=0,"",Q39/TrRoad_act!Q25*1000)</f>
        <v/>
      </c>
    </row>
    <row r="104" spans="1:17" ht="11.45" customHeight="1" x14ac:dyDescent="0.25">
      <c r="A104" s="19" t="s">
        <v>24</v>
      </c>
      <c r="B104" s="76">
        <f>IF(TrRoad_act!B26=0,"",B40/TrRoad_act!B26*1000)</f>
        <v>144.06654086801876</v>
      </c>
      <c r="C104" s="76">
        <f>IF(TrRoad_act!C26=0,"",C40/TrRoad_act!C26*1000)</f>
        <v>141.42513878334177</v>
      </c>
      <c r="D104" s="76">
        <f>IF(TrRoad_act!D26=0,"",D40/TrRoad_act!D26*1000)</f>
        <v>140.28894313094935</v>
      </c>
      <c r="E104" s="76">
        <f>IF(TrRoad_act!E26=0,"",E40/TrRoad_act!E26*1000)</f>
        <v>237.84541781019189</v>
      </c>
      <c r="F104" s="76">
        <f>IF(TrRoad_act!F26=0,"",F40/TrRoad_act!F26*1000)</f>
        <v>117.34930917650983</v>
      </c>
      <c r="G104" s="76">
        <f>IF(TrRoad_act!G26=0,"",G40/TrRoad_act!G26*1000)</f>
        <v>179.09784494019965</v>
      </c>
      <c r="H104" s="76">
        <f>IF(TrRoad_act!H26=0,"",H40/TrRoad_act!H26*1000)</f>
        <v>141.54016352172815</v>
      </c>
      <c r="I104" s="76">
        <f>IF(TrRoad_act!I26=0,"",I40/TrRoad_act!I26*1000)</f>
        <v>175.66168282873025</v>
      </c>
      <c r="J104" s="76">
        <f>IF(TrRoad_act!J26=0,"",J40/TrRoad_act!J26*1000)</f>
        <v>156.41444661976413</v>
      </c>
      <c r="K104" s="76">
        <f>IF(TrRoad_act!K26=0,"",K40/TrRoad_act!K26*1000)</f>
        <v>220.51076435811885</v>
      </c>
      <c r="L104" s="76">
        <f>IF(TrRoad_act!L26=0,"",L40/TrRoad_act!L26*1000)</f>
        <v>169.9782898761882</v>
      </c>
      <c r="M104" s="76">
        <f>IF(TrRoad_act!M26=0,"",M40/TrRoad_act!M26*1000)</f>
        <v>206.9075285332234</v>
      </c>
      <c r="N104" s="76">
        <f>IF(TrRoad_act!N26=0,"",N40/TrRoad_act!N26*1000)</f>
        <v>139.40951926327224</v>
      </c>
      <c r="O104" s="76">
        <f>IF(TrRoad_act!O26=0,"",O40/TrRoad_act!O26*1000)</f>
        <v>181.59989647928666</v>
      </c>
      <c r="P104" s="76">
        <f>IF(TrRoad_act!P26=0,"",P40/TrRoad_act!P26*1000)</f>
        <v>180.63486904815113</v>
      </c>
      <c r="Q104" s="76">
        <f>IF(TrRoad_act!Q26=0,"",Q40/TrRoad_act!Q26*1000)</f>
        <v>175.23982207645864</v>
      </c>
    </row>
    <row r="105" spans="1:17" ht="11.45" customHeight="1" x14ac:dyDescent="0.25">
      <c r="A105" s="17" t="s">
        <v>23</v>
      </c>
      <c r="B105" s="75">
        <f>IF(TrRoad_act!B27=0,"",B41/TrRoad_act!B27*1000)</f>
        <v>144.51069848697634</v>
      </c>
      <c r="C105" s="75">
        <f>IF(TrRoad_act!C27=0,"",C41/TrRoad_act!C27*1000)</f>
        <v>143.28834756508559</v>
      </c>
      <c r="D105" s="75">
        <f>IF(TrRoad_act!D27=0,"",D41/TrRoad_act!D27*1000)</f>
        <v>142.78672825216785</v>
      </c>
      <c r="E105" s="75">
        <f>IF(TrRoad_act!E27=0,"",E41/TrRoad_act!E27*1000)</f>
        <v>193.95072335746241</v>
      </c>
      <c r="F105" s="75">
        <f>IF(TrRoad_act!F27=0,"",F41/TrRoad_act!F27*1000)</f>
        <v>118.4454569565747</v>
      </c>
      <c r="G105" s="75">
        <f>IF(TrRoad_act!G27=0,"",G41/TrRoad_act!G27*1000)</f>
        <v>164.78415459510578</v>
      </c>
      <c r="H105" s="75">
        <f>IF(TrRoad_act!H27=0,"",H41/TrRoad_act!H27*1000)</f>
        <v>133.40648601608461</v>
      </c>
      <c r="I105" s="75">
        <f>IF(TrRoad_act!I27=0,"",I41/TrRoad_act!I27*1000)</f>
        <v>162.38075599455877</v>
      </c>
      <c r="J105" s="75">
        <f>IF(TrRoad_act!J27=0,"",J41/TrRoad_act!J27*1000)</f>
        <v>150.49597106671877</v>
      </c>
      <c r="K105" s="75">
        <f>IF(TrRoad_act!K27=0,"",K41/TrRoad_act!K27*1000)</f>
        <v>183.38605751207629</v>
      </c>
      <c r="L105" s="75">
        <f>IF(TrRoad_act!L27=0,"",L41/TrRoad_act!L27*1000)</f>
        <v>154.91876374269714</v>
      </c>
      <c r="M105" s="75">
        <f>IF(TrRoad_act!M27=0,"",M41/TrRoad_act!M27*1000)</f>
        <v>177.91464615873713</v>
      </c>
      <c r="N105" s="75">
        <f>IF(TrRoad_act!N27=0,"",N41/TrRoad_act!N27*1000)</f>
        <v>139.92743714250659</v>
      </c>
      <c r="O105" s="75">
        <f>IF(TrRoad_act!O27=0,"",O41/TrRoad_act!O27*1000)</f>
        <v>174.16948419721967</v>
      </c>
      <c r="P105" s="75">
        <f>IF(TrRoad_act!P27=0,"",P41/TrRoad_act!P27*1000)</f>
        <v>165.49407474487384</v>
      </c>
      <c r="Q105" s="75">
        <f>IF(TrRoad_act!Q27=0,"",Q41/TrRoad_act!Q27*1000)</f>
        <v>167.18272809455948</v>
      </c>
    </row>
    <row r="106" spans="1:17" ht="11.45" customHeight="1" x14ac:dyDescent="0.25">
      <c r="A106" s="15" t="s">
        <v>22</v>
      </c>
      <c r="B106" s="74">
        <f>IF(TrRoad_act!B28=0,"",B42/TrRoad_act!B28*1000)</f>
        <v>138.06398548281896</v>
      </c>
      <c r="C106" s="74">
        <f>IF(TrRoad_act!C28=0,"",C42/TrRoad_act!C28*1000)</f>
        <v>117.239846691197</v>
      </c>
      <c r="D106" s="74">
        <f>IF(TrRoad_act!D28=0,"",D42/TrRoad_act!D28*1000)</f>
        <v>108.93298360764614</v>
      </c>
      <c r="E106" s="74">
        <f>IF(TrRoad_act!E28=0,"",E42/TrRoad_act!E28*1000)</f>
        <v>583.42246270928956</v>
      </c>
      <c r="F106" s="74">
        <f>IF(TrRoad_act!F28=0,"",F42/TrRoad_act!F28*1000)</f>
        <v>101.79916916097022</v>
      </c>
      <c r="G106" s="74">
        <f>IF(TrRoad_act!G28=0,"",G42/TrRoad_act!G28*1000)</f>
        <v>300.78847485659492</v>
      </c>
      <c r="H106" s="74">
        <f>IF(TrRoad_act!H28=0,"",H42/TrRoad_act!H28*1000)</f>
        <v>216.55583793404514</v>
      </c>
      <c r="I106" s="74">
        <f>IF(TrRoad_act!I28=0,"",I42/TrRoad_act!I28*1000)</f>
        <v>295.1971122143546</v>
      </c>
      <c r="J106" s="74">
        <f>IF(TrRoad_act!J28=0,"",J42/TrRoad_act!J28*1000)</f>
        <v>225.05674594582746</v>
      </c>
      <c r="K106" s="74">
        <f>IF(TrRoad_act!K28=0,"",K42/TrRoad_act!K28*1000)</f>
        <v>707.32298958369574</v>
      </c>
      <c r="L106" s="74">
        <f>IF(TrRoad_act!L28=0,"",L42/TrRoad_act!L28*1000)</f>
        <v>329.14810917297564</v>
      </c>
      <c r="M106" s="74">
        <f>IF(TrRoad_act!M28=0,"",M42/TrRoad_act!M28*1000)</f>
        <v>459.96056342502868</v>
      </c>
      <c r="N106" s="74">
        <f>IF(TrRoad_act!N28=0,"",N42/TrRoad_act!N28*1000)</f>
        <v>135.42658834069985</v>
      </c>
      <c r="O106" s="74">
        <f>IF(TrRoad_act!O28=0,"",O42/TrRoad_act!O28*1000)</f>
        <v>203.08141269980266</v>
      </c>
      <c r="P106" s="74">
        <f>IF(TrRoad_act!P28=0,"",P42/TrRoad_act!P28*1000)</f>
        <v>275.56938560222852</v>
      </c>
      <c r="Q106" s="74">
        <f>IF(TrRoad_act!Q28=0,"",Q42/TrRoad_act!Q28*1000)</f>
        <v>221.26324836917229</v>
      </c>
    </row>
    <row r="108" spans="1:17" ht="11.45" customHeight="1" x14ac:dyDescent="0.25">
      <c r="A108" s="27" t="s">
        <v>93</v>
      </c>
      <c r="B108" s="68"/>
      <c r="C108" s="68"/>
      <c r="D108" s="68"/>
      <c r="E108" s="68"/>
      <c r="F108" s="68"/>
      <c r="G108" s="68"/>
      <c r="H108" s="68"/>
      <c r="I108" s="68"/>
      <c r="J108" s="68"/>
      <c r="K108" s="68"/>
      <c r="L108" s="68"/>
      <c r="M108" s="68"/>
      <c r="N108" s="68"/>
      <c r="O108" s="68"/>
      <c r="P108" s="68"/>
      <c r="Q108" s="68"/>
    </row>
    <row r="109" spans="1:17" ht="11.45" customHeight="1" x14ac:dyDescent="0.25">
      <c r="A109" s="25" t="s">
        <v>39</v>
      </c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  <c r="P109" s="79"/>
      <c r="Q109" s="79"/>
    </row>
    <row r="110" spans="1:17" ht="11.45" customHeight="1" x14ac:dyDescent="0.25">
      <c r="A110" s="23" t="s">
        <v>30</v>
      </c>
      <c r="B110" s="78">
        <f>IF(TrRoad_act!B86=0,"",1000000*B19/TrRoad_act!B86)</f>
        <v>628.02140634728642</v>
      </c>
      <c r="C110" s="78">
        <f>IF(TrRoad_act!C86=0,"",1000000*C19/TrRoad_act!C86)</f>
        <v>623.1600500887489</v>
      </c>
      <c r="D110" s="78">
        <f>IF(TrRoad_act!D86=0,"",1000000*D19/TrRoad_act!D86)</f>
        <v>644.29483582862053</v>
      </c>
      <c r="E110" s="78">
        <f>IF(TrRoad_act!E86=0,"",1000000*E19/TrRoad_act!E86)</f>
        <v>634.60275245614002</v>
      </c>
      <c r="F110" s="78">
        <f>IF(TrRoad_act!F86=0,"",1000000*F19/TrRoad_act!F86)</f>
        <v>592.19140240354477</v>
      </c>
      <c r="G110" s="78">
        <f>IF(TrRoad_act!G86=0,"",1000000*G19/TrRoad_act!G86)</f>
        <v>565.64967034454912</v>
      </c>
      <c r="H110" s="78">
        <f>IF(TrRoad_act!H86=0,"",1000000*H19/TrRoad_act!H86)</f>
        <v>481.3846875925492</v>
      </c>
      <c r="I110" s="78">
        <f>IF(TrRoad_act!I86=0,"",1000000*I19/TrRoad_act!I86)</f>
        <v>447.4025170605002</v>
      </c>
      <c r="J110" s="78">
        <f>IF(TrRoad_act!J86=0,"",1000000*J19/TrRoad_act!J86)</f>
        <v>448.51396582427793</v>
      </c>
      <c r="K110" s="78">
        <f>IF(TrRoad_act!K86=0,"",1000000*K19/TrRoad_act!K86)</f>
        <v>440.87023743428057</v>
      </c>
      <c r="L110" s="78">
        <f>IF(TrRoad_act!L86=0,"",1000000*L19/TrRoad_act!L86)</f>
        <v>507.050908204564</v>
      </c>
      <c r="M110" s="78">
        <f>IF(TrRoad_act!M86=0,"",1000000*M19/TrRoad_act!M86)</f>
        <v>506.36718770532053</v>
      </c>
      <c r="N110" s="78">
        <f>IF(TrRoad_act!N86=0,"",1000000*N19/TrRoad_act!N86)</f>
        <v>510.41586851879293</v>
      </c>
      <c r="O110" s="78">
        <f>IF(TrRoad_act!O86=0,"",1000000*O19/TrRoad_act!O86)</f>
        <v>506.87004525511986</v>
      </c>
      <c r="P110" s="78">
        <f>IF(TrRoad_act!P86=0,"",1000000*P19/TrRoad_act!P86)</f>
        <v>502.23021929204424</v>
      </c>
      <c r="Q110" s="78">
        <f>IF(TrRoad_act!Q86=0,"",1000000*Q19/TrRoad_act!Q86)</f>
        <v>506.15468924626612</v>
      </c>
    </row>
    <row r="111" spans="1:17" ht="11.45" customHeight="1" x14ac:dyDescent="0.25">
      <c r="A111" s="19" t="s">
        <v>29</v>
      </c>
      <c r="B111" s="76">
        <f>IF(TrRoad_act!B87=0,"",1000000*B20/TrRoad_act!B87)</f>
        <v>2247.3812817645121</v>
      </c>
      <c r="C111" s="76">
        <f>IF(TrRoad_act!C87=0,"",1000000*C20/TrRoad_act!C87)</f>
        <v>2225.759702871861</v>
      </c>
      <c r="D111" s="76">
        <f>IF(TrRoad_act!D87=0,"",1000000*D20/TrRoad_act!D87)</f>
        <v>2220.9298223016526</v>
      </c>
      <c r="E111" s="76">
        <f>IF(TrRoad_act!E87=0,"",1000000*E20/TrRoad_act!E87)</f>
        <v>2229.7779337854963</v>
      </c>
      <c r="F111" s="76">
        <f>IF(TrRoad_act!F87=0,"",1000000*F20/TrRoad_act!F87)</f>
        <v>2251.969473540446</v>
      </c>
      <c r="G111" s="76">
        <f>IF(TrRoad_act!G87=0,"",1000000*G20/TrRoad_act!G87)</f>
        <v>2258.8923729330722</v>
      </c>
      <c r="H111" s="76">
        <f>IF(TrRoad_act!H87=0,"",1000000*H20/TrRoad_act!H87)</f>
        <v>2265.6923508726718</v>
      </c>
      <c r="I111" s="76">
        <f>IF(TrRoad_act!I87=0,"",1000000*I20/TrRoad_act!I87)</f>
        <v>2259.6701155346404</v>
      </c>
      <c r="J111" s="76">
        <f>IF(TrRoad_act!J87=0,"",1000000*J20/TrRoad_act!J87)</f>
        <v>2162.0785846677763</v>
      </c>
      <c r="K111" s="76">
        <f>IF(TrRoad_act!K87=0,"",1000000*K20/TrRoad_act!K87)</f>
        <v>2135.9987887992643</v>
      </c>
      <c r="L111" s="76">
        <f>IF(TrRoad_act!L87=0,"",1000000*L20/TrRoad_act!L87)</f>
        <v>1907.0793277298467</v>
      </c>
      <c r="M111" s="76">
        <f>IF(TrRoad_act!M87=0,"",1000000*M20/TrRoad_act!M87)</f>
        <v>1813.4610906938444</v>
      </c>
      <c r="N111" s="76">
        <f>IF(TrRoad_act!N87=0,"",1000000*N20/TrRoad_act!N87)</f>
        <v>1523.6506922480296</v>
      </c>
      <c r="O111" s="76">
        <f>IF(TrRoad_act!O87=0,"",1000000*O20/TrRoad_act!O87)</f>
        <v>1444.476067436316</v>
      </c>
      <c r="P111" s="76">
        <f>IF(TrRoad_act!P87=0,"",1000000*P20/TrRoad_act!P87)</f>
        <v>1416.9654834961586</v>
      </c>
      <c r="Q111" s="76">
        <f>IF(TrRoad_act!Q87=0,"",1000000*Q20/TrRoad_act!Q87)</f>
        <v>1368.4152833385626</v>
      </c>
    </row>
    <row r="112" spans="1:17" ht="11.45" customHeight="1" x14ac:dyDescent="0.25">
      <c r="A112" s="62" t="s">
        <v>59</v>
      </c>
      <c r="B112" s="77">
        <f>IF(TrRoad_act!B88=0,"",1000000*B21/TrRoad_act!B88)</f>
        <v>2167.543271624254</v>
      </c>
      <c r="C112" s="77">
        <f>IF(TrRoad_act!C88=0,"",1000000*C21/TrRoad_act!C88)</f>
        <v>2150.6508970162904</v>
      </c>
      <c r="D112" s="77">
        <f>IF(TrRoad_act!D88=0,"",1000000*D21/TrRoad_act!D88)</f>
        <v>2150.5529299955392</v>
      </c>
      <c r="E112" s="77">
        <f>IF(TrRoad_act!E88=0,"",1000000*E21/TrRoad_act!E88)</f>
        <v>2161.3047286847427</v>
      </c>
      <c r="F112" s="77">
        <f>IF(TrRoad_act!F88=0,"",1000000*F21/TrRoad_act!F88)</f>
        <v>2191.7056123375928</v>
      </c>
      <c r="G112" s="77">
        <f>IF(TrRoad_act!G88=0,"",1000000*G21/TrRoad_act!G88)</f>
        <v>2199.0554541904835</v>
      </c>
      <c r="H112" s="77">
        <f>IF(TrRoad_act!H88=0,"",1000000*H21/TrRoad_act!H88)</f>
        <v>2205.7743758241209</v>
      </c>
      <c r="I112" s="77">
        <f>IF(TrRoad_act!I88=0,"",1000000*I21/TrRoad_act!I88)</f>
        <v>2198.9663693224293</v>
      </c>
      <c r="J112" s="77">
        <f>IF(TrRoad_act!J88=0,"",1000000*J21/TrRoad_act!J88)</f>
        <v>2107.5214779438375</v>
      </c>
      <c r="K112" s="77">
        <f>IF(TrRoad_act!K88=0,"",1000000*K21/TrRoad_act!K88)</f>
        <v>2076.3586107955825</v>
      </c>
      <c r="L112" s="77">
        <f>IF(TrRoad_act!L88=0,"",1000000*L21/TrRoad_act!L88)</f>
        <v>1844.0060618303678</v>
      </c>
      <c r="M112" s="77">
        <f>IF(TrRoad_act!M88=0,"",1000000*M21/TrRoad_act!M88)</f>
        <v>1687.2844499826469</v>
      </c>
      <c r="N112" s="77">
        <f>IF(TrRoad_act!N88=0,"",1000000*N21/TrRoad_act!N88)</f>
        <v>1447.3788205069538</v>
      </c>
      <c r="O112" s="77">
        <f>IF(TrRoad_act!O88=0,"",1000000*O21/TrRoad_act!O88)</f>
        <v>1336.9085191202223</v>
      </c>
      <c r="P112" s="77">
        <f>IF(TrRoad_act!P88=0,"",1000000*P21/TrRoad_act!P88)</f>
        <v>1279.5744326198585</v>
      </c>
      <c r="Q112" s="77">
        <f>IF(TrRoad_act!Q88=0,"",1000000*Q21/TrRoad_act!Q88)</f>
        <v>1232.1900837973153</v>
      </c>
    </row>
    <row r="113" spans="1:17" ht="11.45" customHeight="1" x14ac:dyDescent="0.25">
      <c r="A113" s="62" t="s">
        <v>58</v>
      </c>
      <c r="B113" s="77">
        <f>IF(TrRoad_act!B89=0,"",1000000*B22/TrRoad_act!B89)</f>
        <v>4629.3340237167104</v>
      </c>
      <c r="C113" s="77">
        <f>IF(TrRoad_act!C89=0,"",1000000*C22/TrRoad_act!C89)</f>
        <v>4657.8208011668521</v>
      </c>
      <c r="D113" s="77">
        <f>IF(TrRoad_act!D89=0,"",1000000*D22/TrRoad_act!D89)</f>
        <v>4651.4635342219326</v>
      </c>
      <c r="E113" s="77">
        <f>IF(TrRoad_act!E89=0,"",1000000*E22/TrRoad_act!E89)</f>
        <v>4662.9665270795977</v>
      </c>
      <c r="F113" s="77">
        <f>IF(TrRoad_act!F89=0,"",1000000*F22/TrRoad_act!F89)</f>
        <v>4711.986302819334</v>
      </c>
      <c r="G113" s="77">
        <f>IF(TrRoad_act!G89=0,"",1000000*G22/TrRoad_act!G89)</f>
        <v>4786.2030112877892</v>
      </c>
      <c r="H113" s="77">
        <f>IF(TrRoad_act!H89=0,"",1000000*H22/TrRoad_act!H89)</f>
        <v>4630.8456099159193</v>
      </c>
      <c r="I113" s="77">
        <f>IF(TrRoad_act!I89=0,"",1000000*I22/TrRoad_act!I89)</f>
        <v>4651.5032799128248</v>
      </c>
      <c r="J113" s="77">
        <f>IF(TrRoad_act!J89=0,"",1000000*J22/TrRoad_act!J89)</f>
        <v>4390.4131848736997</v>
      </c>
      <c r="K113" s="77">
        <f>IF(TrRoad_act!K89=0,"",1000000*K22/TrRoad_act!K89)</f>
        <v>4244.6876125199542</v>
      </c>
      <c r="L113" s="77">
        <f>IF(TrRoad_act!L89=0,"",1000000*L22/TrRoad_act!L89)</f>
        <v>3894.987552895494</v>
      </c>
      <c r="M113" s="77">
        <f>IF(TrRoad_act!M89=0,"",1000000*M22/TrRoad_act!M89)</f>
        <v>3936.948938062028</v>
      </c>
      <c r="N113" s="77">
        <f>IF(TrRoad_act!N89=0,"",1000000*N22/TrRoad_act!N89)</f>
        <v>3726.6953831616579</v>
      </c>
      <c r="O113" s="77">
        <f>IF(TrRoad_act!O89=0,"",1000000*O22/TrRoad_act!O89)</f>
        <v>3231.7427174485047</v>
      </c>
      <c r="P113" s="77">
        <f>IF(TrRoad_act!P89=0,"",1000000*P22/TrRoad_act!P89)</f>
        <v>3212.2652240745438</v>
      </c>
      <c r="Q113" s="77">
        <f>IF(TrRoad_act!Q89=0,"",1000000*Q22/TrRoad_act!Q89)</f>
        <v>2767.2376885870854</v>
      </c>
    </row>
    <row r="114" spans="1:17" ht="11.45" customHeight="1" x14ac:dyDescent="0.25">
      <c r="A114" s="62" t="s">
        <v>57</v>
      </c>
      <c r="B114" s="77">
        <f>IF(TrRoad_act!B90=0,"",1000000*B23/TrRoad_act!B90)</f>
        <v>4146.5516798091985</v>
      </c>
      <c r="C114" s="77">
        <f>IF(TrRoad_act!C90=0,"",1000000*C23/TrRoad_act!C90)</f>
        <v>4773.8740975650935</v>
      </c>
      <c r="D114" s="77">
        <f>IF(TrRoad_act!D90=0,"",1000000*D23/TrRoad_act!D90)</f>
        <v>4705.8783521001851</v>
      </c>
      <c r="E114" s="77">
        <f>IF(TrRoad_act!E90=0,"",1000000*E23/TrRoad_act!E90)</f>
        <v>4096.6500220758844</v>
      </c>
      <c r="F114" s="77">
        <f>IF(TrRoad_act!F90=0,"",1000000*F23/TrRoad_act!F90)</f>
        <v>4074.3701882951827</v>
      </c>
      <c r="G114" s="77">
        <f>IF(TrRoad_act!G90=0,"",1000000*G23/TrRoad_act!G90)</f>
        <v>4104.4652831442918</v>
      </c>
      <c r="H114" s="77">
        <f>IF(TrRoad_act!H90=0,"",1000000*H23/TrRoad_act!H90)</f>
        <v>4054.0601642435627</v>
      </c>
      <c r="I114" s="77">
        <f>IF(TrRoad_act!I90=0,"",1000000*I23/TrRoad_act!I90)</f>
        <v>4071.0936000882675</v>
      </c>
      <c r="J114" s="77">
        <f>IF(TrRoad_act!J90=0,"",1000000*J23/TrRoad_act!J90)</f>
        <v>3968.9326695122954</v>
      </c>
      <c r="K114" s="77">
        <f>IF(TrRoad_act!K90=0,"",1000000*K23/TrRoad_act!K90)</f>
        <v>3869.2822768568976</v>
      </c>
      <c r="L114" s="77">
        <f>IF(TrRoad_act!L90=0,"",1000000*L23/TrRoad_act!L90)</f>
        <v>3769.6034007191179</v>
      </c>
      <c r="M114" s="77">
        <f>IF(TrRoad_act!M90=0,"",1000000*M23/TrRoad_act!M90)</f>
        <v>6353.9556212860061</v>
      </c>
      <c r="N114" s="77">
        <f>IF(TrRoad_act!N90=0,"",1000000*N23/TrRoad_act!N90)</f>
        <v>3641.3188272085108</v>
      </c>
      <c r="O114" s="77">
        <f>IF(TrRoad_act!O90=0,"",1000000*O23/TrRoad_act!O90)</f>
        <v>3754.7699006585681</v>
      </c>
      <c r="P114" s="77">
        <f>IF(TrRoad_act!P90=0,"",1000000*P23/TrRoad_act!P90)</f>
        <v>3723.5521481313026</v>
      </c>
      <c r="Q114" s="77">
        <f>IF(TrRoad_act!Q90=0,"",1000000*Q23/TrRoad_act!Q90)</f>
        <v>3677.7885216441514</v>
      </c>
    </row>
    <row r="115" spans="1:17" ht="11.45" customHeight="1" x14ac:dyDescent="0.25">
      <c r="A115" s="62" t="s">
        <v>56</v>
      </c>
      <c r="B115" s="77" t="str">
        <f>IF(TrRoad_act!B91=0,"",1000000*B24/TrRoad_act!B91)</f>
        <v/>
      </c>
      <c r="C115" s="77">
        <f>IF(TrRoad_act!C91=0,"",1000000*C24/TrRoad_act!C91)</f>
        <v>3126.1176366083555</v>
      </c>
      <c r="D115" s="77">
        <f>IF(TrRoad_act!D91=0,"",1000000*D24/TrRoad_act!D91)</f>
        <v>3109.249843186004</v>
      </c>
      <c r="E115" s="77">
        <f>IF(TrRoad_act!E91=0,"",1000000*E24/TrRoad_act!E91)</f>
        <v>3093.0611806706961</v>
      </c>
      <c r="F115" s="77">
        <f>IF(TrRoad_act!F91=0,"",1000000*F24/TrRoad_act!F91)</f>
        <v>3075.8794723428391</v>
      </c>
      <c r="G115" s="77">
        <f>IF(TrRoad_act!G91=0,"",1000000*G24/TrRoad_act!G91)</f>
        <v>3058.0339886750176</v>
      </c>
      <c r="H115" s="77">
        <f>IF(TrRoad_act!H91=0,"",1000000*H24/TrRoad_act!H91)</f>
        <v>3036.4300809319857</v>
      </c>
      <c r="I115" s="77">
        <f>IF(TrRoad_act!I91=0,"",1000000*I24/TrRoad_act!I91)</f>
        <v>2972.6766391626393</v>
      </c>
      <c r="J115" s="77">
        <f>IF(TrRoad_act!J91=0,"",1000000*J24/TrRoad_act!J91)</f>
        <v>2926.6850485936225</v>
      </c>
      <c r="K115" s="77">
        <f>IF(TrRoad_act!K91=0,"",1000000*K24/TrRoad_act!K91)</f>
        <v>2762.1739374530885</v>
      </c>
      <c r="L115" s="77">
        <f>IF(TrRoad_act!L91=0,"",1000000*L24/TrRoad_act!L91)</f>
        <v>2636.389004481608</v>
      </c>
      <c r="M115" s="77">
        <f>IF(TrRoad_act!M91=0,"",1000000*M24/TrRoad_act!M91)</f>
        <v>2618.1411312804316</v>
      </c>
      <c r="N115" s="77">
        <f>IF(TrRoad_act!N91=0,"",1000000*N24/TrRoad_act!N91)</f>
        <v>2631.8987140205113</v>
      </c>
      <c r="O115" s="77">
        <f>IF(TrRoad_act!O91=0,"",1000000*O24/TrRoad_act!O91)</f>
        <v>2671.5153484676853</v>
      </c>
      <c r="P115" s="77">
        <f>IF(TrRoad_act!P91=0,"",1000000*P24/TrRoad_act!P91)</f>
        <v>2701.0006781731377</v>
      </c>
      <c r="Q115" s="77">
        <f>IF(TrRoad_act!Q91=0,"",1000000*Q24/TrRoad_act!Q91)</f>
        <v>2573.2770038856365</v>
      </c>
    </row>
    <row r="116" spans="1:17" ht="11.45" customHeight="1" x14ac:dyDescent="0.25">
      <c r="A116" s="62" t="s">
        <v>60</v>
      </c>
      <c r="B116" s="77" t="str">
        <f>IF(TrRoad_act!B92=0,"",1000000*B25/TrRoad_act!B92)</f>
        <v/>
      </c>
      <c r="C116" s="77" t="str">
        <f>IF(TrRoad_act!C92=0,"",1000000*C25/TrRoad_act!C92)</f>
        <v/>
      </c>
      <c r="D116" s="77" t="str">
        <f>IF(TrRoad_act!D92=0,"",1000000*D25/TrRoad_act!D92)</f>
        <v/>
      </c>
      <c r="E116" s="77" t="str">
        <f>IF(TrRoad_act!E92=0,"",1000000*E25/TrRoad_act!E92)</f>
        <v/>
      </c>
      <c r="F116" s="77" t="str">
        <f>IF(TrRoad_act!F92=0,"",1000000*F25/TrRoad_act!F92)</f>
        <v/>
      </c>
      <c r="G116" s="77" t="str">
        <f>IF(TrRoad_act!G92=0,"",1000000*G25/TrRoad_act!G92)</f>
        <v/>
      </c>
      <c r="H116" s="77" t="str">
        <f>IF(TrRoad_act!H92=0,"",1000000*H25/TrRoad_act!H92)</f>
        <v/>
      </c>
      <c r="I116" s="77" t="str">
        <f>IF(TrRoad_act!I92=0,"",1000000*I25/TrRoad_act!I92)</f>
        <v/>
      </c>
      <c r="J116" s="77" t="str">
        <f>IF(TrRoad_act!J92=0,"",1000000*J25/TrRoad_act!J92)</f>
        <v/>
      </c>
      <c r="K116" s="77" t="str">
        <f>IF(TrRoad_act!K92=0,"",1000000*K25/TrRoad_act!K92)</f>
        <v/>
      </c>
      <c r="L116" s="77" t="str">
        <f>IF(TrRoad_act!L92=0,"",1000000*L25/TrRoad_act!L92)</f>
        <v/>
      </c>
      <c r="M116" s="77" t="str">
        <f>IF(TrRoad_act!M92=0,"",1000000*M25/TrRoad_act!M92)</f>
        <v/>
      </c>
      <c r="N116" s="77" t="str">
        <f>IF(TrRoad_act!N92=0,"",1000000*N25/TrRoad_act!N92)</f>
        <v/>
      </c>
      <c r="O116" s="77">
        <f>IF(TrRoad_act!O92=0,"",1000000*O25/TrRoad_act!O92)</f>
        <v>304.56903029755142</v>
      </c>
      <c r="P116" s="77">
        <f>IF(TrRoad_act!P92=0,"",1000000*P25/TrRoad_act!P92)</f>
        <v>382.48262342365302</v>
      </c>
      <c r="Q116" s="77">
        <f>IF(TrRoad_act!Q92=0,"",1000000*Q25/TrRoad_act!Q92)</f>
        <v>404.47142006362384</v>
      </c>
    </row>
    <row r="117" spans="1:17" ht="11.45" customHeight="1" x14ac:dyDescent="0.25">
      <c r="A117" s="62" t="s">
        <v>55</v>
      </c>
      <c r="B117" s="77" t="str">
        <f>IF(TrRoad_act!B93=0,"",1000000*B26/TrRoad_act!B93)</f>
        <v/>
      </c>
      <c r="C117" s="77" t="str">
        <f>IF(TrRoad_act!C93=0,"",1000000*C26/TrRoad_act!C93)</f>
        <v/>
      </c>
      <c r="D117" s="77" t="str">
        <f>IF(TrRoad_act!D93=0,"",1000000*D26/TrRoad_act!D93)</f>
        <v/>
      </c>
      <c r="E117" s="77" t="str">
        <f>IF(TrRoad_act!E93=0,"",1000000*E26/TrRoad_act!E93)</f>
        <v/>
      </c>
      <c r="F117" s="77" t="str">
        <f>IF(TrRoad_act!F93=0,"",1000000*F26/TrRoad_act!F93)</f>
        <v/>
      </c>
      <c r="G117" s="77" t="str">
        <f>IF(TrRoad_act!G93=0,"",1000000*G26/TrRoad_act!G93)</f>
        <v/>
      </c>
      <c r="H117" s="77" t="str">
        <f>IF(TrRoad_act!H93=0,"",1000000*H26/TrRoad_act!H93)</f>
        <v/>
      </c>
      <c r="I117" s="77" t="str">
        <f>IF(TrRoad_act!I93=0,"",1000000*I26/TrRoad_act!I93)</f>
        <v/>
      </c>
      <c r="J117" s="77" t="str">
        <f>IF(TrRoad_act!J93=0,"",1000000*J26/TrRoad_act!J93)</f>
        <v/>
      </c>
      <c r="K117" s="77" t="str">
        <f>IF(TrRoad_act!K93=0,"",1000000*K26/TrRoad_act!K93)</f>
        <v/>
      </c>
      <c r="L117" s="77" t="str">
        <f>IF(TrRoad_act!L93=0,"",1000000*L26/TrRoad_act!L93)</f>
        <v/>
      </c>
      <c r="M117" s="77" t="str">
        <f>IF(TrRoad_act!M93=0,"",1000000*M26/TrRoad_act!M93)</f>
        <v/>
      </c>
      <c r="N117" s="77" t="str">
        <f>IF(TrRoad_act!N93=0,"",1000000*N26/TrRoad_act!N93)</f>
        <v/>
      </c>
      <c r="O117" s="77" t="str">
        <f>IF(TrRoad_act!O93=0,"",1000000*O26/TrRoad_act!O93)</f>
        <v/>
      </c>
      <c r="P117" s="77">
        <f>IF(TrRoad_act!P93=0,"",1000000*P26/TrRoad_act!P93)</f>
        <v>0</v>
      </c>
      <c r="Q117" s="77">
        <f>IF(TrRoad_act!Q93=0,"",1000000*Q26/TrRoad_act!Q93)</f>
        <v>0</v>
      </c>
    </row>
    <row r="118" spans="1:17" ht="11.45" customHeight="1" x14ac:dyDescent="0.25">
      <c r="A118" s="19" t="s">
        <v>28</v>
      </c>
      <c r="B118" s="76">
        <f>IF(TrRoad_act!B94=0,"",1000000*B27/TrRoad_act!B94)</f>
        <v>56353.677857440751</v>
      </c>
      <c r="C118" s="76">
        <f>IF(TrRoad_act!C94=0,"",1000000*C27/TrRoad_act!C94)</f>
        <v>55427.05112317016</v>
      </c>
      <c r="D118" s="76">
        <f>IF(TrRoad_act!D94=0,"",1000000*D27/TrRoad_act!D94)</f>
        <v>55349.963387392032</v>
      </c>
      <c r="E118" s="76">
        <f>IF(TrRoad_act!E94=0,"",1000000*E27/TrRoad_act!E94)</f>
        <v>55280.416461089946</v>
      </c>
      <c r="F118" s="76">
        <f>IF(TrRoad_act!F94=0,"",1000000*F27/TrRoad_act!F94)</f>
        <v>55029.246546913106</v>
      </c>
      <c r="G118" s="76">
        <f>IF(TrRoad_act!G94=0,"",1000000*G27/TrRoad_act!G94)</f>
        <v>54953.708512332661</v>
      </c>
      <c r="H118" s="76">
        <f>IF(TrRoad_act!H94=0,"",1000000*H27/TrRoad_act!H94)</f>
        <v>54559.626312897853</v>
      </c>
      <c r="I118" s="76">
        <f>IF(TrRoad_act!I94=0,"",1000000*I27/TrRoad_act!I94)</f>
        <v>52679.18693221514</v>
      </c>
      <c r="J118" s="76">
        <f>IF(TrRoad_act!J94=0,"",1000000*J27/TrRoad_act!J94)</f>
        <v>50781.660027174643</v>
      </c>
      <c r="K118" s="76">
        <f>IF(TrRoad_act!K94=0,"",1000000*K27/TrRoad_act!K94)</f>
        <v>48852.92658376586</v>
      </c>
      <c r="L118" s="76">
        <f>IF(TrRoad_act!L94=0,"",1000000*L27/TrRoad_act!L94)</f>
        <v>47457.688285103352</v>
      </c>
      <c r="M118" s="76">
        <f>IF(TrRoad_act!M94=0,"",1000000*M27/TrRoad_act!M94)</f>
        <v>47856.346585942832</v>
      </c>
      <c r="N118" s="76">
        <f>IF(TrRoad_act!N94=0,"",1000000*N27/TrRoad_act!N94)</f>
        <v>46551.785372733553</v>
      </c>
      <c r="O118" s="76">
        <f>IF(TrRoad_act!O94=0,"",1000000*O27/TrRoad_act!O94)</f>
        <v>46622.539906899263</v>
      </c>
      <c r="P118" s="76">
        <f>IF(TrRoad_act!P94=0,"",1000000*P27/TrRoad_act!P94)</f>
        <v>46609.693092875073</v>
      </c>
      <c r="Q118" s="76">
        <f>IF(TrRoad_act!Q94=0,"",1000000*Q27/TrRoad_act!Q94)</f>
        <v>46591.267856220831</v>
      </c>
    </row>
    <row r="119" spans="1:17" ht="11.45" customHeight="1" x14ac:dyDescent="0.25">
      <c r="A119" s="62" t="s">
        <v>59</v>
      </c>
      <c r="B119" s="75" t="str">
        <f>IF(TrRoad_act!B95=0,"",1000000*B28/TrRoad_act!B95)</f>
        <v/>
      </c>
      <c r="C119" s="75" t="str">
        <f>IF(TrRoad_act!C95=0,"",1000000*C28/TrRoad_act!C95)</f>
        <v/>
      </c>
      <c r="D119" s="75" t="str">
        <f>IF(TrRoad_act!D95=0,"",1000000*D28/TrRoad_act!D95)</f>
        <v/>
      </c>
      <c r="E119" s="75" t="str">
        <f>IF(TrRoad_act!E95=0,"",1000000*E28/TrRoad_act!E95)</f>
        <v/>
      </c>
      <c r="F119" s="75" t="str">
        <f>IF(TrRoad_act!F95=0,"",1000000*F28/TrRoad_act!F95)</f>
        <v/>
      </c>
      <c r="G119" s="75" t="str">
        <f>IF(TrRoad_act!G95=0,"",1000000*G28/TrRoad_act!G95)</f>
        <v/>
      </c>
      <c r="H119" s="75" t="str">
        <f>IF(TrRoad_act!H95=0,"",1000000*H28/TrRoad_act!H95)</f>
        <v/>
      </c>
      <c r="I119" s="75" t="str">
        <f>IF(TrRoad_act!I95=0,"",1000000*I28/TrRoad_act!I95)</f>
        <v/>
      </c>
      <c r="J119" s="75" t="str">
        <f>IF(TrRoad_act!J95=0,"",1000000*J28/TrRoad_act!J95)</f>
        <v/>
      </c>
      <c r="K119" s="75" t="str">
        <f>IF(TrRoad_act!K95=0,"",1000000*K28/TrRoad_act!K95)</f>
        <v/>
      </c>
      <c r="L119" s="75" t="str">
        <f>IF(TrRoad_act!L95=0,"",1000000*L28/TrRoad_act!L95)</f>
        <v/>
      </c>
      <c r="M119" s="75" t="str">
        <f>IF(TrRoad_act!M95=0,"",1000000*M28/TrRoad_act!M95)</f>
        <v/>
      </c>
      <c r="N119" s="75" t="str">
        <f>IF(TrRoad_act!N95=0,"",1000000*N28/TrRoad_act!N95)</f>
        <v/>
      </c>
      <c r="O119" s="75" t="str">
        <f>IF(TrRoad_act!O95=0,"",1000000*O28/TrRoad_act!O95)</f>
        <v/>
      </c>
      <c r="P119" s="75" t="str">
        <f>IF(TrRoad_act!P95=0,"",1000000*P28/TrRoad_act!P95)</f>
        <v/>
      </c>
      <c r="Q119" s="75" t="str">
        <f>IF(TrRoad_act!Q95=0,"",1000000*Q28/TrRoad_act!Q95)</f>
        <v/>
      </c>
    </row>
    <row r="120" spans="1:17" ht="11.45" customHeight="1" x14ac:dyDescent="0.25">
      <c r="A120" s="62" t="s">
        <v>58</v>
      </c>
      <c r="B120" s="75">
        <f>IF(TrRoad_act!B96=0,"",1000000*B29/TrRoad_act!B96)</f>
        <v>56353.677857440751</v>
      </c>
      <c r="C120" s="75">
        <f>IF(TrRoad_act!C96=0,"",1000000*C29/TrRoad_act!C96)</f>
        <v>55607.806735353792</v>
      </c>
      <c r="D120" s="75">
        <f>IF(TrRoad_act!D96=0,"",1000000*D29/TrRoad_act!D96)</f>
        <v>55599.902807770952</v>
      </c>
      <c r="E120" s="75">
        <f>IF(TrRoad_act!E96=0,"",1000000*E29/TrRoad_act!E96)</f>
        <v>55543.775939506966</v>
      </c>
      <c r="F120" s="75">
        <f>IF(TrRoad_act!F96=0,"",1000000*F29/TrRoad_act!F96)</f>
        <v>55287.626017587492</v>
      </c>
      <c r="G120" s="75">
        <f>IF(TrRoad_act!G96=0,"",1000000*G29/TrRoad_act!G96)</f>
        <v>55177.457100679771</v>
      </c>
      <c r="H120" s="75">
        <f>IF(TrRoad_act!H96=0,"",1000000*H29/TrRoad_act!H96)</f>
        <v>54763.431912450455</v>
      </c>
      <c r="I120" s="75">
        <f>IF(TrRoad_act!I96=0,"",1000000*I29/TrRoad_act!I96)</f>
        <v>52890.420896167881</v>
      </c>
      <c r="J120" s="75">
        <f>IF(TrRoad_act!J96=0,"",1000000*J29/TrRoad_act!J96)</f>
        <v>51009.557470734246</v>
      </c>
      <c r="K120" s="75">
        <f>IF(TrRoad_act!K96=0,"",1000000*K29/TrRoad_act!K96)</f>
        <v>48985.847751565489</v>
      </c>
      <c r="L120" s="75">
        <f>IF(TrRoad_act!L96=0,"",1000000*L29/TrRoad_act!L96)</f>
        <v>47594.807332043747</v>
      </c>
      <c r="M120" s="75">
        <f>IF(TrRoad_act!M96=0,"",1000000*M29/TrRoad_act!M96)</f>
        <v>47908.715873349087</v>
      </c>
      <c r="N120" s="75">
        <f>IF(TrRoad_act!N96=0,"",1000000*N29/TrRoad_act!N96)</f>
        <v>46585.384151441307</v>
      </c>
      <c r="O120" s="75">
        <f>IF(TrRoad_act!O96=0,"",1000000*O29/TrRoad_act!O96)</f>
        <v>46694.441961776218</v>
      </c>
      <c r="P120" s="75">
        <f>IF(TrRoad_act!P96=0,"",1000000*P29/TrRoad_act!P96)</f>
        <v>46670.617051614558</v>
      </c>
      <c r="Q120" s="75">
        <f>IF(TrRoad_act!Q96=0,"",1000000*Q29/TrRoad_act!Q96)</f>
        <v>46611.183483127701</v>
      </c>
    </row>
    <row r="121" spans="1:17" ht="11.45" customHeight="1" x14ac:dyDescent="0.25">
      <c r="A121" s="62" t="s">
        <v>57</v>
      </c>
      <c r="B121" s="75" t="str">
        <f>IF(TrRoad_act!B97=0,"",1000000*B30/TrRoad_act!B97)</f>
        <v/>
      </c>
      <c r="C121" s="75" t="str">
        <f>IF(TrRoad_act!C97=0,"",1000000*C30/TrRoad_act!C97)</f>
        <v/>
      </c>
      <c r="D121" s="75" t="str">
        <f>IF(TrRoad_act!D97=0,"",1000000*D30/TrRoad_act!D97)</f>
        <v/>
      </c>
      <c r="E121" s="75" t="str">
        <f>IF(TrRoad_act!E97=0,"",1000000*E30/TrRoad_act!E97)</f>
        <v/>
      </c>
      <c r="F121" s="75" t="str">
        <f>IF(TrRoad_act!F97=0,"",1000000*F30/TrRoad_act!F97)</f>
        <v/>
      </c>
      <c r="G121" s="75" t="str">
        <f>IF(TrRoad_act!G97=0,"",1000000*G30/TrRoad_act!G97)</f>
        <v/>
      </c>
      <c r="H121" s="75" t="str">
        <f>IF(TrRoad_act!H97=0,"",1000000*H30/TrRoad_act!H97)</f>
        <v/>
      </c>
      <c r="I121" s="75" t="str">
        <f>IF(TrRoad_act!I97=0,"",1000000*I30/TrRoad_act!I97)</f>
        <v/>
      </c>
      <c r="J121" s="75" t="str">
        <f>IF(TrRoad_act!J97=0,"",1000000*J30/TrRoad_act!J97)</f>
        <v/>
      </c>
      <c r="K121" s="75" t="str">
        <f>IF(TrRoad_act!K97=0,"",1000000*K30/TrRoad_act!K97)</f>
        <v/>
      </c>
      <c r="L121" s="75" t="str">
        <f>IF(TrRoad_act!L97=0,"",1000000*L30/TrRoad_act!L97)</f>
        <v/>
      </c>
      <c r="M121" s="75" t="str">
        <f>IF(TrRoad_act!M97=0,"",1000000*M30/TrRoad_act!M97)</f>
        <v/>
      </c>
      <c r="N121" s="75" t="str">
        <f>IF(TrRoad_act!N97=0,"",1000000*N30/TrRoad_act!N97)</f>
        <v/>
      </c>
      <c r="O121" s="75" t="str">
        <f>IF(TrRoad_act!O97=0,"",1000000*O30/TrRoad_act!O97)</f>
        <v/>
      </c>
      <c r="P121" s="75" t="str">
        <f>IF(TrRoad_act!P97=0,"",1000000*P30/TrRoad_act!P97)</f>
        <v/>
      </c>
      <c r="Q121" s="75" t="str">
        <f>IF(TrRoad_act!Q97=0,"",1000000*Q30/TrRoad_act!Q97)</f>
        <v/>
      </c>
    </row>
    <row r="122" spans="1:17" ht="11.45" customHeight="1" x14ac:dyDescent="0.25">
      <c r="A122" s="62" t="s">
        <v>56</v>
      </c>
      <c r="B122" s="75" t="str">
        <f>IF(TrRoad_act!B98=0,"",1000000*B31/TrRoad_act!B98)</f>
        <v/>
      </c>
      <c r="C122" s="75">
        <f>IF(TrRoad_act!C98=0,"",1000000*C31/TrRoad_act!C98)</f>
        <v>39562.539199646737</v>
      </c>
      <c r="D122" s="75">
        <f>IF(TrRoad_act!D98=0,"",1000000*D31/TrRoad_act!D98)</f>
        <v>41020.103285667152</v>
      </c>
      <c r="E122" s="75">
        <f>IF(TrRoad_act!E98=0,"",1000000*E31/TrRoad_act!E98)</f>
        <v>41509.165595493301</v>
      </c>
      <c r="F122" s="75">
        <f>IF(TrRoad_act!F98=0,"",1000000*F31/TrRoad_act!F98)</f>
        <v>41558.625258779583</v>
      </c>
      <c r="G122" s="75">
        <f>IF(TrRoad_act!G98=0,"",1000000*G31/TrRoad_act!G98)</f>
        <v>43949.571296501439</v>
      </c>
      <c r="H122" s="75">
        <f>IF(TrRoad_act!H98=0,"",1000000*H31/TrRoad_act!H98)</f>
        <v>44825.361364266711</v>
      </c>
      <c r="I122" s="75">
        <f>IF(TrRoad_act!I98=0,"",1000000*I31/TrRoad_act!I98)</f>
        <v>44017.625447015816</v>
      </c>
      <c r="J122" s="75">
        <f>IF(TrRoad_act!J98=0,"",1000000*J31/TrRoad_act!J98)</f>
        <v>41842.091693676535</v>
      </c>
      <c r="K122" s="75">
        <f>IF(TrRoad_act!K98=0,"",1000000*K31/TrRoad_act!K98)</f>
        <v>43425.646877385188</v>
      </c>
      <c r="L122" s="75">
        <f>IF(TrRoad_act!L98=0,"",1000000*L31/TrRoad_act!L98)</f>
        <v>41618.360305005473</v>
      </c>
      <c r="M122" s="75">
        <f>IF(TrRoad_act!M98=0,"",1000000*M31/TrRoad_act!M98)</f>
        <v>45564.294695929617</v>
      </c>
      <c r="N122" s="75">
        <f>IF(TrRoad_act!N98=0,"",1000000*N31/TrRoad_act!N98)</f>
        <v>45080.15886533395</v>
      </c>
      <c r="O122" s="75">
        <f>IF(TrRoad_act!O98=0,"",1000000*O31/TrRoad_act!O98)</f>
        <v>43287.68997599202</v>
      </c>
      <c r="P122" s="75">
        <f>IF(TrRoad_act!P98=0,"",1000000*P31/TrRoad_act!P98)</f>
        <v>43844.184269407124</v>
      </c>
      <c r="Q122" s="75">
        <f>IF(TrRoad_act!Q98=0,"",1000000*Q31/TrRoad_act!Q98)</f>
        <v>45747.146735744653</v>
      </c>
    </row>
    <row r="123" spans="1:17" ht="11.45" customHeight="1" x14ac:dyDescent="0.25">
      <c r="A123" s="62" t="s">
        <v>55</v>
      </c>
      <c r="B123" s="75" t="str">
        <f>IF(TrRoad_act!B99=0,"",1000000*B32/TrRoad_act!B99)</f>
        <v/>
      </c>
      <c r="C123" s="75" t="str">
        <f>IF(TrRoad_act!C99=0,"",1000000*C32/TrRoad_act!C99)</f>
        <v/>
      </c>
      <c r="D123" s="75" t="str">
        <f>IF(TrRoad_act!D99=0,"",1000000*D32/TrRoad_act!D99)</f>
        <v/>
      </c>
      <c r="E123" s="75" t="str">
        <f>IF(TrRoad_act!E99=0,"",1000000*E32/TrRoad_act!E99)</f>
        <v/>
      </c>
      <c r="F123" s="75" t="str">
        <f>IF(TrRoad_act!F99=0,"",1000000*F32/TrRoad_act!F99)</f>
        <v/>
      </c>
      <c r="G123" s="75" t="str">
        <f>IF(TrRoad_act!G99=0,"",1000000*G32/TrRoad_act!G99)</f>
        <v/>
      </c>
      <c r="H123" s="75" t="str">
        <f>IF(TrRoad_act!H99=0,"",1000000*H32/TrRoad_act!H99)</f>
        <v/>
      </c>
      <c r="I123" s="75" t="str">
        <f>IF(TrRoad_act!I99=0,"",1000000*I32/TrRoad_act!I99)</f>
        <v/>
      </c>
      <c r="J123" s="75" t="str">
        <f>IF(TrRoad_act!J99=0,"",1000000*J32/TrRoad_act!J99)</f>
        <v/>
      </c>
      <c r="K123" s="75" t="str">
        <f>IF(TrRoad_act!K99=0,"",1000000*K32/TrRoad_act!K99)</f>
        <v/>
      </c>
      <c r="L123" s="75" t="str">
        <f>IF(TrRoad_act!L99=0,"",1000000*L32/TrRoad_act!L99)</f>
        <v/>
      </c>
      <c r="M123" s="75" t="str">
        <f>IF(TrRoad_act!M99=0,"",1000000*M32/TrRoad_act!M99)</f>
        <v/>
      </c>
      <c r="N123" s="75" t="str">
        <f>IF(TrRoad_act!N99=0,"",1000000*N32/TrRoad_act!N99)</f>
        <v/>
      </c>
      <c r="O123" s="75" t="str">
        <f>IF(TrRoad_act!O99=0,"",1000000*O32/TrRoad_act!O99)</f>
        <v/>
      </c>
      <c r="P123" s="75" t="str">
        <f>IF(TrRoad_act!P99=0,"",1000000*P32/TrRoad_act!P99)</f>
        <v/>
      </c>
      <c r="Q123" s="75" t="str">
        <f>IF(TrRoad_act!Q99=0,"",1000000*Q32/TrRoad_act!Q99)</f>
        <v/>
      </c>
    </row>
    <row r="124" spans="1:17" ht="11.45" customHeight="1" x14ac:dyDescent="0.25">
      <c r="A124" s="25" t="s">
        <v>18</v>
      </c>
      <c r="B124" s="79"/>
      <c r="C124" s="79"/>
      <c r="D124" s="79"/>
      <c r="E124" s="79"/>
      <c r="F124" s="79"/>
      <c r="G124" s="79"/>
      <c r="H124" s="79"/>
      <c r="I124" s="79"/>
      <c r="J124" s="79"/>
      <c r="K124" s="79"/>
      <c r="L124" s="79"/>
      <c r="M124" s="79"/>
      <c r="N124" s="79"/>
      <c r="O124" s="79"/>
      <c r="P124" s="79"/>
      <c r="Q124" s="79"/>
    </row>
    <row r="125" spans="1:17" ht="11.45" customHeight="1" x14ac:dyDescent="0.25">
      <c r="A125" s="23" t="s">
        <v>27</v>
      </c>
      <c r="B125" s="78">
        <f>IF(TrRoad_act!B101=0,"",1000000*B34/TrRoad_act!B101)</f>
        <v>3513.5388119750446</v>
      </c>
      <c r="C125" s="78">
        <f>IF(TrRoad_act!C101=0,"",1000000*C34/TrRoad_act!C101)</f>
        <v>3315.8125666793762</v>
      </c>
      <c r="D125" s="78">
        <f>IF(TrRoad_act!D101=0,"",1000000*D34/TrRoad_act!D101)</f>
        <v>3284.8677761810391</v>
      </c>
      <c r="E125" s="78">
        <f>IF(TrRoad_act!E101=0,"",1000000*E34/TrRoad_act!E101)</f>
        <v>3297.2856841073794</v>
      </c>
      <c r="F125" s="78">
        <f>IF(TrRoad_act!F101=0,"",1000000*F34/TrRoad_act!F101)</f>
        <v>3239.5774818719783</v>
      </c>
      <c r="G125" s="78">
        <f>IF(TrRoad_act!G101=0,"",1000000*G34/TrRoad_act!G101)</f>
        <v>3281.5515420501038</v>
      </c>
      <c r="H125" s="78">
        <f>IF(TrRoad_act!H101=0,"",1000000*H34/TrRoad_act!H101)</f>
        <v>3224.8126558654076</v>
      </c>
      <c r="I125" s="78">
        <f>IF(TrRoad_act!I101=0,"",1000000*I34/TrRoad_act!I101)</f>
        <v>3223.5229515467877</v>
      </c>
      <c r="J125" s="78">
        <f>IF(TrRoad_act!J101=0,"",1000000*J34/TrRoad_act!J101)</f>
        <v>2998.7830732120665</v>
      </c>
      <c r="K125" s="78">
        <f>IF(TrRoad_act!K101=0,"",1000000*K34/TrRoad_act!K101)</f>
        <v>2917.2521489558139</v>
      </c>
      <c r="L125" s="78">
        <f>IF(TrRoad_act!L101=0,"",1000000*L34/TrRoad_act!L101)</f>
        <v>2803.9285561437323</v>
      </c>
      <c r="M125" s="78">
        <f>IF(TrRoad_act!M101=0,"",1000000*M34/TrRoad_act!M101)</f>
        <v>2629.5763846086866</v>
      </c>
      <c r="N125" s="78">
        <f>IF(TrRoad_act!N101=0,"",1000000*N34/TrRoad_act!N101)</f>
        <v>2337.0546306695187</v>
      </c>
      <c r="O125" s="78">
        <f>IF(TrRoad_act!O101=0,"",1000000*O34/TrRoad_act!O101)</f>
        <v>2749.5738613998237</v>
      </c>
      <c r="P125" s="78">
        <f>IF(TrRoad_act!P101=0,"",1000000*P34/TrRoad_act!P101)</f>
        <v>2848.6360810557881</v>
      </c>
      <c r="Q125" s="78">
        <f>IF(TrRoad_act!Q101=0,"",1000000*Q34/TrRoad_act!Q101)</f>
        <v>3239.4055257723026</v>
      </c>
    </row>
    <row r="126" spans="1:17" ht="11.45" customHeight="1" x14ac:dyDescent="0.25">
      <c r="A126" s="62" t="s">
        <v>59</v>
      </c>
      <c r="B126" s="77">
        <f>IF(TrRoad_act!B102=0,"",1000000*B35/TrRoad_act!B102)</f>
        <v>3362.7829028707888</v>
      </c>
      <c r="C126" s="77">
        <f>IF(TrRoad_act!C102=0,"",1000000*C35/TrRoad_act!C102)</f>
        <v>3127.2060029582271</v>
      </c>
      <c r="D126" s="77">
        <f>IF(TrRoad_act!D102=0,"",1000000*D35/TrRoad_act!D102)</f>
        <v>3074.18143170335</v>
      </c>
      <c r="E126" s="77">
        <f>IF(TrRoad_act!E102=0,"",1000000*E35/TrRoad_act!E102)</f>
        <v>3078.2223638523078</v>
      </c>
      <c r="F126" s="77">
        <f>IF(TrRoad_act!F102=0,"",1000000*F35/TrRoad_act!F102)</f>
        <v>2980.7931014143369</v>
      </c>
      <c r="G126" s="77">
        <f>IF(TrRoad_act!G102=0,"",1000000*G35/TrRoad_act!G102)</f>
        <v>3005.2687762129581</v>
      </c>
      <c r="H126" s="77">
        <f>IF(TrRoad_act!H102=0,"",1000000*H35/TrRoad_act!H102)</f>
        <v>2907.0392291123007</v>
      </c>
      <c r="I126" s="77">
        <f>IF(TrRoad_act!I102=0,"",1000000*I35/TrRoad_act!I102)</f>
        <v>2896.6759896863414</v>
      </c>
      <c r="J126" s="77">
        <f>IF(TrRoad_act!J102=0,"",1000000*J35/TrRoad_act!J102)</f>
        <v>2620.042716501674</v>
      </c>
      <c r="K126" s="77">
        <f>IF(TrRoad_act!K102=0,"",1000000*K35/TrRoad_act!K102)</f>
        <v>2396.125344521316</v>
      </c>
      <c r="L126" s="77">
        <f>IF(TrRoad_act!L102=0,"",1000000*L35/TrRoad_act!L102)</f>
        <v>2245.6865238425848</v>
      </c>
      <c r="M126" s="77">
        <f>IF(TrRoad_act!M102=0,"",1000000*M35/TrRoad_act!M102)</f>
        <v>2098.7497428020611</v>
      </c>
      <c r="N126" s="77">
        <f>IF(TrRoad_act!N102=0,"",1000000*N35/TrRoad_act!N102)</f>
        <v>1910.3742435033723</v>
      </c>
      <c r="O126" s="77">
        <f>IF(TrRoad_act!O102=0,"",1000000*O35/TrRoad_act!O102)</f>
        <v>2061.9091966783808</v>
      </c>
      <c r="P126" s="77">
        <f>IF(TrRoad_act!P102=0,"",1000000*P35/TrRoad_act!P102)</f>
        <v>2158.6480761794282</v>
      </c>
      <c r="Q126" s="77">
        <f>IF(TrRoad_act!Q102=0,"",1000000*Q35/TrRoad_act!Q102)</f>
        <v>2238.8085772579479</v>
      </c>
    </row>
    <row r="127" spans="1:17" ht="11.45" customHeight="1" x14ac:dyDescent="0.25">
      <c r="A127" s="62" t="s">
        <v>58</v>
      </c>
      <c r="B127" s="77">
        <f>IF(TrRoad_act!B103=0,"",1000000*B36/TrRoad_act!B103)</f>
        <v>4575.3165953582593</v>
      </c>
      <c r="C127" s="77">
        <f>IF(TrRoad_act!C103=0,"",1000000*C36/TrRoad_act!C103)</f>
        <v>4506.495824161856</v>
      </c>
      <c r="D127" s="77">
        <f>IF(TrRoad_act!D103=0,"",1000000*D36/TrRoad_act!D103)</f>
        <v>4512.6296947531819</v>
      </c>
      <c r="E127" s="77">
        <f>IF(TrRoad_act!E103=0,"",1000000*E36/TrRoad_act!E103)</f>
        <v>4337.7285777810903</v>
      </c>
      <c r="F127" s="77">
        <f>IF(TrRoad_act!F103=0,"",1000000*F36/TrRoad_act!F103)</f>
        <v>4336.9436364551484</v>
      </c>
      <c r="G127" s="77">
        <f>IF(TrRoad_act!G103=0,"",1000000*G36/TrRoad_act!G103)</f>
        <v>4349.5287720049664</v>
      </c>
      <c r="H127" s="77">
        <f>IF(TrRoad_act!H103=0,"",1000000*H36/TrRoad_act!H103)</f>
        <v>4233.8518750932417</v>
      </c>
      <c r="I127" s="77">
        <f>IF(TrRoad_act!I103=0,"",1000000*I36/TrRoad_act!I103)</f>
        <v>4164.0842938518608</v>
      </c>
      <c r="J127" s="77">
        <f>IF(TrRoad_act!J103=0,"",1000000*J36/TrRoad_act!J103)</f>
        <v>4115.9350977142385</v>
      </c>
      <c r="K127" s="77">
        <f>IF(TrRoad_act!K103=0,"",1000000*K36/TrRoad_act!K103)</f>
        <v>4136.0059406279561</v>
      </c>
      <c r="L127" s="77">
        <f>IF(TrRoad_act!L103=0,"",1000000*L36/TrRoad_act!L103)</f>
        <v>3869.8844458734261</v>
      </c>
      <c r="M127" s="77">
        <f>IF(TrRoad_act!M103=0,"",1000000*M36/TrRoad_act!M103)</f>
        <v>3543.3248991466403</v>
      </c>
      <c r="N127" s="77">
        <f>IF(TrRoad_act!N103=0,"",1000000*N36/TrRoad_act!N103)</f>
        <v>3035.565529800308</v>
      </c>
      <c r="O127" s="77">
        <f>IF(TrRoad_act!O103=0,"",1000000*O36/TrRoad_act!O103)</f>
        <v>3666.8240294495126</v>
      </c>
      <c r="P127" s="77">
        <f>IF(TrRoad_act!P103=0,"",1000000*P36/TrRoad_act!P103)</f>
        <v>3696.5763931010465</v>
      </c>
      <c r="Q127" s="77">
        <f>IF(TrRoad_act!Q103=0,"",1000000*Q36/TrRoad_act!Q103)</f>
        <v>4268.508294398488</v>
      </c>
    </row>
    <row r="128" spans="1:17" ht="11.45" customHeight="1" x14ac:dyDescent="0.25">
      <c r="A128" s="62" t="s">
        <v>57</v>
      </c>
      <c r="B128" s="77" t="str">
        <f>IF(TrRoad_act!B104=0,"",1000000*B37/TrRoad_act!B104)</f>
        <v/>
      </c>
      <c r="C128" s="77" t="str">
        <f>IF(TrRoad_act!C104=0,"",1000000*C37/TrRoad_act!C104)</f>
        <v/>
      </c>
      <c r="D128" s="77" t="str">
        <f>IF(TrRoad_act!D104=0,"",1000000*D37/TrRoad_act!D104)</f>
        <v/>
      </c>
      <c r="E128" s="77" t="str">
        <f>IF(TrRoad_act!E104=0,"",1000000*E37/TrRoad_act!E104)</f>
        <v/>
      </c>
      <c r="F128" s="77" t="str">
        <f>IF(TrRoad_act!F104=0,"",1000000*F37/TrRoad_act!F104)</f>
        <v/>
      </c>
      <c r="G128" s="77" t="str">
        <f>IF(TrRoad_act!G104=0,"",1000000*G37/TrRoad_act!G104)</f>
        <v/>
      </c>
      <c r="H128" s="77" t="str">
        <f>IF(TrRoad_act!H104=0,"",1000000*H37/TrRoad_act!H104)</f>
        <v/>
      </c>
      <c r="I128" s="77" t="str">
        <f>IF(TrRoad_act!I104=0,"",1000000*I37/TrRoad_act!I104)</f>
        <v/>
      </c>
      <c r="J128" s="77" t="str">
        <f>IF(TrRoad_act!J104=0,"",1000000*J37/TrRoad_act!J104)</f>
        <v/>
      </c>
      <c r="K128" s="77" t="str">
        <f>IF(TrRoad_act!K104=0,"",1000000*K37/TrRoad_act!K104)</f>
        <v/>
      </c>
      <c r="L128" s="77" t="str">
        <f>IF(TrRoad_act!L104=0,"",1000000*L37/TrRoad_act!L104)</f>
        <v/>
      </c>
      <c r="M128" s="77" t="str">
        <f>IF(TrRoad_act!M104=0,"",1000000*M37/TrRoad_act!M104)</f>
        <v/>
      </c>
      <c r="N128" s="77" t="str">
        <f>IF(TrRoad_act!N104=0,"",1000000*N37/TrRoad_act!N104)</f>
        <v/>
      </c>
      <c r="O128" s="77" t="str">
        <f>IF(TrRoad_act!O104=0,"",1000000*O37/TrRoad_act!O104)</f>
        <v/>
      </c>
      <c r="P128" s="77" t="str">
        <f>IF(TrRoad_act!P104=0,"",1000000*P37/TrRoad_act!P104)</f>
        <v/>
      </c>
      <c r="Q128" s="77" t="str">
        <f>IF(TrRoad_act!Q104=0,"",1000000*Q37/TrRoad_act!Q104)</f>
        <v/>
      </c>
    </row>
    <row r="129" spans="1:17" ht="11.45" customHeight="1" x14ac:dyDescent="0.25">
      <c r="A129" s="62" t="s">
        <v>56</v>
      </c>
      <c r="B129" s="77" t="str">
        <f>IF(TrRoad_act!B105=0,"",1000000*B38/TrRoad_act!B105)</f>
        <v/>
      </c>
      <c r="C129" s="77" t="str">
        <f>IF(TrRoad_act!C105=0,"",1000000*C38/TrRoad_act!C105)</f>
        <v/>
      </c>
      <c r="D129" s="77" t="str">
        <f>IF(TrRoad_act!D105=0,"",1000000*D38/TrRoad_act!D105)</f>
        <v/>
      </c>
      <c r="E129" s="77" t="str">
        <f>IF(TrRoad_act!E105=0,"",1000000*E38/TrRoad_act!E105)</f>
        <v/>
      </c>
      <c r="F129" s="77" t="str">
        <f>IF(TrRoad_act!F105=0,"",1000000*F38/TrRoad_act!F105)</f>
        <v/>
      </c>
      <c r="G129" s="77" t="str">
        <f>IF(TrRoad_act!G105=0,"",1000000*G38/TrRoad_act!G105)</f>
        <v/>
      </c>
      <c r="H129" s="77" t="str">
        <f>IF(TrRoad_act!H105=0,"",1000000*H38/TrRoad_act!H105)</f>
        <v/>
      </c>
      <c r="I129" s="77" t="str">
        <f>IF(TrRoad_act!I105=0,"",1000000*I38/TrRoad_act!I105)</f>
        <v/>
      </c>
      <c r="J129" s="77" t="str">
        <f>IF(TrRoad_act!J105=0,"",1000000*J38/TrRoad_act!J105)</f>
        <v/>
      </c>
      <c r="K129" s="77" t="str">
        <f>IF(TrRoad_act!K105=0,"",1000000*K38/TrRoad_act!K105)</f>
        <v/>
      </c>
      <c r="L129" s="77" t="str">
        <f>IF(TrRoad_act!L105=0,"",1000000*L38/TrRoad_act!L105)</f>
        <v/>
      </c>
      <c r="M129" s="77" t="str">
        <f>IF(TrRoad_act!M105=0,"",1000000*M38/TrRoad_act!M105)</f>
        <v/>
      </c>
      <c r="N129" s="77" t="str">
        <f>IF(TrRoad_act!N105=0,"",1000000*N38/TrRoad_act!N105)</f>
        <v/>
      </c>
      <c r="O129" s="77" t="str">
        <f>IF(TrRoad_act!O105=0,"",1000000*O38/TrRoad_act!O105)</f>
        <v/>
      </c>
      <c r="P129" s="77" t="str">
        <f>IF(TrRoad_act!P105=0,"",1000000*P38/TrRoad_act!P105)</f>
        <v/>
      </c>
      <c r="Q129" s="77" t="str">
        <f>IF(TrRoad_act!Q105=0,"",1000000*Q38/TrRoad_act!Q105)</f>
        <v/>
      </c>
    </row>
    <row r="130" spans="1:17" ht="11.45" customHeight="1" x14ac:dyDescent="0.25">
      <c r="A130" s="62" t="s">
        <v>55</v>
      </c>
      <c r="B130" s="77" t="str">
        <f>IF(TrRoad_act!B106=0,"",1000000*B39/TrRoad_act!B106)</f>
        <v/>
      </c>
      <c r="C130" s="77" t="str">
        <f>IF(TrRoad_act!C106=0,"",1000000*C39/TrRoad_act!C106)</f>
        <v/>
      </c>
      <c r="D130" s="77" t="str">
        <f>IF(TrRoad_act!D106=0,"",1000000*D39/TrRoad_act!D106)</f>
        <v/>
      </c>
      <c r="E130" s="77" t="str">
        <f>IF(TrRoad_act!E106=0,"",1000000*E39/TrRoad_act!E106)</f>
        <v/>
      </c>
      <c r="F130" s="77" t="str">
        <f>IF(TrRoad_act!F106=0,"",1000000*F39/TrRoad_act!F106)</f>
        <v/>
      </c>
      <c r="G130" s="77" t="str">
        <f>IF(TrRoad_act!G106=0,"",1000000*G39/TrRoad_act!G106)</f>
        <v/>
      </c>
      <c r="H130" s="77" t="str">
        <f>IF(TrRoad_act!H106=0,"",1000000*H39/TrRoad_act!H106)</f>
        <v/>
      </c>
      <c r="I130" s="77" t="str">
        <f>IF(TrRoad_act!I106=0,"",1000000*I39/TrRoad_act!I106)</f>
        <v/>
      </c>
      <c r="J130" s="77" t="str">
        <f>IF(TrRoad_act!J106=0,"",1000000*J39/TrRoad_act!J106)</f>
        <v/>
      </c>
      <c r="K130" s="77" t="str">
        <f>IF(TrRoad_act!K106=0,"",1000000*K39/TrRoad_act!K106)</f>
        <v/>
      </c>
      <c r="L130" s="77" t="str">
        <f>IF(TrRoad_act!L106=0,"",1000000*L39/TrRoad_act!L106)</f>
        <v/>
      </c>
      <c r="M130" s="77" t="str">
        <f>IF(TrRoad_act!M106=0,"",1000000*M39/TrRoad_act!M106)</f>
        <v/>
      </c>
      <c r="N130" s="77" t="str">
        <f>IF(TrRoad_act!N106=0,"",1000000*N39/TrRoad_act!N106)</f>
        <v/>
      </c>
      <c r="O130" s="77" t="str">
        <f>IF(TrRoad_act!O106=0,"",1000000*O39/TrRoad_act!O106)</f>
        <v/>
      </c>
      <c r="P130" s="77" t="str">
        <f>IF(TrRoad_act!P106=0,"",1000000*P39/TrRoad_act!P106)</f>
        <v/>
      </c>
      <c r="Q130" s="77" t="str">
        <f>IF(TrRoad_act!Q106=0,"",1000000*Q39/TrRoad_act!Q106)</f>
        <v/>
      </c>
    </row>
    <row r="131" spans="1:17" ht="11.45" customHeight="1" x14ac:dyDescent="0.25">
      <c r="A131" s="19" t="s">
        <v>24</v>
      </c>
      <c r="B131" s="76">
        <f>IF(TrRoad_act!B107=0,"",1000000*B40/TrRoad_act!B107)</f>
        <v>18825.189909577271</v>
      </c>
      <c r="C131" s="76">
        <f>IF(TrRoad_act!C107=0,"",1000000*C40/TrRoad_act!C107)</f>
        <v>18351.833852839762</v>
      </c>
      <c r="D131" s="76">
        <f>IF(TrRoad_act!D107=0,"",1000000*D40/TrRoad_act!D107)</f>
        <v>18159.475450247821</v>
      </c>
      <c r="E131" s="76">
        <f>IF(TrRoad_act!E107=0,"",1000000*E40/TrRoad_act!E107)</f>
        <v>20532.666286047323</v>
      </c>
      <c r="F131" s="76">
        <f>IF(TrRoad_act!F107=0,"",1000000*F40/TrRoad_act!F107)</f>
        <v>16738.402496780192</v>
      </c>
      <c r="G131" s="76">
        <f>IF(TrRoad_act!G107=0,"",1000000*G40/TrRoad_act!G107)</f>
        <v>18739.32709319306</v>
      </c>
      <c r="H131" s="76">
        <f>IF(TrRoad_act!H107=0,"",1000000*H40/TrRoad_act!H107)</f>
        <v>17367.50538392357</v>
      </c>
      <c r="I131" s="76">
        <f>IF(TrRoad_act!I107=0,"",1000000*I40/TrRoad_act!I107)</f>
        <v>18305.24454907954</v>
      </c>
      <c r="J131" s="76">
        <f>IF(TrRoad_act!J107=0,"",1000000*J40/TrRoad_act!J107)</f>
        <v>16860.422875479933</v>
      </c>
      <c r="K131" s="76">
        <f>IF(TrRoad_act!K107=0,"",1000000*K40/TrRoad_act!K107)</f>
        <v>25166.035839242122</v>
      </c>
      <c r="L131" s="76">
        <f>IF(TrRoad_act!L107=0,"",1000000*L40/TrRoad_act!L107)</f>
        <v>22247.403808153653</v>
      </c>
      <c r="M131" s="76">
        <f>IF(TrRoad_act!M107=0,"",1000000*M40/TrRoad_act!M107)</f>
        <v>20040.560222111686</v>
      </c>
      <c r="N131" s="76">
        <f>IF(TrRoad_act!N107=0,"",1000000*N40/TrRoad_act!N107)</f>
        <v>14801.641854955873</v>
      </c>
      <c r="O131" s="76">
        <f>IF(TrRoad_act!O107=0,"",1000000*O40/TrRoad_act!O107)</f>
        <v>19410.198676425829</v>
      </c>
      <c r="P131" s="76">
        <f>IF(TrRoad_act!P107=0,"",1000000*P40/TrRoad_act!P107)</f>
        <v>22158.667597130392</v>
      </c>
      <c r="Q131" s="76">
        <f>IF(TrRoad_act!Q107=0,"",1000000*Q40/TrRoad_act!Q107)</f>
        <v>24021.157200573667</v>
      </c>
    </row>
    <row r="132" spans="1:17" ht="11.45" customHeight="1" x14ac:dyDescent="0.25">
      <c r="A132" s="17" t="s">
        <v>23</v>
      </c>
      <c r="B132" s="75">
        <f>IF(TrRoad_act!B108=0,"",1000000*B41/TrRoad_act!B108)</f>
        <v>17717.102068754732</v>
      </c>
      <c r="C132" s="75">
        <f>IF(TrRoad_act!C108=0,"",1000000*C41/TrRoad_act!C108)</f>
        <v>17400.145554875526</v>
      </c>
      <c r="D132" s="75">
        <f>IF(TrRoad_act!D108=0,"",1000000*D41/TrRoad_act!D108)</f>
        <v>17257.366123892876</v>
      </c>
      <c r="E132" s="75">
        <f>IF(TrRoad_act!E108=0,"",1000000*E41/TrRoad_act!E108)</f>
        <v>14979.025106719024</v>
      </c>
      <c r="F132" s="75">
        <f>IF(TrRoad_act!F108=0,"",1000000*F41/TrRoad_act!F108)</f>
        <v>15909.499158358567</v>
      </c>
      <c r="G132" s="75">
        <f>IF(TrRoad_act!G108=0,"",1000000*G41/TrRoad_act!G108)</f>
        <v>15573.020234167663</v>
      </c>
      <c r="H132" s="75">
        <f>IF(TrRoad_act!H108=0,"",1000000*H41/TrRoad_act!H108)</f>
        <v>14919.346912676676</v>
      </c>
      <c r="I132" s="75">
        <f>IF(TrRoad_act!I108=0,"",1000000*I41/TrRoad_act!I108)</f>
        <v>15364.125612914291</v>
      </c>
      <c r="J132" s="75">
        <f>IF(TrRoad_act!J108=0,"",1000000*J41/TrRoad_act!J108)</f>
        <v>15044.591717987258</v>
      </c>
      <c r="K132" s="75">
        <f>IF(TrRoad_act!K108=0,"",1000000*K41/TrRoad_act!K108)</f>
        <v>19582.949077297242</v>
      </c>
      <c r="L132" s="75">
        <f>IF(TrRoad_act!L108=0,"",1000000*L41/TrRoad_act!L108)</f>
        <v>18700.756117088269</v>
      </c>
      <c r="M132" s="75">
        <f>IF(TrRoad_act!M108=0,"",1000000*M41/TrRoad_act!M108)</f>
        <v>15591.300178730055</v>
      </c>
      <c r="N132" s="75">
        <f>IF(TrRoad_act!N108=0,"",1000000*N41/TrRoad_act!N108)</f>
        <v>13283.755686324139</v>
      </c>
      <c r="O132" s="75">
        <f>IF(TrRoad_act!O108=0,"",1000000*O41/TrRoad_act!O108)</f>
        <v>14158.735959608824</v>
      </c>
      <c r="P132" s="75">
        <f>IF(TrRoad_act!P108=0,"",1000000*P41/TrRoad_act!P108)</f>
        <v>17760.41422241287</v>
      </c>
      <c r="Q132" s="75">
        <f>IF(TrRoad_act!Q108=0,"",1000000*Q41/TrRoad_act!Q108)</f>
        <v>19845.336716482299</v>
      </c>
    </row>
    <row r="133" spans="1:17" ht="11.45" customHeight="1" x14ac:dyDescent="0.25">
      <c r="A133" s="15" t="s">
        <v>22</v>
      </c>
      <c r="B133" s="74">
        <f>IF(TrRoad_act!B109=0,"",1000000*B42/TrRoad_act!B109)</f>
        <v>163283.28924161961</v>
      </c>
      <c r="C133" s="74">
        <f>IF(TrRoad_act!C109=0,"",1000000*C42/TrRoad_act!C109)</f>
        <v>138708.96234860885</v>
      </c>
      <c r="D133" s="74">
        <f>IF(TrRoad_act!D109=0,"",1000000*D42/TrRoad_act!D109)</f>
        <v>129856.89216091053</v>
      </c>
      <c r="E133" s="74">
        <f>IF(TrRoad_act!E109=0,"",1000000*E42/TrRoad_act!E109)</f>
        <v>692865.38839907176</v>
      </c>
      <c r="F133" s="74">
        <f>IF(TrRoad_act!F109=0,"",1000000*F42/TrRoad_act!F109)</f>
        <v>119540.23364949309</v>
      </c>
      <c r="G133" s="74">
        <f>IF(TrRoad_act!G109=0,"",1000000*G42/TrRoad_act!G109)</f>
        <v>353426.11895400262</v>
      </c>
      <c r="H133" s="74">
        <f>IF(TrRoad_act!H109=0,"",1000000*H42/TrRoad_act!H109)</f>
        <v>256586.28814232646</v>
      </c>
      <c r="I133" s="74">
        <f>IF(TrRoad_act!I109=0,"",1000000*I42/TrRoad_act!I109)</f>
        <v>350363.91745410551</v>
      </c>
      <c r="J133" s="74">
        <f>IF(TrRoad_act!J109=0,"",1000000*J42/TrRoad_act!J109)</f>
        <v>263746.20333421434</v>
      </c>
      <c r="K133" s="74">
        <f>IF(TrRoad_act!K109=0,"",1000000*K42/TrRoad_act!K109)</f>
        <v>818850.78255096776</v>
      </c>
      <c r="L133" s="74">
        <f>IF(TrRoad_act!L109=0,"",1000000*L42/TrRoad_act!L109)</f>
        <v>393442.48173620587</v>
      </c>
      <c r="M133" s="74">
        <f>IF(TrRoad_act!M109=0,"",1000000*M42/TrRoad_act!M109)</f>
        <v>547890.8575983278</v>
      </c>
      <c r="N133" s="74">
        <f>IF(TrRoad_act!N109=0,"",1000000*N42/TrRoad_act!N109)</f>
        <v>160789.80854561261</v>
      </c>
      <c r="O133" s="74">
        <f>IF(TrRoad_act!O109=0,"",1000000*O42/TrRoad_act!O109)</f>
        <v>241488.75885058159</v>
      </c>
      <c r="P133" s="74">
        <f>IF(TrRoad_act!P109=0,"",1000000*P42/TrRoad_act!P109)</f>
        <v>328331.687826893</v>
      </c>
      <c r="Q133" s="74">
        <f>IF(TrRoad_act!Q109=0,"",1000000*Q42/TrRoad_act!Q109)</f>
        <v>261575.97557044413</v>
      </c>
    </row>
    <row r="135" spans="1:17" ht="11.45" customHeight="1" x14ac:dyDescent="0.25">
      <c r="A135" s="27" t="s">
        <v>40</v>
      </c>
      <c r="B135" s="57">
        <f t="shared" ref="B135:Q135" si="15">IF(B17=0,0,B17/B$17)</f>
        <v>1</v>
      </c>
      <c r="C135" s="57">
        <f t="shared" si="15"/>
        <v>1</v>
      </c>
      <c r="D135" s="57">
        <f t="shared" si="15"/>
        <v>1</v>
      </c>
      <c r="E135" s="57">
        <f t="shared" si="15"/>
        <v>1</v>
      </c>
      <c r="F135" s="57">
        <f t="shared" si="15"/>
        <v>1</v>
      </c>
      <c r="G135" s="57">
        <f t="shared" si="15"/>
        <v>1</v>
      </c>
      <c r="H135" s="57">
        <f t="shared" si="15"/>
        <v>1</v>
      </c>
      <c r="I135" s="57">
        <f t="shared" si="15"/>
        <v>1</v>
      </c>
      <c r="J135" s="57">
        <f t="shared" si="15"/>
        <v>1</v>
      </c>
      <c r="K135" s="57">
        <f t="shared" si="15"/>
        <v>1</v>
      </c>
      <c r="L135" s="57">
        <f t="shared" si="15"/>
        <v>1</v>
      </c>
      <c r="M135" s="57">
        <f t="shared" si="15"/>
        <v>1</v>
      </c>
      <c r="N135" s="57">
        <f t="shared" si="15"/>
        <v>1</v>
      </c>
      <c r="O135" s="57">
        <f t="shared" si="15"/>
        <v>1</v>
      </c>
      <c r="P135" s="57">
        <f t="shared" si="15"/>
        <v>1</v>
      </c>
      <c r="Q135" s="57">
        <f t="shared" si="15"/>
        <v>1</v>
      </c>
    </row>
    <row r="136" spans="1:17" ht="11.45" customHeight="1" x14ac:dyDescent="0.25">
      <c r="A136" s="25" t="s">
        <v>39</v>
      </c>
      <c r="B136" s="56">
        <f t="shared" ref="B136:Q136" si="16">IF(B18=0,0,B18/B$17)</f>
        <v>0.62276299287494363</v>
      </c>
      <c r="C136" s="56">
        <f t="shared" si="16"/>
        <v>0.63399759316704285</v>
      </c>
      <c r="D136" s="56">
        <f t="shared" si="16"/>
        <v>0.64130912850370236</v>
      </c>
      <c r="E136" s="56">
        <f t="shared" si="16"/>
        <v>0.63324674097200073</v>
      </c>
      <c r="F136" s="56">
        <f t="shared" si="16"/>
        <v>0.6458362450299826</v>
      </c>
      <c r="G136" s="56">
        <f t="shared" si="16"/>
        <v>0.65898507426349229</v>
      </c>
      <c r="H136" s="56">
        <f t="shared" si="16"/>
        <v>0.65892468334652943</v>
      </c>
      <c r="I136" s="56">
        <f t="shared" si="16"/>
        <v>0.65840041928364534</v>
      </c>
      <c r="J136" s="56">
        <f t="shared" si="16"/>
        <v>0.66214089981393143</v>
      </c>
      <c r="K136" s="56">
        <f t="shared" si="16"/>
        <v>0.61633052101304808</v>
      </c>
      <c r="L136" s="56">
        <f t="shared" si="16"/>
        <v>0.63319867038345856</v>
      </c>
      <c r="M136" s="56">
        <f t="shared" si="16"/>
        <v>0.6642490757578321</v>
      </c>
      <c r="N136" s="56">
        <f t="shared" si="16"/>
        <v>0.70376993890427186</v>
      </c>
      <c r="O136" s="56">
        <f t="shared" si="16"/>
        <v>0.65747692534968472</v>
      </c>
      <c r="P136" s="56">
        <f t="shared" si="16"/>
        <v>0.65127386790902164</v>
      </c>
      <c r="Q136" s="56">
        <f t="shared" si="16"/>
        <v>0.63208817795144256</v>
      </c>
    </row>
    <row r="137" spans="1:17" ht="11.45" customHeight="1" x14ac:dyDescent="0.25">
      <c r="A137" s="55" t="s">
        <v>30</v>
      </c>
      <c r="B137" s="54">
        <f t="shared" ref="B137:Q137" si="17">IF(B19=0,0,B19/B$17)</f>
        <v>3.0475234254663929E-2</v>
      </c>
      <c r="C137" s="54">
        <f t="shared" si="17"/>
        <v>3.2297459380867012E-2</v>
      </c>
      <c r="D137" s="54">
        <f t="shared" si="17"/>
        <v>3.4398946602689176E-2</v>
      </c>
      <c r="E137" s="54">
        <f t="shared" si="17"/>
        <v>3.4018799439418865E-2</v>
      </c>
      <c r="F137" s="54">
        <f t="shared" si="17"/>
        <v>3.3914520295658938E-2</v>
      </c>
      <c r="G137" s="54">
        <f t="shared" si="17"/>
        <v>3.4022405955032031E-2</v>
      </c>
      <c r="H137" s="54">
        <f t="shared" si="17"/>
        <v>3.0356559247668172E-2</v>
      </c>
      <c r="I137" s="54">
        <f t="shared" si="17"/>
        <v>2.9208771813788982E-2</v>
      </c>
      <c r="J137" s="54">
        <f t="shared" si="17"/>
        <v>3.200709472346349E-2</v>
      </c>
      <c r="K137" s="54">
        <f t="shared" si="17"/>
        <v>3.0392239189790223E-2</v>
      </c>
      <c r="L137" s="54">
        <f t="shared" si="17"/>
        <v>4.0161766713084891E-2</v>
      </c>
      <c r="M137" s="54">
        <f t="shared" si="17"/>
        <v>4.494323236901554E-2</v>
      </c>
      <c r="N137" s="54">
        <f t="shared" si="17"/>
        <v>5.6333969632532323E-2</v>
      </c>
      <c r="O137" s="54">
        <f t="shared" si="17"/>
        <v>5.5404581818306479E-2</v>
      </c>
      <c r="P137" s="54">
        <f t="shared" si="17"/>
        <v>5.705582544627788E-2</v>
      </c>
      <c r="Q137" s="54">
        <f t="shared" si="17"/>
        <v>5.8296551511133603E-2</v>
      </c>
    </row>
    <row r="138" spans="1:17" ht="11.45" customHeight="1" x14ac:dyDescent="0.25">
      <c r="A138" s="51" t="s">
        <v>29</v>
      </c>
      <c r="B138" s="50">
        <f t="shared" ref="B138:Q138" si="18">IF(B20=0,0,B20/B$17)</f>
        <v>0.49618676962451447</v>
      </c>
      <c r="C138" s="50">
        <f t="shared" si="18"/>
        <v>0.50906578317029372</v>
      </c>
      <c r="D138" s="50">
        <f t="shared" si="18"/>
        <v>0.51717416615025857</v>
      </c>
      <c r="E138" s="50">
        <f t="shared" si="18"/>
        <v>0.51521141460158915</v>
      </c>
      <c r="F138" s="50">
        <f t="shared" si="18"/>
        <v>0.52984894008546124</v>
      </c>
      <c r="G138" s="50">
        <f t="shared" si="18"/>
        <v>0.54499421521255698</v>
      </c>
      <c r="H138" s="50">
        <f t="shared" si="18"/>
        <v>0.55065249014243478</v>
      </c>
      <c r="I138" s="50">
        <f t="shared" si="18"/>
        <v>0.55644322546880398</v>
      </c>
      <c r="J138" s="50">
        <f t="shared" si="18"/>
        <v>0.55822232239748193</v>
      </c>
      <c r="K138" s="50">
        <f t="shared" si="18"/>
        <v>0.52156982445940991</v>
      </c>
      <c r="L138" s="50">
        <f t="shared" si="18"/>
        <v>0.52363894864691696</v>
      </c>
      <c r="M138" s="50">
        <f t="shared" si="18"/>
        <v>0.54324082410902419</v>
      </c>
      <c r="N138" s="50">
        <f t="shared" si="18"/>
        <v>0.55722499151028404</v>
      </c>
      <c r="O138" s="50">
        <f t="shared" si="18"/>
        <v>0.51386845765328026</v>
      </c>
      <c r="P138" s="50">
        <f t="shared" si="18"/>
        <v>0.50579222218853737</v>
      </c>
      <c r="Q138" s="50">
        <f t="shared" si="18"/>
        <v>0.48635721165263002</v>
      </c>
    </row>
    <row r="139" spans="1:17" ht="11.45" customHeight="1" x14ac:dyDescent="0.25">
      <c r="A139" s="53" t="s">
        <v>59</v>
      </c>
      <c r="B139" s="52">
        <f t="shared" ref="B139:Q139" si="19">IF(B21=0,0,B21/B$17)</f>
        <v>0.46276248163541489</v>
      </c>
      <c r="C139" s="52">
        <f t="shared" si="19"/>
        <v>0.47715769255238927</v>
      </c>
      <c r="D139" s="52">
        <f t="shared" si="19"/>
        <v>0.48663546613434427</v>
      </c>
      <c r="E139" s="52">
        <f t="shared" si="19"/>
        <v>0.48540183953685967</v>
      </c>
      <c r="F139" s="52">
        <f t="shared" si="19"/>
        <v>0.50300753895493377</v>
      </c>
      <c r="G139" s="52">
        <f t="shared" si="19"/>
        <v>0.51794102483742477</v>
      </c>
      <c r="H139" s="52">
        <f t="shared" si="19"/>
        <v>0.52252188516545039</v>
      </c>
      <c r="I139" s="52">
        <f t="shared" si="19"/>
        <v>0.5277459079862048</v>
      </c>
      <c r="J139" s="52">
        <f t="shared" si="19"/>
        <v>0.53084546953301814</v>
      </c>
      <c r="K139" s="52">
        <f t="shared" si="19"/>
        <v>0.49269633196787671</v>
      </c>
      <c r="L139" s="52">
        <f t="shared" si="19"/>
        <v>0.49040333051274898</v>
      </c>
      <c r="M139" s="52">
        <f t="shared" si="19"/>
        <v>0.48551012644680791</v>
      </c>
      <c r="N139" s="52">
        <f t="shared" si="19"/>
        <v>0.51125008960600438</v>
      </c>
      <c r="O139" s="52">
        <f t="shared" si="19"/>
        <v>0.45223027640275254</v>
      </c>
      <c r="P139" s="52">
        <f t="shared" si="19"/>
        <v>0.42795133805250407</v>
      </c>
      <c r="Q139" s="52">
        <f t="shared" si="19"/>
        <v>0.40843009335173058</v>
      </c>
    </row>
    <row r="140" spans="1:17" ht="11.45" customHeight="1" x14ac:dyDescent="0.25">
      <c r="A140" s="53" t="s">
        <v>58</v>
      </c>
      <c r="B140" s="52">
        <f t="shared" ref="B140:Q140" si="20">IF(B22=0,0,B22/B$17)</f>
        <v>3.0720346705802398E-2</v>
      </c>
      <c r="C140" s="52">
        <f t="shared" si="20"/>
        <v>2.895879029678286E-2</v>
      </c>
      <c r="D140" s="52">
        <f t="shared" si="20"/>
        <v>2.7786982779576953E-2</v>
      </c>
      <c r="E140" s="52">
        <f t="shared" si="20"/>
        <v>2.7678768217096937E-2</v>
      </c>
      <c r="F140" s="52">
        <f t="shared" si="20"/>
        <v>2.4884560987602181E-2</v>
      </c>
      <c r="G140" s="52">
        <f t="shared" si="20"/>
        <v>2.512760401214521E-2</v>
      </c>
      <c r="H140" s="52">
        <f t="shared" si="20"/>
        <v>2.6236646323161483E-2</v>
      </c>
      <c r="I140" s="52">
        <f t="shared" si="20"/>
        <v>2.670311184022767E-2</v>
      </c>
      <c r="J140" s="52">
        <f t="shared" si="20"/>
        <v>2.5344085313797757E-2</v>
      </c>
      <c r="K140" s="52">
        <f t="shared" si="20"/>
        <v>2.6237342956990657E-2</v>
      </c>
      <c r="L140" s="52">
        <f t="shared" si="20"/>
        <v>2.64361649197653E-2</v>
      </c>
      <c r="M140" s="52">
        <f t="shared" si="20"/>
        <v>2.7273794993288872E-2</v>
      </c>
      <c r="N140" s="52">
        <f t="shared" si="20"/>
        <v>2.9625654346680436E-2</v>
      </c>
      <c r="O140" s="52">
        <f t="shared" si="20"/>
        <v>2.3547931599892536E-2</v>
      </c>
      <c r="P140" s="52">
        <f t="shared" si="20"/>
        <v>3.6240085481269536E-2</v>
      </c>
      <c r="Q140" s="52">
        <f t="shared" si="20"/>
        <v>3.0121051117118644E-2</v>
      </c>
    </row>
    <row r="141" spans="1:17" ht="11.45" customHeight="1" x14ac:dyDescent="0.25">
      <c r="A141" s="53" t="s">
        <v>57</v>
      </c>
      <c r="B141" s="52">
        <f t="shared" ref="B141:Q141" si="21">IF(B23=0,0,B23/B$17)</f>
        <v>2.7039412832971792E-3</v>
      </c>
      <c r="C141" s="52">
        <f t="shared" si="21"/>
        <v>2.8239912029701382E-3</v>
      </c>
      <c r="D141" s="52">
        <f t="shared" si="21"/>
        <v>2.5559165490179146E-3</v>
      </c>
      <c r="E141" s="52">
        <f t="shared" si="21"/>
        <v>1.9275418141065214E-3</v>
      </c>
      <c r="F141" s="52">
        <f t="shared" si="21"/>
        <v>1.7559517031933778E-3</v>
      </c>
      <c r="G141" s="52">
        <f t="shared" si="21"/>
        <v>1.7083036861291511E-3</v>
      </c>
      <c r="H141" s="52">
        <f t="shared" si="21"/>
        <v>1.6713251455425845E-3</v>
      </c>
      <c r="I141" s="52">
        <f t="shared" si="21"/>
        <v>1.752865123508935E-3</v>
      </c>
      <c r="J141" s="52">
        <f t="shared" si="21"/>
        <v>1.7916657546554195E-3</v>
      </c>
      <c r="K141" s="52">
        <f t="shared" si="21"/>
        <v>2.3504307753901923E-3</v>
      </c>
      <c r="L141" s="52">
        <f t="shared" si="21"/>
        <v>6.4410512694408652E-3</v>
      </c>
      <c r="M141" s="52">
        <f t="shared" si="21"/>
        <v>3.004389747264791E-2</v>
      </c>
      <c r="N141" s="52">
        <f t="shared" si="21"/>
        <v>1.5848702538020062E-2</v>
      </c>
      <c r="O141" s="52">
        <f t="shared" si="21"/>
        <v>3.7621653721214753E-2</v>
      </c>
      <c r="P141" s="52">
        <f t="shared" si="21"/>
        <v>4.1126568339208761E-2</v>
      </c>
      <c r="Q141" s="52">
        <f t="shared" si="21"/>
        <v>4.7309674790778487E-2</v>
      </c>
    </row>
    <row r="142" spans="1:17" ht="11.45" customHeight="1" x14ac:dyDescent="0.25">
      <c r="A142" s="53" t="s">
        <v>56</v>
      </c>
      <c r="B142" s="52">
        <f t="shared" ref="B142:Q142" si="22">IF(B24=0,0,B24/B$17)</f>
        <v>0</v>
      </c>
      <c r="C142" s="52">
        <f t="shared" si="22"/>
        <v>1.2530911815144947E-4</v>
      </c>
      <c r="D142" s="52">
        <f t="shared" si="22"/>
        <v>1.9580068731936222E-4</v>
      </c>
      <c r="E142" s="52">
        <f t="shared" si="22"/>
        <v>2.0326503352600313E-4</v>
      </c>
      <c r="F142" s="52">
        <f t="shared" si="22"/>
        <v>2.0088843973192441E-4</v>
      </c>
      <c r="G142" s="52">
        <f t="shared" si="22"/>
        <v>2.1728267685782333E-4</v>
      </c>
      <c r="H142" s="52">
        <f t="shared" si="22"/>
        <v>2.2263350828033641E-4</v>
      </c>
      <c r="I142" s="52">
        <f t="shared" si="22"/>
        <v>2.4134051886262289E-4</v>
      </c>
      <c r="J142" s="52">
        <f t="shared" si="22"/>
        <v>2.4110179601065598E-4</v>
      </c>
      <c r="K142" s="52">
        <f t="shared" si="22"/>
        <v>2.857187591523468E-4</v>
      </c>
      <c r="L142" s="52">
        <f t="shared" si="22"/>
        <v>3.5840194496174823E-4</v>
      </c>
      <c r="M142" s="52">
        <f t="shared" si="22"/>
        <v>4.1300519627942835E-4</v>
      </c>
      <c r="N142" s="52">
        <f t="shared" si="22"/>
        <v>5.0054501957919485E-4</v>
      </c>
      <c r="O142" s="52">
        <f t="shared" si="22"/>
        <v>4.685747055936976E-4</v>
      </c>
      <c r="P142" s="52">
        <f t="shared" si="22"/>
        <v>4.7364008981790149E-4</v>
      </c>
      <c r="Q142" s="52">
        <f t="shared" si="22"/>
        <v>4.9470200213687409E-4</v>
      </c>
    </row>
    <row r="143" spans="1:17" ht="11.45" customHeight="1" x14ac:dyDescent="0.25">
      <c r="A143" s="53" t="s">
        <v>60</v>
      </c>
      <c r="B143" s="52">
        <f t="shared" ref="B143:Q143" si="23">IF(B25=0,0,B25/B$17)</f>
        <v>0</v>
      </c>
      <c r="C143" s="52">
        <f t="shared" si="23"/>
        <v>0</v>
      </c>
      <c r="D143" s="52">
        <f t="shared" si="23"/>
        <v>0</v>
      </c>
      <c r="E143" s="52">
        <f t="shared" si="23"/>
        <v>0</v>
      </c>
      <c r="F143" s="52">
        <f t="shared" si="23"/>
        <v>0</v>
      </c>
      <c r="G143" s="52">
        <f t="shared" si="23"/>
        <v>0</v>
      </c>
      <c r="H143" s="52">
        <f t="shared" si="23"/>
        <v>0</v>
      </c>
      <c r="I143" s="52">
        <f t="shared" si="23"/>
        <v>0</v>
      </c>
      <c r="J143" s="52">
        <f t="shared" si="23"/>
        <v>0</v>
      </c>
      <c r="K143" s="52">
        <f t="shared" si="23"/>
        <v>0</v>
      </c>
      <c r="L143" s="52">
        <f t="shared" si="23"/>
        <v>0</v>
      </c>
      <c r="M143" s="52">
        <f t="shared" si="23"/>
        <v>0</v>
      </c>
      <c r="N143" s="52">
        <f t="shared" si="23"/>
        <v>0</v>
      </c>
      <c r="O143" s="52">
        <f t="shared" si="23"/>
        <v>2.1223826775795424E-8</v>
      </c>
      <c r="P143" s="52">
        <f t="shared" si="23"/>
        <v>5.902257371017465E-7</v>
      </c>
      <c r="Q143" s="52">
        <f t="shared" si="23"/>
        <v>1.6903908654258506E-6</v>
      </c>
    </row>
    <row r="144" spans="1:17" ht="11.45" customHeight="1" x14ac:dyDescent="0.25">
      <c r="A144" s="53" t="s">
        <v>55</v>
      </c>
      <c r="B144" s="52">
        <f t="shared" ref="B144:Q144" si="24">IF(B26=0,0,B26/B$17)</f>
        <v>0</v>
      </c>
      <c r="C144" s="52">
        <f t="shared" si="24"/>
        <v>0</v>
      </c>
      <c r="D144" s="52">
        <f t="shared" si="24"/>
        <v>0</v>
      </c>
      <c r="E144" s="52">
        <f t="shared" si="24"/>
        <v>0</v>
      </c>
      <c r="F144" s="52">
        <f t="shared" si="24"/>
        <v>0</v>
      </c>
      <c r="G144" s="52">
        <f t="shared" si="24"/>
        <v>0</v>
      </c>
      <c r="H144" s="52">
        <f t="shared" si="24"/>
        <v>0</v>
      </c>
      <c r="I144" s="52">
        <f t="shared" si="24"/>
        <v>0</v>
      </c>
      <c r="J144" s="52">
        <f t="shared" si="24"/>
        <v>0</v>
      </c>
      <c r="K144" s="52">
        <f t="shared" si="24"/>
        <v>0</v>
      </c>
      <c r="L144" s="52">
        <f t="shared" si="24"/>
        <v>0</v>
      </c>
      <c r="M144" s="52">
        <f t="shared" si="24"/>
        <v>0</v>
      </c>
      <c r="N144" s="52">
        <f t="shared" si="24"/>
        <v>0</v>
      </c>
      <c r="O144" s="52">
        <f t="shared" si="24"/>
        <v>0</v>
      </c>
      <c r="P144" s="52">
        <f t="shared" si="24"/>
        <v>0</v>
      </c>
      <c r="Q144" s="52">
        <f t="shared" si="24"/>
        <v>0</v>
      </c>
    </row>
    <row r="145" spans="1:17" ht="11.45" customHeight="1" x14ac:dyDescent="0.25">
      <c r="A145" s="51" t="s">
        <v>28</v>
      </c>
      <c r="B145" s="50">
        <f t="shared" ref="B145:Q145" si="25">IF(B27=0,0,B27/B$17)</f>
        <v>9.610098899576526E-2</v>
      </c>
      <c r="C145" s="50">
        <f t="shared" si="25"/>
        <v>9.2634350615882155E-2</v>
      </c>
      <c r="D145" s="50">
        <f t="shared" si="25"/>
        <v>8.9736015750754697E-2</v>
      </c>
      <c r="E145" s="50">
        <f t="shared" si="25"/>
        <v>8.4016526930992777E-2</v>
      </c>
      <c r="F145" s="50">
        <f t="shared" si="25"/>
        <v>8.2072784648862376E-2</v>
      </c>
      <c r="G145" s="50">
        <f t="shared" si="25"/>
        <v>7.9968453095903363E-2</v>
      </c>
      <c r="H145" s="50">
        <f t="shared" si="25"/>
        <v>7.7915633956426519E-2</v>
      </c>
      <c r="I145" s="50">
        <f t="shared" si="25"/>
        <v>7.2748422001052429E-2</v>
      </c>
      <c r="J145" s="50">
        <f t="shared" si="25"/>
        <v>7.1911482692985945E-2</v>
      </c>
      <c r="K145" s="50">
        <f t="shared" si="25"/>
        <v>6.43684573638479E-2</v>
      </c>
      <c r="L145" s="50">
        <f t="shared" si="25"/>
        <v>6.9397955023456775E-2</v>
      </c>
      <c r="M145" s="50">
        <f t="shared" si="25"/>
        <v>7.6065019279792326E-2</v>
      </c>
      <c r="N145" s="50">
        <f t="shared" si="25"/>
        <v>9.021097776145541E-2</v>
      </c>
      <c r="O145" s="50">
        <f t="shared" si="25"/>
        <v>8.8203885878097923E-2</v>
      </c>
      <c r="P145" s="50">
        <f t="shared" si="25"/>
        <v>8.8425820274206382E-2</v>
      </c>
      <c r="Q145" s="50">
        <f t="shared" si="25"/>
        <v>8.7434414787679063E-2</v>
      </c>
    </row>
    <row r="146" spans="1:17" ht="11.45" customHeight="1" x14ac:dyDescent="0.25">
      <c r="A146" s="53" t="s">
        <v>59</v>
      </c>
      <c r="B146" s="52">
        <f t="shared" ref="B146:Q146" si="26">IF(B28=0,0,B28/B$17)</f>
        <v>0</v>
      </c>
      <c r="C146" s="52">
        <f t="shared" si="26"/>
        <v>0</v>
      </c>
      <c r="D146" s="52">
        <f t="shared" si="26"/>
        <v>0</v>
      </c>
      <c r="E146" s="52">
        <f t="shared" si="26"/>
        <v>0</v>
      </c>
      <c r="F146" s="52">
        <f t="shared" si="26"/>
        <v>0</v>
      </c>
      <c r="G146" s="52">
        <f t="shared" si="26"/>
        <v>0</v>
      </c>
      <c r="H146" s="52">
        <f t="shared" si="26"/>
        <v>0</v>
      </c>
      <c r="I146" s="52">
        <f t="shared" si="26"/>
        <v>0</v>
      </c>
      <c r="J146" s="52">
        <f t="shared" si="26"/>
        <v>0</v>
      </c>
      <c r="K146" s="52">
        <f t="shared" si="26"/>
        <v>0</v>
      </c>
      <c r="L146" s="52">
        <f t="shared" si="26"/>
        <v>0</v>
      </c>
      <c r="M146" s="52">
        <f t="shared" si="26"/>
        <v>0</v>
      </c>
      <c r="N146" s="52">
        <f t="shared" si="26"/>
        <v>0</v>
      </c>
      <c r="O146" s="52">
        <f t="shared" si="26"/>
        <v>0</v>
      </c>
      <c r="P146" s="52">
        <f t="shared" si="26"/>
        <v>0</v>
      </c>
      <c r="Q146" s="52">
        <f t="shared" si="26"/>
        <v>0</v>
      </c>
    </row>
    <row r="147" spans="1:17" ht="11.45" customHeight="1" x14ac:dyDescent="0.25">
      <c r="A147" s="53" t="s">
        <v>58</v>
      </c>
      <c r="B147" s="52">
        <f t="shared" ref="B147:Q147" si="27">IF(B29=0,0,B29/B$17)</f>
        <v>9.610098899576526E-2</v>
      </c>
      <c r="C147" s="52">
        <f t="shared" si="27"/>
        <v>9.1889482691433544E-2</v>
      </c>
      <c r="D147" s="52">
        <f t="shared" si="27"/>
        <v>8.8595951308039628E-2</v>
      </c>
      <c r="E147" s="52">
        <f t="shared" si="27"/>
        <v>8.2832705995759981E-2</v>
      </c>
      <c r="F147" s="52">
        <f t="shared" si="27"/>
        <v>8.0906281674985009E-2</v>
      </c>
      <c r="G147" s="52">
        <f t="shared" si="27"/>
        <v>7.8693956588852726E-2</v>
      </c>
      <c r="H147" s="52">
        <f t="shared" si="27"/>
        <v>7.6602856659176585E-2</v>
      </c>
      <c r="I147" s="52">
        <f t="shared" si="27"/>
        <v>7.1301269151401003E-2</v>
      </c>
      <c r="J147" s="52">
        <f t="shared" si="27"/>
        <v>7.0438509331993138E-2</v>
      </c>
      <c r="K147" s="52">
        <f t="shared" si="27"/>
        <v>6.3000626249809469E-2</v>
      </c>
      <c r="L147" s="52">
        <f t="shared" si="27"/>
        <v>6.8001651702502414E-2</v>
      </c>
      <c r="M147" s="52">
        <f t="shared" si="27"/>
        <v>7.4447270356267498E-2</v>
      </c>
      <c r="N147" s="52">
        <f t="shared" si="27"/>
        <v>8.826099634736144E-2</v>
      </c>
      <c r="O147" s="52">
        <f t="shared" si="27"/>
        <v>8.6475435227931524E-2</v>
      </c>
      <c r="P147" s="52">
        <f t="shared" si="27"/>
        <v>8.663288627820008E-2</v>
      </c>
      <c r="Q147" s="52">
        <f t="shared" si="27"/>
        <v>8.5455606779131568E-2</v>
      </c>
    </row>
    <row r="148" spans="1:17" ht="11.45" customHeight="1" x14ac:dyDescent="0.25">
      <c r="A148" s="53" t="s">
        <v>57</v>
      </c>
      <c r="B148" s="52">
        <f t="shared" ref="B148:Q148" si="28">IF(B30=0,0,B30/B$17)</f>
        <v>0</v>
      </c>
      <c r="C148" s="52">
        <f t="shared" si="28"/>
        <v>0</v>
      </c>
      <c r="D148" s="52">
        <f t="shared" si="28"/>
        <v>0</v>
      </c>
      <c r="E148" s="52">
        <f t="shared" si="28"/>
        <v>0</v>
      </c>
      <c r="F148" s="52">
        <f t="shared" si="28"/>
        <v>0</v>
      </c>
      <c r="G148" s="52">
        <f t="shared" si="28"/>
        <v>0</v>
      </c>
      <c r="H148" s="52">
        <f t="shared" si="28"/>
        <v>0</v>
      </c>
      <c r="I148" s="52">
        <f t="shared" si="28"/>
        <v>0</v>
      </c>
      <c r="J148" s="52">
        <f t="shared" si="28"/>
        <v>0</v>
      </c>
      <c r="K148" s="52">
        <f t="shared" si="28"/>
        <v>0</v>
      </c>
      <c r="L148" s="52">
        <f t="shared" si="28"/>
        <v>0</v>
      </c>
      <c r="M148" s="52">
        <f t="shared" si="28"/>
        <v>0</v>
      </c>
      <c r="N148" s="52">
        <f t="shared" si="28"/>
        <v>0</v>
      </c>
      <c r="O148" s="52">
        <f t="shared" si="28"/>
        <v>0</v>
      </c>
      <c r="P148" s="52">
        <f t="shared" si="28"/>
        <v>0</v>
      </c>
      <c r="Q148" s="52">
        <f t="shared" si="28"/>
        <v>0</v>
      </c>
    </row>
    <row r="149" spans="1:17" ht="11.45" customHeight="1" x14ac:dyDescent="0.25">
      <c r="A149" s="53" t="s">
        <v>56</v>
      </c>
      <c r="B149" s="52">
        <f t="shared" ref="B149:Q149" si="29">IF(B31=0,0,B31/B$17)</f>
        <v>0</v>
      </c>
      <c r="C149" s="52">
        <f t="shared" si="29"/>
        <v>7.4486792444861431E-4</v>
      </c>
      <c r="D149" s="52">
        <f t="shared" si="29"/>
        <v>1.1400644427150678E-3</v>
      </c>
      <c r="E149" s="52">
        <f t="shared" si="29"/>
        <v>1.1838209352328E-3</v>
      </c>
      <c r="F149" s="52">
        <f t="shared" si="29"/>
        <v>1.1665029738773789E-3</v>
      </c>
      <c r="G149" s="52">
        <f t="shared" si="29"/>
        <v>1.2744965070506391E-3</v>
      </c>
      <c r="H149" s="52">
        <f t="shared" si="29"/>
        <v>1.3127772972499408E-3</v>
      </c>
      <c r="I149" s="52">
        <f t="shared" si="29"/>
        <v>1.4471528496514238E-3</v>
      </c>
      <c r="J149" s="52">
        <f t="shared" si="29"/>
        <v>1.4729733609928112E-3</v>
      </c>
      <c r="K149" s="52">
        <f t="shared" si="29"/>
        <v>1.3678311140384325E-3</v>
      </c>
      <c r="L149" s="52">
        <f t="shared" si="29"/>
        <v>1.3963033209543484E-3</v>
      </c>
      <c r="M149" s="52">
        <f t="shared" si="29"/>
        <v>1.6177489235248196E-3</v>
      </c>
      <c r="N149" s="52">
        <f t="shared" si="29"/>
        <v>1.9499814140939572E-3</v>
      </c>
      <c r="O149" s="52">
        <f t="shared" si="29"/>
        <v>1.7284506501664076E-3</v>
      </c>
      <c r="P149" s="52">
        <f t="shared" si="29"/>
        <v>1.7929339960063022E-3</v>
      </c>
      <c r="Q149" s="52">
        <f t="shared" si="29"/>
        <v>1.9788080085474963E-3</v>
      </c>
    </row>
    <row r="150" spans="1:17" ht="11.45" customHeight="1" x14ac:dyDescent="0.25">
      <c r="A150" s="53" t="s">
        <v>55</v>
      </c>
      <c r="B150" s="52">
        <f t="shared" ref="B150:Q150" si="30">IF(B32=0,0,B32/B$17)</f>
        <v>0</v>
      </c>
      <c r="C150" s="52">
        <f t="shared" si="30"/>
        <v>0</v>
      </c>
      <c r="D150" s="52">
        <f t="shared" si="30"/>
        <v>0</v>
      </c>
      <c r="E150" s="52">
        <f t="shared" si="30"/>
        <v>0</v>
      </c>
      <c r="F150" s="52">
        <f t="shared" si="30"/>
        <v>0</v>
      </c>
      <c r="G150" s="52">
        <f t="shared" si="30"/>
        <v>0</v>
      </c>
      <c r="H150" s="52">
        <f t="shared" si="30"/>
        <v>0</v>
      </c>
      <c r="I150" s="52">
        <f t="shared" si="30"/>
        <v>0</v>
      </c>
      <c r="J150" s="52">
        <f t="shared" si="30"/>
        <v>0</v>
      </c>
      <c r="K150" s="52">
        <f t="shared" si="30"/>
        <v>0</v>
      </c>
      <c r="L150" s="52">
        <f t="shared" si="30"/>
        <v>0</v>
      </c>
      <c r="M150" s="52">
        <f t="shared" si="30"/>
        <v>0</v>
      </c>
      <c r="N150" s="52">
        <f t="shared" si="30"/>
        <v>0</v>
      </c>
      <c r="O150" s="52">
        <f t="shared" si="30"/>
        <v>0</v>
      </c>
      <c r="P150" s="52">
        <f t="shared" si="30"/>
        <v>0</v>
      </c>
      <c r="Q150" s="52">
        <f t="shared" si="30"/>
        <v>0</v>
      </c>
    </row>
    <row r="151" spans="1:17" ht="11.45" customHeight="1" x14ac:dyDescent="0.25">
      <c r="A151" s="25" t="s">
        <v>18</v>
      </c>
      <c r="B151" s="56">
        <f t="shared" ref="B151:Q151" si="31">IF(B33=0,0,B33/B$17)</f>
        <v>0.37723700712505642</v>
      </c>
      <c r="C151" s="56">
        <f t="shared" si="31"/>
        <v>0.36600240683295721</v>
      </c>
      <c r="D151" s="56">
        <f t="shared" si="31"/>
        <v>0.35869087149629775</v>
      </c>
      <c r="E151" s="56">
        <f t="shared" si="31"/>
        <v>0.36675325902799932</v>
      </c>
      <c r="F151" s="56">
        <f t="shared" si="31"/>
        <v>0.35416375497001745</v>
      </c>
      <c r="G151" s="56">
        <f t="shared" si="31"/>
        <v>0.34101492573650777</v>
      </c>
      <c r="H151" s="56">
        <f t="shared" si="31"/>
        <v>0.34107531665347046</v>
      </c>
      <c r="I151" s="56">
        <f t="shared" si="31"/>
        <v>0.34159958071635455</v>
      </c>
      <c r="J151" s="56">
        <f t="shared" si="31"/>
        <v>0.33785910018606857</v>
      </c>
      <c r="K151" s="56">
        <f t="shared" si="31"/>
        <v>0.38366947898695192</v>
      </c>
      <c r="L151" s="56">
        <f t="shared" si="31"/>
        <v>0.36680132961654149</v>
      </c>
      <c r="M151" s="56">
        <f t="shared" si="31"/>
        <v>0.33575092424216796</v>
      </c>
      <c r="N151" s="56">
        <f t="shared" si="31"/>
        <v>0.29623006109572814</v>
      </c>
      <c r="O151" s="56">
        <f t="shared" si="31"/>
        <v>0.34252307465031528</v>
      </c>
      <c r="P151" s="56">
        <f t="shared" si="31"/>
        <v>0.34872613209097836</v>
      </c>
      <c r="Q151" s="56">
        <f t="shared" si="31"/>
        <v>0.36791182204855744</v>
      </c>
    </row>
    <row r="152" spans="1:17" ht="11.45" customHeight="1" x14ac:dyDescent="0.25">
      <c r="A152" s="55" t="s">
        <v>27</v>
      </c>
      <c r="B152" s="54">
        <f t="shared" ref="B152:Q152" si="32">IF(B34=0,0,B34/B$17)</f>
        <v>0.15622595079441698</v>
      </c>
      <c r="C152" s="54">
        <f t="shared" si="32"/>
        <v>0.1486025295008675</v>
      </c>
      <c r="D152" s="54">
        <f t="shared" si="32"/>
        <v>0.1455456436495827</v>
      </c>
      <c r="E152" s="54">
        <f t="shared" si="32"/>
        <v>0.14043071662946713</v>
      </c>
      <c r="F152" s="54">
        <f t="shared" si="32"/>
        <v>0.13511401547052548</v>
      </c>
      <c r="G152" s="54">
        <f t="shared" si="32"/>
        <v>0.13100092963498594</v>
      </c>
      <c r="H152" s="54">
        <f t="shared" si="32"/>
        <v>0.12662755743861448</v>
      </c>
      <c r="I152" s="54">
        <f t="shared" si="32"/>
        <v>0.12840226151169135</v>
      </c>
      <c r="J152" s="54">
        <f t="shared" si="32"/>
        <v>0.12528321092039504</v>
      </c>
      <c r="K152" s="54">
        <f t="shared" si="32"/>
        <v>0.11008397099337736</v>
      </c>
      <c r="L152" s="54">
        <f t="shared" si="32"/>
        <v>0.11852250189255201</v>
      </c>
      <c r="M152" s="54">
        <f t="shared" si="32"/>
        <v>0.11159793547419417</v>
      </c>
      <c r="N152" s="54">
        <f t="shared" si="32"/>
        <v>0.11206189069122972</v>
      </c>
      <c r="O152" s="54">
        <f t="shared" si="32"/>
        <v>0.12589305194274603</v>
      </c>
      <c r="P152" s="54">
        <f t="shared" si="32"/>
        <v>0.12661302572937091</v>
      </c>
      <c r="Q152" s="54">
        <f t="shared" si="32"/>
        <v>0.15243556076609024</v>
      </c>
    </row>
    <row r="153" spans="1:17" ht="11.45" customHeight="1" x14ac:dyDescent="0.25">
      <c r="A153" s="53" t="s">
        <v>59</v>
      </c>
      <c r="B153" s="52">
        <f t="shared" ref="B153:Q153" si="33">IF(B35=0,0,B35/B$17)</f>
        <v>0.13093238254368972</v>
      </c>
      <c r="C153" s="52">
        <f t="shared" si="33"/>
        <v>0.12098553120182783</v>
      </c>
      <c r="D153" s="52">
        <f t="shared" si="33"/>
        <v>0.11626010901597703</v>
      </c>
      <c r="E153" s="52">
        <f t="shared" si="33"/>
        <v>0.10829875349037037</v>
      </c>
      <c r="F153" s="52">
        <f t="shared" si="33"/>
        <v>0.10059757775576098</v>
      </c>
      <c r="G153" s="52">
        <f t="shared" si="33"/>
        <v>9.531410751109462E-2</v>
      </c>
      <c r="H153" s="52">
        <f t="shared" si="33"/>
        <v>8.681066379795313E-2</v>
      </c>
      <c r="I153" s="52">
        <f t="shared" si="33"/>
        <v>8.5627330021499831E-2</v>
      </c>
      <c r="J153" s="52">
        <f t="shared" si="33"/>
        <v>8.1746303503783743E-2</v>
      </c>
      <c r="K153" s="52">
        <f t="shared" si="33"/>
        <v>6.3336810103231181E-2</v>
      </c>
      <c r="L153" s="52">
        <f t="shared" si="33"/>
        <v>6.2299316599817592E-2</v>
      </c>
      <c r="M153" s="52">
        <f t="shared" si="33"/>
        <v>5.6340094068021734E-2</v>
      </c>
      <c r="N153" s="52">
        <f t="shared" si="33"/>
        <v>5.6866220132417204E-2</v>
      </c>
      <c r="O153" s="52">
        <f t="shared" si="33"/>
        <v>5.3956244783245427E-2</v>
      </c>
      <c r="P153" s="52">
        <f t="shared" si="33"/>
        <v>5.2899607663186417E-2</v>
      </c>
      <c r="Q153" s="52">
        <f t="shared" si="33"/>
        <v>5.3415204024935249E-2</v>
      </c>
    </row>
    <row r="154" spans="1:17" ht="11.45" customHeight="1" x14ac:dyDescent="0.25">
      <c r="A154" s="53" t="s">
        <v>58</v>
      </c>
      <c r="B154" s="52">
        <f t="shared" ref="B154:Q154" si="34">IF(B36=0,0,B36/B$17)</f>
        <v>2.5293568250727254E-2</v>
      </c>
      <c r="C154" s="52">
        <f t="shared" si="34"/>
        <v>2.7616998299039699E-2</v>
      </c>
      <c r="D154" s="52">
        <f t="shared" si="34"/>
        <v>2.9285534633605677E-2</v>
      </c>
      <c r="E154" s="52">
        <f t="shared" si="34"/>
        <v>3.2131963139096761E-2</v>
      </c>
      <c r="F154" s="52">
        <f t="shared" si="34"/>
        <v>3.4516437714764509E-2</v>
      </c>
      <c r="G154" s="52">
        <f t="shared" si="34"/>
        <v>3.5686822123891314E-2</v>
      </c>
      <c r="H154" s="52">
        <f t="shared" si="34"/>
        <v>3.9816893640661336E-2</v>
      </c>
      <c r="I154" s="52">
        <f t="shared" si="34"/>
        <v>4.2774931490191515E-2</v>
      </c>
      <c r="J154" s="52">
        <f t="shared" si="34"/>
        <v>4.3536907416611301E-2</v>
      </c>
      <c r="K154" s="52">
        <f t="shared" si="34"/>
        <v>4.6747160890146161E-2</v>
      </c>
      <c r="L154" s="52">
        <f t="shared" si="34"/>
        <v>5.6223185292734401E-2</v>
      </c>
      <c r="M154" s="52">
        <f t="shared" si="34"/>
        <v>5.5257841406172424E-2</v>
      </c>
      <c r="N154" s="52">
        <f t="shared" si="34"/>
        <v>5.5195670558812512E-2</v>
      </c>
      <c r="O154" s="52">
        <f t="shared" si="34"/>
        <v>7.1936807159500585E-2</v>
      </c>
      <c r="P154" s="52">
        <f t="shared" si="34"/>
        <v>7.3713418066184491E-2</v>
      </c>
      <c r="Q154" s="52">
        <f t="shared" si="34"/>
        <v>9.9020356741154975E-2</v>
      </c>
    </row>
    <row r="155" spans="1:17" ht="11.45" customHeight="1" x14ac:dyDescent="0.25">
      <c r="A155" s="53" t="s">
        <v>57</v>
      </c>
      <c r="B155" s="52">
        <f t="shared" ref="B155:Q155" si="35">IF(B37=0,0,B37/B$17)</f>
        <v>0</v>
      </c>
      <c r="C155" s="52">
        <f t="shared" si="35"/>
        <v>0</v>
      </c>
      <c r="D155" s="52">
        <f t="shared" si="35"/>
        <v>0</v>
      </c>
      <c r="E155" s="52">
        <f t="shared" si="35"/>
        <v>0</v>
      </c>
      <c r="F155" s="52">
        <f t="shared" si="35"/>
        <v>0</v>
      </c>
      <c r="G155" s="52">
        <f t="shared" si="35"/>
        <v>0</v>
      </c>
      <c r="H155" s="52">
        <f t="shared" si="35"/>
        <v>0</v>
      </c>
      <c r="I155" s="52">
        <f t="shared" si="35"/>
        <v>0</v>
      </c>
      <c r="J155" s="52">
        <f t="shared" si="35"/>
        <v>0</v>
      </c>
      <c r="K155" s="52">
        <f t="shared" si="35"/>
        <v>0</v>
      </c>
      <c r="L155" s="52">
        <f t="shared" si="35"/>
        <v>0</v>
      </c>
      <c r="M155" s="52">
        <f t="shared" si="35"/>
        <v>0</v>
      </c>
      <c r="N155" s="52">
        <f t="shared" si="35"/>
        <v>0</v>
      </c>
      <c r="O155" s="52">
        <f t="shared" si="35"/>
        <v>0</v>
      </c>
      <c r="P155" s="52">
        <f t="shared" si="35"/>
        <v>0</v>
      </c>
      <c r="Q155" s="52">
        <f t="shared" si="35"/>
        <v>0</v>
      </c>
    </row>
    <row r="156" spans="1:17" ht="11.45" customHeight="1" x14ac:dyDescent="0.25">
      <c r="A156" s="53" t="s">
        <v>56</v>
      </c>
      <c r="B156" s="52">
        <f t="shared" ref="B156:Q156" si="36">IF(B38=0,0,B38/B$17)</f>
        <v>0</v>
      </c>
      <c r="C156" s="52">
        <f t="shared" si="36"/>
        <v>0</v>
      </c>
      <c r="D156" s="52">
        <f t="shared" si="36"/>
        <v>0</v>
      </c>
      <c r="E156" s="52">
        <f t="shared" si="36"/>
        <v>0</v>
      </c>
      <c r="F156" s="52">
        <f t="shared" si="36"/>
        <v>0</v>
      </c>
      <c r="G156" s="52">
        <f t="shared" si="36"/>
        <v>0</v>
      </c>
      <c r="H156" s="52">
        <f t="shared" si="36"/>
        <v>0</v>
      </c>
      <c r="I156" s="52">
        <f t="shared" si="36"/>
        <v>0</v>
      </c>
      <c r="J156" s="52">
        <f t="shared" si="36"/>
        <v>0</v>
      </c>
      <c r="K156" s="52">
        <f t="shared" si="36"/>
        <v>0</v>
      </c>
      <c r="L156" s="52">
        <f t="shared" si="36"/>
        <v>0</v>
      </c>
      <c r="M156" s="52">
        <f t="shared" si="36"/>
        <v>0</v>
      </c>
      <c r="N156" s="52">
        <f t="shared" si="36"/>
        <v>0</v>
      </c>
      <c r="O156" s="52">
        <f t="shared" si="36"/>
        <v>0</v>
      </c>
      <c r="P156" s="52">
        <f t="shared" si="36"/>
        <v>0</v>
      </c>
      <c r="Q156" s="52">
        <f t="shared" si="36"/>
        <v>0</v>
      </c>
    </row>
    <row r="157" spans="1:17" ht="11.45" customHeight="1" x14ac:dyDescent="0.25">
      <c r="A157" s="53" t="s">
        <v>55</v>
      </c>
      <c r="B157" s="52">
        <f t="shared" ref="B157:Q157" si="37">IF(B39=0,0,B39/B$17)</f>
        <v>0</v>
      </c>
      <c r="C157" s="52">
        <f t="shared" si="37"/>
        <v>0</v>
      </c>
      <c r="D157" s="52">
        <f t="shared" si="37"/>
        <v>0</v>
      </c>
      <c r="E157" s="52">
        <f t="shared" si="37"/>
        <v>0</v>
      </c>
      <c r="F157" s="52">
        <f t="shared" si="37"/>
        <v>0</v>
      </c>
      <c r="G157" s="52">
        <f t="shared" si="37"/>
        <v>0</v>
      </c>
      <c r="H157" s="52">
        <f t="shared" si="37"/>
        <v>0</v>
      </c>
      <c r="I157" s="52">
        <f t="shared" si="37"/>
        <v>0</v>
      </c>
      <c r="J157" s="52">
        <f t="shared" si="37"/>
        <v>0</v>
      </c>
      <c r="K157" s="52">
        <f t="shared" si="37"/>
        <v>0</v>
      </c>
      <c r="L157" s="52">
        <f t="shared" si="37"/>
        <v>0</v>
      </c>
      <c r="M157" s="52">
        <f t="shared" si="37"/>
        <v>0</v>
      </c>
      <c r="N157" s="52">
        <f t="shared" si="37"/>
        <v>0</v>
      </c>
      <c r="O157" s="52">
        <f t="shared" si="37"/>
        <v>0</v>
      </c>
      <c r="P157" s="52">
        <f t="shared" si="37"/>
        <v>0</v>
      </c>
      <c r="Q157" s="52">
        <f t="shared" si="37"/>
        <v>0</v>
      </c>
    </row>
    <row r="158" spans="1:17" ht="11.45" customHeight="1" x14ac:dyDescent="0.25">
      <c r="A158" s="51" t="s">
        <v>24</v>
      </c>
      <c r="B158" s="50">
        <f t="shared" ref="B158:Q158" si="38">IF(B40=0,0,B40/B$17)</f>
        <v>0.22101105633063944</v>
      </c>
      <c r="C158" s="50">
        <f t="shared" si="38"/>
        <v>0.21739987733208974</v>
      </c>
      <c r="D158" s="50">
        <f t="shared" si="38"/>
        <v>0.21314522784671508</v>
      </c>
      <c r="E158" s="50">
        <f t="shared" si="38"/>
        <v>0.22632254239853222</v>
      </c>
      <c r="F158" s="50">
        <f t="shared" si="38"/>
        <v>0.21904973949949197</v>
      </c>
      <c r="G158" s="50">
        <f t="shared" si="38"/>
        <v>0.21001399610152185</v>
      </c>
      <c r="H158" s="50">
        <f t="shared" si="38"/>
        <v>0.21444775921485601</v>
      </c>
      <c r="I158" s="50">
        <f t="shared" si="38"/>
        <v>0.21319731920466317</v>
      </c>
      <c r="J158" s="50">
        <f t="shared" si="38"/>
        <v>0.2125758892656735</v>
      </c>
      <c r="K158" s="50">
        <f t="shared" si="38"/>
        <v>0.27358550799357456</v>
      </c>
      <c r="L158" s="50">
        <f t="shared" si="38"/>
        <v>0.24827882772398949</v>
      </c>
      <c r="M158" s="50">
        <f t="shared" si="38"/>
        <v>0.22415298876797377</v>
      </c>
      <c r="N158" s="50">
        <f t="shared" si="38"/>
        <v>0.1841681704044984</v>
      </c>
      <c r="O158" s="50">
        <f t="shared" si="38"/>
        <v>0.21663002270756926</v>
      </c>
      <c r="P158" s="50">
        <f t="shared" si="38"/>
        <v>0.2221131063616075</v>
      </c>
      <c r="Q158" s="50">
        <f t="shared" si="38"/>
        <v>0.21547626128246722</v>
      </c>
    </row>
    <row r="159" spans="1:17" ht="11.45" customHeight="1" x14ac:dyDescent="0.25">
      <c r="A159" s="53" t="s">
        <v>23</v>
      </c>
      <c r="B159" s="52">
        <f t="shared" ref="B159:Q159" si="39">IF(B41=0,0,B41/B$17)</f>
        <v>0.20641854439134977</v>
      </c>
      <c r="C159" s="52">
        <f t="shared" si="39"/>
        <v>0.20450887427771611</v>
      </c>
      <c r="D159" s="52">
        <f t="shared" si="39"/>
        <v>0.20093398328485068</v>
      </c>
      <c r="E159" s="52">
        <f t="shared" si="39"/>
        <v>0.16375454562413544</v>
      </c>
      <c r="F159" s="52">
        <f t="shared" si="39"/>
        <v>0.20653683450728488</v>
      </c>
      <c r="G159" s="52">
        <f t="shared" si="39"/>
        <v>0.1728931399935614</v>
      </c>
      <c r="H159" s="52">
        <f t="shared" si="39"/>
        <v>0.18235258067443041</v>
      </c>
      <c r="I159" s="52">
        <f t="shared" si="39"/>
        <v>0.17737170638699587</v>
      </c>
      <c r="J159" s="52">
        <f t="shared" si="39"/>
        <v>0.18829701072723687</v>
      </c>
      <c r="K159" s="52">
        <f t="shared" si="39"/>
        <v>0.21140345046836762</v>
      </c>
      <c r="L159" s="52">
        <f t="shared" si="39"/>
        <v>0.20672341532528526</v>
      </c>
      <c r="M159" s="52">
        <f t="shared" si="39"/>
        <v>0.17293053087185936</v>
      </c>
      <c r="N159" s="52">
        <f t="shared" si="39"/>
        <v>0.16358119423185455</v>
      </c>
      <c r="O159" s="52">
        <f t="shared" si="39"/>
        <v>0.15437002866210173</v>
      </c>
      <c r="P159" s="52">
        <f t="shared" si="39"/>
        <v>0.17550490923707565</v>
      </c>
      <c r="Q159" s="52">
        <f t="shared" si="39"/>
        <v>0.17494281966614883</v>
      </c>
    </row>
    <row r="160" spans="1:17" ht="11.45" customHeight="1" x14ac:dyDescent="0.25">
      <c r="A160" s="47" t="s">
        <v>22</v>
      </c>
      <c r="B160" s="46">
        <f t="shared" ref="B160:Q160" si="40">IF(B42=0,0,B42/B$17)</f>
        <v>1.4592511939289676E-2</v>
      </c>
      <c r="C160" s="46">
        <f t="shared" si="40"/>
        <v>1.2891003054373639E-2</v>
      </c>
      <c r="D160" s="46">
        <f t="shared" si="40"/>
        <v>1.2211244561864414E-2</v>
      </c>
      <c r="E160" s="46">
        <f t="shared" si="40"/>
        <v>6.256799677439677E-2</v>
      </c>
      <c r="F160" s="46">
        <f t="shared" si="40"/>
        <v>1.2512904992207068E-2</v>
      </c>
      <c r="G160" s="46">
        <f t="shared" si="40"/>
        <v>3.7120856107960468E-2</v>
      </c>
      <c r="H160" s="46">
        <f t="shared" si="40"/>
        <v>3.2095178540425595E-2</v>
      </c>
      <c r="I160" s="46">
        <f t="shared" si="40"/>
        <v>3.5825612817667322E-2</v>
      </c>
      <c r="J160" s="46">
        <f t="shared" si="40"/>
        <v>2.4278878538436615E-2</v>
      </c>
      <c r="K160" s="46">
        <f t="shared" si="40"/>
        <v>6.2182057525206981E-2</v>
      </c>
      <c r="L160" s="46">
        <f t="shared" si="40"/>
        <v>4.1555412398704208E-2</v>
      </c>
      <c r="M160" s="46">
        <f t="shared" si="40"/>
        <v>5.1222457896114397E-2</v>
      </c>
      <c r="N160" s="46">
        <f t="shared" si="40"/>
        <v>2.0586976172643864E-2</v>
      </c>
      <c r="O160" s="46">
        <f t="shared" si="40"/>
        <v>6.2259994045467511E-2</v>
      </c>
      <c r="P160" s="46">
        <f t="shared" si="40"/>
        <v>4.6608197124531861E-2</v>
      </c>
      <c r="Q160" s="46">
        <f t="shared" si="40"/>
        <v>4.0533441616318402E-2</v>
      </c>
    </row>
  </sheetData>
  <pageMargins left="0.39370078740157483" right="0.39370078740157483" top="0.39370078740157483" bottom="0.39370078740157483" header="0.31496062992125984" footer="0.31496062992125984"/>
  <pageSetup paperSize="9" scale="43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R248"/>
  <sheetViews>
    <sheetView showGridLines="0" zoomScaleNormal="100" workbookViewId="0">
      <pane xSplit="1" ySplit="1" topLeftCell="B2" activePane="bottomRight" state="frozen"/>
      <selection activeCell="D1" sqref="D1"/>
      <selection pane="topRight" activeCell="D1" sqref="D1"/>
      <selection pane="bottomLeft" activeCell="D1" sqref="D1"/>
      <selection pane="bottomRight" activeCell="B2" sqref="B2"/>
    </sheetView>
  </sheetViews>
  <sheetFormatPr defaultColWidth="9.140625" defaultRowHeight="11.45" customHeight="1" x14ac:dyDescent="0.25"/>
  <cols>
    <col min="1" max="1" width="50.7109375" style="13" customWidth="1"/>
    <col min="2" max="17" width="10.7109375" style="10" customWidth="1"/>
    <col min="18" max="16384" width="9.140625" style="13"/>
  </cols>
  <sheetData>
    <row r="1" spans="1:17" ht="13.5" customHeight="1" x14ac:dyDescent="0.25">
      <c r="A1" s="11" t="s">
        <v>186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</row>
    <row r="3" spans="1:17" ht="11.45" customHeight="1" x14ac:dyDescent="0.25">
      <c r="A3" s="27" t="s">
        <v>70</v>
      </c>
      <c r="B3" s="41">
        <f>TrRoad_act!B57</f>
        <v>5268883.0220277533</v>
      </c>
      <c r="C3" s="41">
        <f>TrRoad_act!C57</f>
        <v>5579686.2020056797</v>
      </c>
      <c r="D3" s="41">
        <f>TrRoad_act!D57</f>
        <v>5865481.7645699987</v>
      </c>
      <c r="E3" s="41">
        <f>TrRoad_act!E57</f>
        <v>6147926.8458245108</v>
      </c>
      <c r="F3" s="41">
        <f>TrRoad_act!F57</f>
        <v>6350665.6374074854</v>
      </c>
      <c r="G3" s="41">
        <f>TrRoad_act!G57</f>
        <v>6616283.0647385325</v>
      </c>
      <c r="H3" s="41">
        <f>TrRoad_act!H57</f>
        <v>6867327.8124412848</v>
      </c>
      <c r="I3" s="41">
        <f>TrRoad_act!I57</f>
        <v>7248750.0621064985</v>
      </c>
      <c r="J3" s="41">
        <f>TrRoad_act!J57</f>
        <v>7498375.2304836074</v>
      </c>
      <c r="K3" s="41">
        <f>TrRoad_act!K57</f>
        <v>7630072.9972082516</v>
      </c>
      <c r="L3" s="41">
        <f>TrRoad_act!L57</f>
        <v>7734947.0574067142</v>
      </c>
      <c r="M3" s="41">
        <f>TrRoad_act!M57</f>
        <v>7670174.77008266</v>
      </c>
      <c r="N3" s="41">
        <f>TrRoad_act!N57</f>
        <v>7592815.5887688277</v>
      </c>
      <c r="O3" s="41">
        <f>TrRoad_act!O57</f>
        <v>7518046.765544977</v>
      </c>
      <c r="P3" s="41">
        <f>TrRoad_act!P57</f>
        <v>7512195.791427535</v>
      </c>
      <c r="Q3" s="41">
        <f>TrRoad_act!Q57</f>
        <v>7587401.6801494164</v>
      </c>
    </row>
    <row r="4" spans="1:17" ht="11.45" customHeight="1" x14ac:dyDescent="0.25">
      <c r="A4" s="25" t="s">
        <v>39</v>
      </c>
      <c r="B4" s="40">
        <f>TrRoad_act!B58</f>
        <v>4363885</v>
      </c>
      <c r="C4" s="40">
        <f>TrRoad_act!C58</f>
        <v>4646727</v>
      </c>
      <c r="D4" s="40">
        <f>TrRoad_act!D58</f>
        <v>4909642</v>
      </c>
      <c r="E4" s="40">
        <f>TrRoad_act!E58</f>
        <v>5177925</v>
      </c>
      <c r="F4" s="40">
        <f>TrRoad_act!F58</f>
        <v>5353129</v>
      </c>
      <c r="G4" s="40">
        <f>TrRoad_act!G58</f>
        <v>5660696</v>
      </c>
      <c r="H4" s="40">
        <f>TrRoad_act!H58</f>
        <v>5880388</v>
      </c>
      <c r="I4" s="40">
        <f>TrRoad_act!I58</f>
        <v>6224689</v>
      </c>
      <c r="J4" s="40">
        <f>TrRoad_act!J58</f>
        <v>6440106</v>
      </c>
      <c r="K4" s="40">
        <f>TrRoad_act!K58</f>
        <v>6608503</v>
      </c>
      <c r="L4" s="40">
        <f>TrRoad_act!L58</f>
        <v>6723683</v>
      </c>
      <c r="M4" s="40">
        <f>TrRoad_act!M58</f>
        <v>6742822</v>
      </c>
      <c r="N4" s="40">
        <f>TrRoad_act!N58</f>
        <v>6741153</v>
      </c>
      <c r="O4" s="40">
        <f>TrRoad_act!O58</f>
        <v>6700838</v>
      </c>
      <c r="P4" s="40">
        <f>TrRoad_act!P58</f>
        <v>6735629</v>
      </c>
      <c r="Q4" s="40">
        <f>TrRoad_act!Q58</f>
        <v>6783045</v>
      </c>
    </row>
    <row r="5" spans="1:17" ht="11.45" customHeight="1" x14ac:dyDescent="0.25">
      <c r="A5" s="23" t="s">
        <v>30</v>
      </c>
      <c r="B5" s="39">
        <f>TrRoad_act!B59</f>
        <v>781361</v>
      </c>
      <c r="C5" s="39">
        <f>TrRoad_act!C59</f>
        <v>853366</v>
      </c>
      <c r="D5" s="39">
        <f>TrRoad_act!D59</f>
        <v>910555</v>
      </c>
      <c r="E5" s="39">
        <f>TrRoad_act!E59</f>
        <v>969895</v>
      </c>
      <c r="F5" s="39">
        <f>TrRoad_act!F59</f>
        <v>1042605</v>
      </c>
      <c r="G5" s="39">
        <f>TrRoad_act!G59</f>
        <v>1124172</v>
      </c>
      <c r="H5" s="39">
        <f>TrRoad_act!H59</f>
        <v>1205816</v>
      </c>
      <c r="I5" s="39">
        <f>TrRoad_act!I59</f>
        <v>1298688</v>
      </c>
      <c r="J5" s="39">
        <f>TrRoad_act!J59</f>
        <v>1388607</v>
      </c>
      <c r="K5" s="39">
        <f>TrRoad_act!K59</f>
        <v>1448851</v>
      </c>
      <c r="L5" s="39">
        <f>TrRoad_act!L59</f>
        <v>1499133</v>
      </c>
      <c r="M5" s="39">
        <f>TrRoad_act!M59</f>
        <v>1534902</v>
      </c>
      <c r="N5" s="39">
        <f>TrRoad_act!N59</f>
        <v>1556435</v>
      </c>
      <c r="O5" s="39">
        <f>TrRoad_act!O59</f>
        <v>1568596</v>
      </c>
      <c r="P5" s="39">
        <f>TrRoad_act!P59</f>
        <v>1619621</v>
      </c>
      <c r="Q5" s="39">
        <f>TrRoad_act!Q59</f>
        <v>1653528</v>
      </c>
    </row>
    <row r="6" spans="1:17" ht="11.45" customHeight="1" x14ac:dyDescent="0.25">
      <c r="A6" s="19" t="s">
        <v>29</v>
      </c>
      <c r="B6" s="38">
        <f>TrRoad_act!B60</f>
        <v>3555065</v>
      </c>
      <c r="C6" s="38">
        <f>TrRoad_act!C60</f>
        <v>3765843</v>
      </c>
      <c r="D6" s="38">
        <f>TrRoad_act!D60</f>
        <v>3971437</v>
      </c>
      <c r="E6" s="38">
        <f>TrRoad_act!E60</f>
        <v>4180532</v>
      </c>
      <c r="F6" s="38">
        <f>TrRoad_act!F60</f>
        <v>4283372</v>
      </c>
      <c r="G6" s="38">
        <f>TrRoad_act!G60</f>
        <v>4509326</v>
      </c>
      <c r="H6" s="38">
        <f>TrRoad_act!H60</f>
        <v>4647265</v>
      </c>
      <c r="I6" s="38">
        <f>TrRoad_act!I60</f>
        <v>4898530</v>
      </c>
      <c r="J6" s="38">
        <f>TrRoad_act!J60</f>
        <v>5023944</v>
      </c>
      <c r="K6" s="38">
        <f>TrRoad_act!K60</f>
        <v>5131960</v>
      </c>
      <c r="L6" s="38">
        <f>TrRoad_act!L60</f>
        <v>5196873</v>
      </c>
      <c r="M6" s="38">
        <f>TrRoad_act!M60</f>
        <v>5180433</v>
      </c>
      <c r="N6" s="38">
        <f>TrRoad_act!N60</f>
        <v>5157390</v>
      </c>
      <c r="O6" s="38">
        <f>TrRoad_act!O60</f>
        <v>5105093</v>
      </c>
      <c r="P6" s="38">
        <f>TrRoad_act!P60</f>
        <v>5088961</v>
      </c>
      <c r="Q6" s="38">
        <f>TrRoad_act!Q60</f>
        <v>5102575</v>
      </c>
    </row>
    <row r="7" spans="1:17" ht="11.45" customHeight="1" x14ac:dyDescent="0.25">
      <c r="A7" s="62" t="s">
        <v>59</v>
      </c>
      <c r="B7" s="42">
        <f>TrRoad_act!B61</f>
        <v>3437712</v>
      </c>
      <c r="C7" s="42">
        <f>TrRoad_act!C61</f>
        <v>3653075</v>
      </c>
      <c r="D7" s="42">
        <f>TrRoad_act!D61</f>
        <v>3859218</v>
      </c>
      <c r="E7" s="42">
        <f>TrRoad_act!E61</f>
        <v>4063433</v>
      </c>
      <c r="F7" s="42">
        <f>TrRoad_act!F61</f>
        <v>4178193</v>
      </c>
      <c r="G7" s="42">
        <f>TrRoad_act!G61</f>
        <v>4402095</v>
      </c>
      <c r="H7" s="42">
        <f>TrRoad_act!H61</f>
        <v>4529645</v>
      </c>
      <c r="I7" s="42">
        <f>TrRoad_act!I61</f>
        <v>4774152</v>
      </c>
      <c r="J7" s="42">
        <f>TrRoad_act!J61</f>
        <v>4901231</v>
      </c>
      <c r="K7" s="42">
        <f>TrRoad_act!K61</f>
        <v>4987108</v>
      </c>
      <c r="L7" s="42">
        <f>TrRoad_act!L61</f>
        <v>5033499</v>
      </c>
      <c r="M7" s="42">
        <f>TrRoad_act!M61</f>
        <v>4976132</v>
      </c>
      <c r="N7" s="42">
        <f>TrRoad_act!N61</f>
        <v>4981223</v>
      </c>
      <c r="O7" s="42">
        <f>TrRoad_act!O61</f>
        <v>4854226</v>
      </c>
      <c r="P7" s="42">
        <f>TrRoad_act!P61</f>
        <v>4768097</v>
      </c>
      <c r="Q7" s="42">
        <f>TrRoad_act!Q61</f>
        <v>4758740</v>
      </c>
    </row>
    <row r="8" spans="1:17" ht="11.45" customHeight="1" x14ac:dyDescent="0.25">
      <c r="A8" s="62" t="s">
        <v>58</v>
      </c>
      <c r="B8" s="42">
        <f>TrRoad_act!B62</f>
        <v>106853</v>
      </c>
      <c r="C8" s="42">
        <f>TrRoad_act!C62</f>
        <v>102368</v>
      </c>
      <c r="D8" s="42">
        <f>TrRoad_act!D62</f>
        <v>101882</v>
      </c>
      <c r="E8" s="42">
        <f>TrRoad_act!E62</f>
        <v>107397</v>
      </c>
      <c r="F8" s="42">
        <f>TrRoad_act!F62</f>
        <v>96144</v>
      </c>
      <c r="G8" s="42">
        <f>TrRoad_act!G62</f>
        <v>98124</v>
      </c>
      <c r="H8" s="42">
        <f>TrRoad_act!H62</f>
        <v>108335</v>
      </c>
      <c r="I8" s="42">
        <f>TrRoad_act!I62</f>
        <v>114198</v>
      </c>
      <c r="J8" s="42">
        <f>TrRoad_act!J62</f>
        <v>112326</v>
      </c>
      <c r="K8" s="42">
        <f>TrRoad_act!K62</f>
        <v>129911</v>
      </c>
      <c r="L8" s="42">
        <f>TrRoad_act!L62</f>
        <v>128461</v>
      </c>
      <c r="M8" s="42">
        <f>TrRoad_act!M62</f>
        <v>119803</v>
      </c>
      <c r="N8" s="42">
        <f>TrRoad_act!N62</f>
        <v>112106</v>
      </c>
      <c r="O8" s="42">
        <f>TrRoad_act!O62</f>
        <v>104563</v>
      </c>
      <c r="P8" s="42">
        <f>TrRoad_act!P62</f>
        <v>160840</v>
      </c>
      <c r="Q8" s="42">
        <f>TrRoad_act!Q62</f>
        <v>156270</v>
      </c>
    </row>
    <row r="9" spans="1:17" ht="11.45" customHeight="1" x14ac:dyDescent="0.25">
      <c r="A9" s="62" t="s">
        <v>57</v>
      </c>
      <c r="B9" s="42">
        <f>TrRoad_act!B63</f>
        <v>10500</v>
      </c>
      <c r="C9" s="42">
        <f>TrRoad_act!C63</f>
        <v>9740</v>
      </c>
      <c r="D9" s="42">
        <f>TrRoad_act!D63</f>
        <v>9263</v>
      </c>
      <c r="E9" s="42">
        <f>TrRoad_act!E63</f>
        <v>8513</v>
      </c>
      <c r="F9" s="42">
        <f>TrRoad_act!F63</f>
        <v>7846</v>
      </c>
      <c r="G9" s="42">
        <f>TrRoad_act!G63</f>
        <v>7779</v>
      </c>
      <c r="H9" s="42">
        <f>TrRoad_act!H63</f>
        <v>7883</v>
      </c>
      <c r="I9" s="42">
        <f>TrRoad_act!I63</f>
        <v>8565</v>
      </c>
      <c r="J9" s="42">
        <f>TrRoad_act!J63</f>
        <v>8784</v>
      </c>
      <c r="K9" s="42">
        <f>TrRoad_act!K63</f>
        <v>12767</v>
      </c>
      <c r="L9" s="42">
        <f>TrRoad_act!L63</f>
        <v>32340</v>
      </c>
      <c r="M9" s="42">
        <f>TrRoad_act!M63</f>
        <v>81770</v>
      </c>
      <c r="N9" s="42">
        <f>TrRoad_act!N63</f>
        <v>61379</v>
      </c>
      <c r="O9" s="42">
        <f>TrRoad_act!O63</f>
        <v>143786</v>
      </c>
      <c r="P9" s="42">
        <f>TrRoad_act!P63</f>
        <v>157464</v>
      </c>
      <c r="Q9" s="42">
        <f>TrRoad_act!Q63</f>
        <v>184678</v>
      </c>
    </row>
    <row r="10" spans="1:17" ht="11.45" customHeight="1" x14ac:dyDescent="0.25">
      <c r="A10" s="62" t="s">
        <v>56</v>
      </c>
      <c r="B10" s="42">
        <f>TrRoad_act!B64</f>
        <v>0</v>
      </c>
      <c r="C10" s="42">
        <f>TrRoad_act!C64</f>
        <v>660</v>
      </c>
      <c r="D10" s="42">
        <f>TrRoad_act!D64</f>
        <v>1074</v>
      </c>
      <c r="E10" s="42">
        <f>TrRoad_act!E64</f>
        <v>1189</v>
      </c>
      <c r="F10" s="42">
        <f>TrRoad_act!F64</f>
        <v>1189</v>
      </c>
      <c r="G10" s="42">
        <f>TrRoad_act!G64</f>
        <v>1328</v>
      </c>
      <c r="H10" s="42">
        <f>TrRoad_act!H64</f>
        <v>1402</v>
      </c>
      <c r="I10" s="42">
        <f>TrRoad_act!I64</f>
        <v>1615</v>
      </c>
      <c r="J10" s="42">
        <f>TrRoad_act!J64</f>
        <v>1603</v>
      </c>
      <c r="K10" s="42">
        <f>TrRoad_act!K64</f>
        <v>2174</v>
      </c>
      <c r="L10" s="42">
        <f>TrRoad_act!L64</f>
        <v>2573</v>
      </c>
      <c r="M10" s="42">
        <f>TrRoad_act!M64</f>
        <v>2728</v>
      </c>
      <c r="N10" s="42">
        <f>TrRoad_act!N64</f>
        <v>2682</v>
      </c>
      <c r="O10" s="42">
        <f>TrRoad_act!O64</f>
        <v>2517</v>
      </c>
      <c r="P10" s="42">
        <f>TrRoad_act!P64</f>
        <v>2500</v>
      </c>
      <c r="Q10" s="42">
        <f>TrRoad_act!Q64</f>
        <v>2760</v>
      </c>
    </row>
    <row r="11" spans="1:17" ht="11.45" customHeight="1" x14ac:dyDescent="0.25">
      <c r="A11" s="62" t="s">
        <v>60</v>
      </c>
      <c r="B11" s="42">
        <f>TrRoad_act!B65</f>
        <v>0</v>
      </c>
      <c r="C11" s="42">
        <f>TrRoad_act!C65</f>
        <v>0</v>
      </c>
      <c r="D11" s="42">
        <f>TrRoad_act!D65</f>
        <v>0</v>
      </c>
      <c r="E11" s="42">
        <f>TrRoad_act!E65</f>
        <v>0</v>
      </c>
      <c r="F11" s="42">
        <f>TrRoad_act!F65</f>
        <v>0</v>
      </c>
      <c r="G11" s="42">
        <f>TrRoad_act!G65</f>
        <v>0</v>
      </c>
      <c r="H11" s="42">
        <f>TrRoad_act!H65</f>
        <v>0</v>
      </c>
      <c r="I11" s="42">
        <f>TrRoad_act!I65</f>
        <v>0</v>
      </c>
      <c r="J11" s="42">
        <f>TrRoad_act!J65</f>
        <v>0</v>
      </c>
      <c r="K11" s="42">
        <f>TrRoad_act!K65</f>
        <v>0</v>
      </c>
      <c r="L11" s="42">
        <f>TrRoad_act!L65</f>
        <v>0</v>
      </c>
      <c r="M11" s="42">
        <f>TrRoad_act!M65</f>
        <v>0</v>
      </c>
      <c r="N11" s="42">
        <f>TrRoad_act!N65</f>
        <v>0</v>
      </c>
      <c r="O11" s="42">
        <f>TrRoad_act!O65</f>
        <v>1</v>
      </c>
      <c r="P11" s="42">
        <f>TrRoad_act!P65</f>
        <v>22</v>
      </c>
      <c r="Q11" s="42">
        <f>TrRoad_act!Q65</f>
        <v>60</v>
      </c>
    </row>
    <row r="12" spans="1:17" ht="11.45" customHeight="1" x14ac:dyDescent="0.25">
      <c r="A12" s="62" t="s">
        <v>55</v>
      </c>
      <c r="B12" s="42">
        <f>TrRoad_act!B66</f>
        <v>0</v>
      </c>
      <c r="C12" s="42">
        <f>TrRoad_act!C66</f>
        <v>0</v>
      </c>
      <c r="D12" s="42">
        <f>TrRoad_act!D66</f>
        <v>0</v>
      </c>
      <c r="E12" s="42">
        <f>TrRoad_act!E66</f>
        <v>0</v>
      </c>
      <c r="F12" s="42">
        <f>TrRoad_act!F66</f>
        <v>0</v>
      </c>
      <c r="G12" s="42">
        <f>TrRoad_act!G66</f>
        <v>0</v>
      </c>
      <c r="H12" s="42">
        <f>TrRoad_act!H66</f>
        <v>0</v>
      </c>
      <c r="I12" s="42">
        <f>TrRoad_act!I66</f>
        <v>0</v>
      </c>
      <c r="J12" s="42">
        <f>TrRoad_act!J66</f>
        <v>0</v>
      </c>
      <c r="K12" s="42">
        <f>TrRoad_act!K66</f>
        <v>0</v>
      </c>
      <c r="L12" s="42">
        <f>TrRoad_act!L66</f>
        <v>0</v>
      </c>
      <c r="M12" s="42">
        <f>TrRoad_act!M66</f>
        <v>0</v>
      </c>
      <c r="N12" s="42">
        <f>TrRoad_act!N66</f>
        <v>0</v>
      </c>
      <c r="O12" s="42">
        <f>TrRoad_act!O66</f>
        <v>0</v>
      </c>
      <c r="P12" s="42">
        <f>TrRoad_act!P66</f>
        <v>38</v>
      </c>
      <c r="Q12" s="42">
        <f>TrRoad_act!Q66</f>
        <v>67</v>
      </c>
    </row>
    <row r="13" spans="1:17" ht="11.45" customHeight="1" x14ac:dyDescent="0.25">
      <c r="A13" s="19" t="s">
        <v>28</v>
      </c>
      <c r="B13" s="38">
        <f>TrRoad_act!B67</f>
        <v>27459</v>
      </c>
      <c r="C13" s="38">
        <f>TrRoad_act!C67</f>
        <v>27518</v>
      </c>
      <c r="D13" s="38">
        <f>TrRoad_act!D67</f>
        <v>27650</v>
      </c>
      <c r="E13" s="38">
        <f>TrRoad_act!E67</f>
        <v>27498</v>
      </c>
      <c r="F13" s="38">
        <f>TrRoad_act!F67</f>
        <v>27152</v>
      </c>
      <c r="G13" s="38">
        <f>TrRoad_act!G67</f>
        <v>27198</v>
      </c>
      <c r="H13" s="38">
        <f>TrRoad_act!H67</f>
        <v>27307</v>
      </c>
      <c r="I13" s="38">
        <f>TrRoad_act!I67</f>
        <v>27471</v>
      </c>
      <c r="J13" s="38">
        <f>TrRoad_act!J67</f>
        <v>27555</v>
      </c>
      <c r="K13" s="38">
        <f>TrRoad_act!K67</f>
        <v>27692</v>
      </c>
      <c r="L13" s="38">
        <f>TrRoad_act!L67</f>
        <v>27677</v>
      </c>
      <c r="M13" s="38">
        <f>TrRoad_act!M67</f>
        <v>27487</v>
      </c>
      <c r="N13" s="38">
        <f>TrRoad_act!N67</f>
        <v>27328</v>
      </c>
      <c r="O13" s="38">
        <f>TrRoad_act!O67</f>
        <v>27149</v>
      </c>
      <c r="P13" s="38">
        <f>TrRoad_act!P67</f>
        <v>27047</v>
      </c>
      <c r="Q13" s="38">
        <f>TrRoad_act!Q67</f>
        <v>26942</v>
      </c>
    </row>
    <row r="14" spans="1:17" ht="11.45" customHeight="1" x14ac:dyDescent="0.25">
      <c r="A14" s="62" t="s">
        <v>59</v>
      </c>
      <c r="B14" s="37">
        <f>TrRoad_act!B68</f>
        <v>0</v>
      </c>
      <c r="C14" s="37">
        <f>TrRoad_act!C68</f>
        <v>0</v>
      </c>
      <c r="D14" s="37">
        <f>TrRoad_act!D68</f>
        <v>0</v>
      </c>
      <c r="E14" s="37">
        <f>TrRoad_act!E68</f>
        <v>0</v>
      </c>
      <c r="F14" s="37">
        <f>TrRoad_act!F68</f>
        <v>0</v>
      </c>
      <c r="G14" s="37">
        <f>TrRoad_act!G68</f>
        <v>0</v>
      </c>
      <c r="H14" s="37">
        <f>TrRoad_act!H68</f>
        <v>0</v>
      </c>
      <c r="I14" s="37">
        <f>TrRoad_act!I68</f>
        <v>0</v>
      </c>
      <c r="J14" s="37">
        <f>TrRoad_act!J68</f>
        <v>0</v>
      </c>
      <c r="K14" s="37">
        <f>TrRoad_act!K68</f>
        <v>0</v>
      </c>
      <c r="L14" s="37">
        <f>TrRoad_act!L68</f>
        <v>0</v>
      </c>
      <c r="M14" s="37">
        <f>TrRoad_act!M68</f>
        <v>0</v>
      </c>
      <c r="N14" s="37">
        <f>TrRoad_act!N68</f>
        <v>0</v>
      </c>
      <c r="O14" s="37">
        <f>TrRoad_act!O68</f>
        <v>0</v>
      </c>
      <c r="P14" s="37">
        <f>TrRoad_act!P68</f>
        <v>0</v>
      </c>
      <c r="Q14" s="37">
        <f>TrRoad_act!Q68</f>
        <v>0</v>
      </c>
    </row>
    <row r="15" spans="1:17" ht="11.45" customHeight="1" x14ac:dyDescent="0.25">
      <c r="A15" s="62" t="s">
        <v>58</v>
      </c>
      <c r="B15" s="37">
        <f>TrRoad_act!B69</f>
        <v>27459</v>
      </c>
      <c r="C15" s="37">
        <f>TrRoad_act!C69</f>
        <v>27208</v>
      </c>
      <c r="D15" s="37">
        <f>TrRoad_act!D69</f>
        <v>27176</v>
      </c>
      <c r="E15" s="37">
        <f>TrRoad_act!E69</f>
        <v>26982</v>
      </c>
      <c r="F15" s="37">
        <f>TrRoad_act!F69</f>
        <v>26641</v>
      </c>
      <c r="G15" s="37">
        <f>TrRoad_act!G69</f>
        <v>26656</v>
      </c>
      <c r="H15" s="37">
        <f>TrRoad_act!H69</f>
        <v>26747</v>
      </c>
      <c r="I15" s="37">
        <f>TrRoad_act!I69</f>
        <v>26817</v>
      </c>
      <c r="J15" s="37">
        <f>TrRoad_act!J69</f>
        <v>26870</v>
      </c>
      <c r="K15" s="37">
        <f>TrRoad_act!K69</f>
        <v>27030</v>
      </c>
      <c r="L15" s="37">
        <f>TrRoad_act!L69</f>
        <v>27042</v>
      </c>
      <c r="M15" s="37">
        <f>TrRoad_act!M69</f>
        <v>26873</v>
      </c>
      <c r="N15" s="37">
        <f>TrRoad_act!N69</f>
        <v>26718</v>
      </c>
      <c r="O15" s="37">
        <f>TrRoad_act!O69</f>
        <v>26576</v>
      </c>
      <c r="P15" s="37">
        <f>TrRoad_act!P69</f>
        <v>26464</v>
      </c>
      <c r="Q15" s="37">
        <f>TrRoad_act!Q69</f>
        <v>26321</v>
      </c>
    </row>
    <row r="16" spans="1:17" ht="11.45" customHeight="1" x14ac:dyDescent="0.25">
      <c r="A16" s="62" t="s">
        <v>57</v>
      </c>
      <c r="B16" s="37">
        <f>TrRoad_act!B70</f>
        <v>0</v>
      </c>
      <c r="C16" s="37">
        <f>TrRoad_act!C70</f>
        <v>0</v>
      </c>
      <c r="D16" s="37">
        <f>TrRoad_act!D70</f>
        <v>0</v>
      </c>
      <c r="E16" s="37">
        <f>TrRoad_act!E70</f>
        <v>0</v>
      </c>
      <c r="F16" s="37">
        <f>TrRoad_act!F70</f>
        <v>0</v>
      </c>
      <c r="G16" s="37">
        <f>TrRoad_act!G70</f>
        <v>0</v>
      </c>
      <c r="H16" s="37">
        <f>TrRoad_act!H70</f>
        <v>0</v>
      </c>
      <c r="I16" s="37">
        <f>TrRoad_act!I70</f>
        <v>0</v>
      </c>
      <c r="J16" s="37">
        <f>TrRoad_act!J70</f>
        <v>0</v>
      </c>
      <c r="K16" s="37">
        <f>TrRoad_act!K70</f>
        <v>0</v>
      </c>
      <c r="L16" s="37">
        <f>TrRoad_act!L70</f>
        <v>0</v>
      </c>
      <c r="M16" s="37">
        <f>TrRoad_act!M70</f>
        <v>0</v>
      </c>
      <c r="N16" s="37">
        <f>TrRoad_act!N70</f>
        <v>0</v>
      </c>
      <c r="O16" s="37">
        <f>TrRoad_act!O70</f>
        <v>0</v>
      </c>
      <c r="P16" s="37">
        <f>TrRoad_act!P70</f>
        <v>0</v>
      </c>
      <c r="Q16" s="37">
        <f>TrRoad_act!Q70</f>
        <v>0</v>
      </c>
    </row>
    <row r="17" spans="1:17" ht="11.45" customHeight="1" x14ac:dyDescent="0.25">
      <c r="A17" s="62" t="s">
        <v>56</v>
      </c>
      <c r="B17" s="37">
        <f>TrRoad_act!B71</f>
        <v>0</v>
      </c>
      <c r="C17" s="37">
        <f>TrRoad_act!C71</f>
        <v>310</v>
      </c>
      <c r="D17" s="37">
        <f>TrRoad_act!D71</f>
        <v>474</v>
      </c>
      <c r="E17" s="37">
        <f>TrRoad_act!E71</f>
        <v>516</v>
      </c>
      <c r="F17" s="37">
        <f>TrRoad_act!F71</f>
        <v>511</v>
      </c>
      <c r="G17" s="37">
        <f>TrRoad_act!G71</f>
        <v>542</v>
      </c>
      <c r="H17" s="37">
        <f>TrRoad_act!H71</f>
        <v>560</v>
      </c>
      <c r="I17" s="37">
        <f>TrRoad_act!I71</f>
        <v>654</v>
      </c>
      <c r="J17" s="37">
        <f>TrRoad_act!J71</f>
        <v>685</v>
      </c>
      <c r="K17" s="37">
        <f>TrRoad_act!K71</f>
        <v>662</v>
      </c>
      <c r="L17" s="37">
        <f>TrRoad_act!L71</f>
        <v>635</v>
      </c>
      <c r="M17" s="37">
        <f>TrRoad_act!M71</f>
        <v>614</v>
      </c>
      <c r="N17" s="37">
        <f>TrRoad_act!N71</f>
        <v>610</v>
      </c>
      <c r="O17" s="37">
        <f>TrRoad_act!O71</f>
        <v>573</v>
      </c>
      <c r="P17" s="37">
        <f>TrRoad_act!P71</f>
        <v>583</v>
      </c>
      <c r="Q17" s="37">
        <f>TrRoad_act!Q71</f>
        <v>621</v>
      </c>
    </row>
    <row r="18" spans="1:17" ht="11.45" customHeight="1" x14ac:dyDescent="0.25">
      <c r="A18" s="62" t="s">
        <v>55</v>
      </c>
      <c r="B18" s="37">
        <f>TrRoad_act!B72</f>
        <v>0</v>
      </c>
      <c r="C18" s="37">
        <f>TrRoad_act!C72</f>
        <v>0</v>
      </c>
      <c r="D18" s="37">
        <f>TrRoad_act!D72</f>
        <v>0</v>
      </c>
      <c r="E18" s="37">
        <f>TrRoad_act!E72</f>
        <v>0</v>
      </c>
      <c r="F18" s="37">
        <f>TrRoad_act!F72</f>
        <v>0</v>
      </c>
      <c r="G18" s="37">
        <f>TrRoad_act!G72</f>
        <v>0</v>
      </c>
      <c r="H18" s="37">
        <f>TrRoad_act!H72</f>
        <v>0</v>
      </c>
      <c r="I18" s="37">
        <f>TrRoad_act!I72</f>
        <v>0</v>
      </c>
      <c r="J18" s="37">
        <f>TrRoad_act!J72</f>
        <v>0</v>
      </c>
      <c r="K18" s="37">
        <f>TrRoad_act!K72</f>
        <v>0</v>
      </c>
      <c r="L18" s="37">
        <f>TrRoad_act!L72</f>
        <v>0</v>
      </c>
      <c r="M18" s="37">
        <f>TrRoad_act!M72</f>
        <v>0</v>
      </c>
      <c r="N18" s="37">
        <f>TrRoad_act!N72</f>
        <v>0</v>
      </c>
      <c r="O18" s="37">
        <f>TrRoad_act!O72</f>
        <v>0</v>
      </c>
      <c r="P18" s="37">
        <f>TrRoad_act!P72</f>
        <v>0</v>
      </c>
      <c r="Q18" s="37">
        <f>TrRoad_act!Q72</f>
        <v>0</v>
      </c>
    </row>
    <row r="19" spans="1:17" ht="11.45" customHeight="1" x14ac:dyDescent="0.25">
      <c r="A19" s="25" t="s">
        <v>18</v>
      </c>
      <c r="B19" s="40">
        <f>TrRoad_act!B73</f>
        <v>904998.02202775306</v>
      </c>
      <c r="C19" s="40">
        <f>TrRoad_act!C73</f>
        <v>932959.20200567937</v>
      </c>
      <c r="D19" s="40">
        <f>TrRoad_act!D73</f>
        <v>955839.7645699986</v>
      </c>
      <c r="E19" s="40">
        <f>TrRoad_act!E73</f>
        <v>970001.84582451091</v>
      </c>
      <c r="F19" s="40">
        <f>TrRoad_act!F73</f>
        <v>997536.63740748505</v>
      </c>
      <c r="G19" s="40">
        <f>TrRoad_act!G73</f>
        <v>955587.06473853276</v>
      </c>
      <c r="H19" s="40">
        <f>TrRoad_act!H73</f>
        <v>986939.81244128465</v>
      </c>
      <c r="I19" s="40">
        <f>TrRoad_act!I73</f>
        <v>1024061.0621064986</v>
      </c>
      <c r="J19" s="40">
        <f>TrRoad_act!J73</f>
        <v>1058269.2304836076</v>
      </c>
      <c r="K19" s="40">
        <f>TrRoad_act!K73</f>
        <v>1021569.9972082517</v>
      </c>
      <c r="L19" s="40">
        <f>TrRoad_act!L73</f>
        <v>1011264.0574067137</v>
      </c>
      <c r="M19" s="40">
        <f>TrRoad_act!M73</f>
        <v>927352.77008266002</v>
      </c>
      <c r="N19" s="40">
        <f>TrRoad_act!N73</f>
        <v>851662.58876882785</v>
      </c>
      <c r="O19" s="40">
        <f>TrRoad_act!O73</f>
        <v>817208.76554497716</v>
      </c>
      <c r="P19" s="40">
        <f>TrRoad_act!P73</f>
        <v>776566.79142753524</v>
      </c>
      <c r="Q19" s="40">
        <f>TrRoad_act!Q73</f>
        <v>804356.68014941621</v>
      </c>
    </row>
    <row r="20" spans="1:17" ht="11.45" customHeight="1" x14ac:dyDescent="0.25">
      <c r="A20" s="23" t="s">
        <v>27</v>
      </c>
      <c r="B20" s="39">
        <f>TrRoad_act!B74</f>
        <v>715958</v>
      </c>
      <c r="C20" s="39">
        <f>TrRoad_act!C74</f>
        <v>737909</v>
      </c>
      <c r="D20" s="39">
        <f>TrRoad_act!D74</f>
        <v>755661</v>
      </c>
      <c r="E20" s="39">
        <f>TrRoad_act!E74</f>
        <v>770572</v>
      </c>
      <c r="F20" s="39">
        <f>TrRoad_act!F74</f>
        <v>759291</v>
      </c>
      <c r="G20" s="39">
        <f>TrRoad_act!G74</f>
        <v>746123</v>
      </c>
      <c r="H20" s="39">
        <f>TrRoad_act!H74</f>
        <v>750835</v>
      </c>
      <c r="I20" s="39">
        <f>TrRoad_act!I74</f>
        <v>792377</v>
      </c>
      <c r="J20" s="39">
        <f>TrRoad_act!J74</f>
        <v>812937</v>
      </c>
      <c r="K20" s="39">
        <f>TrRoad_act!K74</f>
        <v>793089</v>
      </c>
      <c r="L20" s="39">
        <f>TrRoad_act!L74</f>
        <v>800042</v>
      </c>
      <c r="M20" s="39">
        <f>TrRoad_act!M74</f>
        <v>733926</v>
      </c>
      <c r="N20" s="39">
        <f>TrRoad_act!N74</f>
        <v>676198</v>
      </c>
      <c r="O20" s="39">
        <f>TrRoad_act!O74</f>
        <v>657050</v>
      </c>
      <c r="P20" s="39">
        <f>TrRoad_act!P74</f>
        <v>633662</v>
      </c>
      <c r="Q20" s="39">
        <f>TrRoad_act!Q74</f>
        <v>675574</v>
      </c>
    </row>
    <row r="21" spans="1:17" ht="11.45" customHeight="1" x14ac:dyDescent="0.25">
      <c r="A21" s="62" t="s">
        <v>59</v>
      </c>
      <c r="B21" s="42">
        <f>TrRoad_act!B75</f>
        <v>626942</v>
      </c>
      <c r="C21" s="42">
        <f>TrRoad_act!C75</f>
        <v>637006</v>
      </c>
      <c r="D21" s="42">
        <f>TrRoad_act!D75</f>
        <v>644981</v>
      </c>
      <c r="E21" s="42">
        <f>TrRoad_act!E75</f>
        <v>636548</v>
      </c>
      <c r="F21" s="42">
        <f>TrRoad_act!F75</f>
        <v>614401</v>
      </c>
      <c r="G21" s="42">
        <f>TrRoad_act!G75</f>
        <v>592774</v>
      </c>
      <c r="H21" s="42">
        <f>TrRoad_act!H75</f>
        <v>571009</v>
      </c>
      <c r="I21" s="42">
        <f>TrRoad_act!I75</f>
        <v>588034</v>
      </c>
      <c r="J21" s="42">
        <f>TrRoad_act!J75</f>
        <v>607112</v>
      </c>
      <c r="K21" s="42">
        <f>TrRoad_act!K75</f>
        <v>555544</v>
      </c>
      <c r="L21" s="42">
        <f>TrRoad_act!L75</f>
        <v>525065</v>
      </c>
      <c r="M21" s="42">
        <f>TrRoad_act!M75</f>
        <v>464236</v>
      </c>
      <c r="N21" s="42">
        <f>TrRoad_act!N75</f>
        <v>419779</v>
      </c>
      <c r="O21" s="42">
        <f>TrRoad_act!O75</f>
        <v>375521</v>
      </c>
      <c r="P21" s="42">
        <f>TrRoad_act!P75</f>
        <v>349371</v>
      </c>
      <c r="Q21" s="42">
        <f>TrRoad_act!Q75</f>
        <v>342531</v>
      </c>
    </row>
    <row r="22" spans="1:17" ht="11.45" customHeight="1" x14ac:dyDescent="0.25">
      <c r="A22" s="62" t="s">
        <v>58</v>
      </c>
      <c r="B22" s="42">
        <f>TrRoad_act!B76</f>
        <v>89016</v>
      </c>
      <c r="C22" s="42">
        <f>TrRoad_act!C76</f>
        <v>100903</v>
      </c>
      <c r="D22" s="42">
        <f>TrRoad_act!D76</f>
        <v>110680</v>
      </c>
      <c r="E22" s="42">
        <f>TrRoad_act!E76</f>
        <v>134024</v>
      </c>
      <c r="F22" s="42">
        <f>TrRoad_act!F76</f>
        <v>144890</v>
      </c>
      <c r="G22" s="42">
        <f>TrRoad_act!G76</f>
        <v>153349</v>
      </c>
      <c r="H22" s="42">
        <f>TrRoad_act!H76</f>
        <v>179826</v>
      </c>
      <c r="I22" s="42">
        <f>TrRoad_act!I76</f>
        <v>204343</v>
      </c>
      <c r="J22" s="42">
        <f>TrRoad_act!J76</f>
        <v>205825</v>
      </c>
      <c r="K22" s="42">
        <f>TrRoad_act!K76</f>
        <v>237545</v>
      </c>
      <c r="L22" s="42">
        <f>TrRoad_act!L76</f>
        <v>274977</v>
      </c>
      <c r="M22" s="42">
        <f>TrRoad_act!M76</f>
        <v>269690</v>
      </c>
      <c r="N22" s="42">
        <f>TrRoad_act!N76</f>
        <v>256419</v>
      </c>
      <c r="O22" s="42">
        <f>TrRoad_act!O76</f>
        <v>281529</v>
      </c>
      <c r="P22" s="42">
        <f>TrRoad_act!P76</f>
        <v>284291</v>
      </c>
      <c r="Q22" s="42">
        <f>TrRoad_act!Q76</f>
        <v>333043</v>
      </c>
    </row>
    <row r="23" spans="1:17" ht="11.45" customHeight="1" x14ac:dyDescent="0.25">
      <c r="A23" s="62" t="s">
        <v>57</v>
      </c>
      <c r="B23" s="42">
        <f>TrRoad_act!B77</f>
        <v>0</v>
      </c>
      <c r="C23" s="42">
        <f>TrRoad_act!C77</f>
        <v>0</v>
      </c>
      <c r="D23" s="42">
        <f>TrRoad_act!D77</f>
        <v>0</v>
      </c>
      <c r="E23" s="42">
        <f>TrRoad_act!E77</f>
        <v>0</v>
      </c>
      <c r="F23" s="42">
        <f>TrRoad_act!F77</f>
        <v>0</v>
      </c>
      <c r="G23" s="42">
        <f>TrRoad_act!G77</f>
        <v>0</v>
      </c>
      <c r="H23" s="42">
        <f>TrRoad_act!H77</f>
        <v>0</v>
      </c>
      <c r="I23" s="42">
        <f>TrRoad_act!I77</f>
        <v>0</v>
      </c>
      <c r="J23" s="42">
        <f>TrRoad_act!J77</f>
        <v>0</v>
      </c>
      <c r="K23" s="42">
        <f>TrRoad_act!K77</f>
        <v>0</v>
      </c>
      <c r="L23" s="42">
        <f>TrRoad_act!L77</f>
        <v>0</v>
      </c>
      <c r="M23" s="42">
        <f>TrRoad_act!M77</f>
        <v>0</v>
      </c>
      <c r="N23" s="42">
        <f>TrRoad_act!N77</f>
        <v>0</v>
      </c>
      <c r="O23" s="42">
        <f>TrRoad_act!O77</f>
        <v>0</v>
      </c>
      <c r="P23" s="42">
        <f>TrRoad_act!P77</f>
        <v>0</v>
      </c>
      <c r="Q23" s="42">
        <f>TrRoad_act!Q77</f>
        <v>0</v>
      </c>
    </row>
    <row r="24" spans="1:17" ht="11.45" customHeight="1" x14ac:dyDescent="0.25">
      <c r="A24" s="62" t="s">
        <v>56</v>
      </c>
      <c r="B24" s="42">
        <f>TrRoad_act!B78</f>
        <v>0</v>
      </c>
      <c r="C24" s="42">
        <f>TrRoad_act!C78</f>
        <v>0</v>
      </c>
      <c r="D24" s="42">
        <f>TrRoad_act!D78</f>
        <v>0</v>
      </c>
      <c r="E24" s="42">
        <f>TrRoad_act!E78</f>
        <v>0</v>
      </c>
      <c r="F24" s="42">
        <f>TrRoad_act!F78</f>
        <v>0</v>
      </c>
      <c r="G24" s="42">
        <f>TrRoad_act!G78</f>
        <v>0</v>
      </c>
      <c r="H24" s="42">
        <f>TrRoad_act!H78</f>
        <v>0</v>
      </c>
      <c r="I24" s="42">
        <f>TrRoad_act!I78</f>
        <v>0</v>
      </c>
      <c r="J24" s="42">
        <f>TrRoad_act!J78</f>
        <v>0</v>
      </c>
      <c r="K24" s="42">
        <f>TrRoad_act!K78</f>
        <v>0</v>
      </c>
      <c r="L24" s="42">
        <f>TrRoad_act!L78</f>
        <v>0</v>
      </c>
      <c r="M24" s="42">
        <f>TrRoad_act!M78</f>
        <v>0</v>
      </c>
      <c r="N24" s="42">
        <f>TrRoad_act!N78</f>
        <v>0</v>
      </c>
      <c r="O24" s="42">
        <f>TrRoad_act!O78</f>
        <v>0</v>
      </c>
      <c r="P24" s="42">
        <f>TrRoad_act!P78</f>
        <v>0</v>
      </c>
      <c r="Q24" s="42">
        <f>TrRoad_act!Q78</f>
        <v>0</v>
      </c>
    </row>
    <row r="25" spans="1:17" ht="11.45" customHeight="1" x14ac:dyDescent="0.25">
      <c r="A25" s="62" t="s">
        <v>55</v>
      </c>
      <c r="B25" s="42">
        <f>TrRoad_act!B79</f>
        <v>0</v>
      </c>
      <c r="C25" s="42">
        <f>TrRoad_act!C79</f>
        <v>0</v>
      </c>
      <c r="D25" s="42">
        <f>TrRoad_act!D79</f>
        <v>0</v>
      </c>
      <c r="E25" s="42">
        <f>TrRoad_act!E79</f>
        <v>0</v>
      </c>
      <c r="F25" s="42">
        <f>TrRoad_act!F79</f>
        <v>0</v>
      </c>
      <c r="G25" s="42">
        <f>TrRoad_act!G79</f>
        <v>0</v>
      </c>
      <c r="H25" s="42">
        <f>TrRoad_act!H79</f>
        <v>0</v>
      </c>
      <c r="I25" s="42">
        <f>TrRoad_act!I79</f>
        <v>0</v>
      </c>
      <c r="J25" s="42">
        <f>TrRoad_act!J79</f>
        <v>0</v>
      </c>
      <c r="K25" s="42">
        <f>TrRoad_act!K79</f>
        <v>0</v>
      </c>
      <c r="L25" s="42">
        <f>TrRoad_act!L79</f>
        <v>0</v>
      </c>
      <c r="M25" s="42">
        <f>TrRoad_act!M79</f>
        <v>0</v>
      </c>
      <c r="N25" s="42">
        <f>TrRoad_act!N79</f>
        <v>0</v>
      </c>
      <c r="O25" s="42">
        <f>TrRoad_act!O79</f>
        <v>0</v>
      </c>
      <c r="P25" s="42">
        <f>TrRoad_act!P79</f>
        <v>0</v>
      </c>
      <c r="Q25" s="42">
        <f>TrRoad_act!Q79</f>
        <v>0</v>
      </c>
    </row>
    <row r="26" spans="1:17" ht="11.45" customHeight="1" x14ac:dyDescent="0.25">
      <c r="A26" s="19" t="s">
        <v>24</v>
      </c>
      <c r="B26" s="38">
        <f>TrRoad_act!B80</f>
        <v>189040.02202775306</v>
      </c>
      <c r="C26" s="38">
        <f>TrRoad_act!C80</f>
        <v>195050.2020056794</v>
      </c>
      <c r="D26" s="38">
        <f>TrRoad_act!D80</f>
        <v>200178.76456999863</v>
      </c>
      <c r="E26" s="38">
        <f>TrRoad_act!E80</f>
        <v>199429.84582451091</v>
      </c>
      <c r="F26" s="38">
        <f>TrRoad_act!F80</f>
        <v>238245.63740748502</v>
      </c>
      <c r="G26" s="38">
        <f>TrRoad_act!G80</f>
        <v>209464.06473853282</v>
      </c>
      <c r="H26" s="38">
        <f>TrRoad_act!H80</f>
        <v>236104.81244128468</v>
      </c>
      <c r="I26" s="38">
        <f>TrRoad_act!I80</f>
        <v>231684.06210649866</v>
      </c>
      <c r="J26" s="38">
        <f>TrRoad_act!J80</f>
        <v>245332.23048360753</v>
      </c>
      <c r="K26" s="38">
        <f>TrRoad_act!K80</f>
        <v>228480.99720825171</v>
      </c>
      <c r="L26" s="38">
        <f>TrRoad_act!L80</f>
        <v>211222.05740671378</v>
      </c>
      <c r="M26" s="38">
        <f>TrRoad_act!M80</f>
        <v>193426.77008265996</v>
      </c>
      <c r="N26" s="38">
        <f>TrRoad_act!N80</f>
        <v>175464.58876882785</v>
      </c>
      <c r="O26" s="38">
        <f>TrRoad_act!O80</f>
        <v>160158.76554497713</v>
      </c>
      <c r="P26" s="38">
        <f>TrRoad_act!P80</f>
        <v>142904.79142753527</v>
      </c>
      <c r="Q26" s="38">
        <f>TrRoad_act!Q80</f>
        <v>128782.68014941625</v>
      </c>
    </row>
    <row r="27" spans="1:17" ht="11.45" customHeight="1" x14ac:dyDescent="0.25">
      <c r="A27" s="17" t="s">
        <v>23</v>
      </c>
      <c r="B27" s="37">
        <f>TrRoad_act!B81</f>
        <v>187601</v>
      </c>
      <c r="C27" s="37">
        <f>TrRoad_act!C81</f>
        <v>193520</v>
      </c>
      <c r="D27" s="37">
        <f>TrRoad_act!D81</f>
        <v>198575</v>
      </c>
      <c r="E27" s="37">
        <f>TrRoad_act!E81</f>
        <v>197796</v>
      </c>
      <c r="F27" s="37">
        <f>TrRoad_act!F81</f>
        <v>236340</v>
      </c>
      <c r="G27" s="37">
        <f>TrRoad_act!G81</f>
        <v>207501</v>
      </c>
      <c r="H27" s="37">
        <f>TrRoad_act!H81</f>
        <v>233713</v>
      </c>
      <c r="I27" s="37">
        <f>TrRoad_act!I81</f>
        <v>229650</v>
      </c>
      <c r="J27" s="37">
        <f>TrRoad_act!J81</f>
        <v>243541</v>
      </c>
      <c r="K27" s="37">
        <f>TrRoad_act!K81</f>
        <v>226885</v>
      </c>
      <c r="L27" s="37">
        <f>TrRoad_act!L81</f>
        <v>209223</v>
      </c>
      <c r="M27" s="37">
        <f>TrRoad_act!M81</f>
        <v>191810</v>
      </c>
      <c r="N27" s="37">
        <f>TrRoad_act!N81</f>
        <v>173659</v>
      </c>
      <c r="O27" s="37">
        <f>TrRoad_act!O81</f>
        <v>156459</v>
      </c>
      <c r="P27" s="37">
        <f>TrRoad_act!P81</f>
        <v>140881</v>
      </c>
      <c r="Q27" s="37">
        <f>TrRoad_act!Q81</f>
        <v>126558</v>
      </c>
    </row>
    <row r="28" spans="1:17" ht="11.45" customHeight="1" x14ac:dyDescent="0.25">
      <c r="A28" s="15" t="s">
        <v>22</v>
      </c>
      <c r="B28" s="36">
        <f>TrRoad_act!B82</f>
        <v>1439.022027753068</v>
      </c>
      <c r="C28" s="36">
        <f>TrRoad_act!C82</f>
        <v>1530.2020056794036</v>
      </c>
      <c r="D28" s="36">
        <f>TrRoad_act!D82</f>
        <v>1603.7645699986185</v>
      </c>
      <c r="E28" s="36">
        <f>TrRoad_act!E82</f>
        <v>1633.8458245109116</v>
      </c>
      <c r="F28" s="36">
        <f>TrRoad_act!F82</f>
        <v>1905.6374074850071</v>
      </c>
      <c r="G28" s="36">
        <f>TrRoad_act!G82</f>
        <v>1963.0647385328211</v>
      </c>
      <c r="H28" s="36">
        <f>TrRoad_act!H82</f>
        <v>2391.8124412846837</v>
      </c>
      <c r="I28" s="36">
        <f>TrRoad_act!I82</f>
        <v>2034.0621064986694</v>
      </c>
      <c r="J28" s="36">
        <f>TrRoad_act!J82</f>
        <v>1791.2304836075368</v>
      </c>
      <c r="K28" s="36">
        <f>TrRoad_act!K82</f>
        <v>1595.9972082516922</v>
      </c>
      <c r="L28" s="36">
        <f>TrRoad_act!L82</f>
        <v>1999.0574067137813</v>
      </c>
      <c r="M28" s="36">
        <f>TrRoad_act!M82</f>
        <v>1616.7700826599623</v>
      </c>
      <c r="N28" s="36">
        <f>TrRoad_act!N82</f>
        <v>1805.5887688278517</v>
      </c>
      <c r="O28" s="36">
        <f>TrRoad_act!O82</f>
        <v>3699.7655449771287</v>
      </c>
      <c r="P28" s="36">
        <f>TrRoad_act!P82</f>
        <v>2023.7914275352787</v>
      </c>
      <c r="Q28" s="36">
        <f>TrRoad_act!Q82</f>
        <v>2224.6801494162551</v>
      </c>
    </row>
    <row r="29" spans="1:17" ht="11.45" customHeight="1" x14ac:dyDescent="0.25">
      <c r="A29" s="59"/>
      <c r="B29" s="58"/>
      <c r="C29" s="58"/>
      <c r="D29" s="58"/>
      <c r="E29" s="58"/>
      <c r="F29" s="58"/>
      <c r="G29" s="58"/>
      <c r="H29" s="58"/>
      <c r="I29" s="58"/>
      <c r="J29" s="58"/>
      <c r="K29" s="58"/>
      <c r="L29" s="58"/>
      <c r="M29" s="58"/>
      <c r="N29" s="58"/>
      <c r="O29" s="58"/>
      <c r="P29" s="58"/>
      <c r="Q29" s="58"/>
    </row>
    <row r="30" spans="1:17" ht="11.45" customHeight="1" x14ac:dyDescent="0.25">
      <c r="A30" s="27" t="s">
        <v>165</v>
      </c>
      <c r="B30" s="41"/>
      <c r="C30" s="41">
        <f>TrRoad_act!C111</f>
        <v>635891</v>
      </c>
      <c r="D30" s="41">
        <f>TrRoad_act!D111</f>
        <v>528697</v>
      </c>
      <c r="E30" s="41">
        <f>TrRoad_act!E111</f>
        <v>551956</v>
      </c>
      <c r="F30" s="41">
        <f>TrRoad_act!F111</f>
        <v>511737</v>
      </c>
      <c r="G30" s="41">
        <f>TrRoad_act!G111</f>
        <v>612681</v>
      </c>
      <c r="H30" s="41">
        <f>TrRoad_act!H111</f>
        <v>597596</v>
      </c>
      <c r="I30" s="41">
        <f>TrRoad_act!I111</f>
        <v>763545</v>
      </c>
      <c r="J30" s="41">
        <f>TrRoad_act!J111</f>
        <v>654293</v>
      </c>
      <c r="K30" s="41">
        <f>TrRoad_act!K111</f>
        <v>546679</v>
      </c>
      <c r="L30" s="41">
        <f>TrRoad_act!L111</f>
        <v>531717</v>
      </c>
      <c r="M30" s="41">
        <f>TrRoad_act!M111</f>
        <v>376668</v>
      </c>
      <c r="N30" s="41">
        <f>TrRoad_act!N111</f>
        <v>374350</v>
      </c>
      <c r="O30" s="41">
        <f>TrRoad_act!O111</f>
        <v>359634</v>
      </c>
      <c r="P30" s="41">
        <f>TrRoad_act!P111</f>
        <v>450052</v>
      </c>
      <c r="Q30" s="41">
        <f>TrRoad_act!Q111</f>
        <v>524824</v>
      </c>
    </row>
    <row r="31" spans="1:17" ht="11.45" customHeight="1" x14ac:dyDescent="0.25">
      <c r="A31" s="25" t="s">
        <v>39</v>
      </c>
      <c r="B31" s="40"/>
      <c r="C31" s="40">
        <f>TrRoad_act!C112</f>
        <v>558072</v>
      </c>
      <c r="D31" s="40">
        <f>TrRoad_act!D112</f>
        <v>448981</v>
      </c>
      <c r="E31" s="40">
        <f>TrRoad_act!E112</f>
        <v>476881</v>
      </c>
      <c r="F31" s="40">
        <f>TrRoad_act!F112</f>
        <v>414902</v>
      </c>
      <c r="G31" s="40">
        <f>TrRoad_act!G112</f>
        <v>561942</v>
      </c>
      <c r="H31" s="40">
        <f>TrRoad_act!H112</f>
        <v>500014</v>
      </c>
      <c r="I31" s="40">
        <f>TrRoad_act!I112</f>
        <v>648858</v>
      </c>
      <c r="J31" s="40">
        <f>TrRoad_act!J112</f>
        <v>537711</v>
      </c>
      <c r="K31" s="40">
        <f>TrRoad_act!K112</f>
        <v>496425</v>
      </c>
      <c r="L31" s="40">
        <f>TrRoad_act!L112</f>
        <v>454526</v>
      </c>
      <c r="M31" s="40">
        <f>TrRoad_act!M112</f>
        <v>366087</v>
      </c>
      <c r="N31" s="40">
        <f>TrRoad_act!N112</f>
        <v>369494</v>
      </c>
      <c r="O31" s="40">
        <f>TrRoad_act!O112</f>
        <v>314943</v>
      </c>
      <c r="P31" s="40">
        <f>TrRoad_act!P112</f>
        <v>411008</v>
      </c>
      <c r="Q31" s="40">
        <f>TrRoad_act!Q112</f>
        <v>421112</v>
      </c>
    </row>
    <row r="32" spans="1:17" ht="11.45" customHeight="1" x14ac:dyDescent="0.25">
      <c r="A32" s="23" t="s">
        <v>30</v>
      </c>
      <c r="B32" s="39"/>
      <c r="C32" s="39">
        <f>TrRoad_act!C113</f>
        <v>117215</v>
      </c>
      <c r="D32" s="39">
        <f>TrRoad_act!D113</f>
        <v>97985</v>
      </c>
      <c r="E32" s="39">
        <f>TrRoad_act!E113</f>
        <v>102197</v>
      </c>
      <c r="F32" s="39">
        <f>TrRoad_act!F113</f>
        <v>122161</v>
      </c>
      <c r="G32" s="39">
        <f>TrRoad_act!G113</f>
        <v>136088</v>
      </c>
      <c r="H32" s="39">
        <f>TrRoad_act!H113</f>
        <v>137910</v>
      </c>
      <c r="I32" s="39">
        <f>TrRoad_act!I113</f>
        <v>155343</v>
      </c>
      <c r="J32" s="39">
        <f>TrRoad_act!J113</f>
        <v>153159</v>
      </c>
      <c r="K32" s="39">
        <f>TrRoad_act!K113</f>
        <v>113502</v>
      </c>
      <c r="L32" s="39">
        <f>TrRoad_act!L113</f>
        <v>100821</v>
      </c>
      <c r="M32" s="39">
        <f>TrRoad_act!M113</f>
        <v>81558</v>
      </c>
      <c r="N32" s="39">
        <f>TrRoad_act!N113</f>
        <v>62380</v>
      </c>
      <c r="O32" s="39">
        <f>TrRoad_act!O113</f>
        <v>49711</v>
      </c>
      <c r="P32" s="39">
        <f>TrRoad_act!P113</f>
        <v>104376</v>
      </c>
      <c r="Q32" s="39">
        <f>TrRoad_act!Q113</f>
        <v>81481</v>
      </c>
    </row>
    <row r="33" spans="1:17" ht="11.45" customHeight="1" x14ac:dyDescent="0.25">
      <c r="A33" s="19" t="s">
        <v>29</v>
      </c>
      <c r="B33" s="38"/>
      <c r="C33" s="38">
        <f>TrRoad_act!C114</f>
        <v>438553</v>
      </c>
      <c r="D33" s="38">
        <f>TrRoad_act!D114</f>
        <v>348542</v>
      </c>
      <c r="E33" s="38">
        <f>TrRoad_act!E114</f>
        <v>372279</v>
      </c>
      <c r="F33" s="38">
        <f>TrRoad_act!F114</f>
        <v>290885</v>
      </c>
      <c r="G33" s="38">
        <f>TrRoad_act!G114</f>
        <v>423427</v>
      </c>
      <c r="H33" s="38">
        <f>TrRoad_act!H114</f>
        <v>359651</v>
      </c>
      <c r="I33" s="38">
        <f>TrRoad_act!I114</f>
        <v>491064</v>
      </c>
      <c r="J33" s="38">
        <f>TrRoad_act!J114</f>
        <v>382254</v>
      </c>
      <c r="K33" s="38">
        <f>TrRoad_act!K114</f>
        <v>380653</v>
      </c>
      <c r="L33" s="38">
        <f>TrRoad_act!L114</f>
        <v>351672</v>
      </c>
      <c r="M33" s="38">
        <f>TrRoad_act!M114</f>
        <v>282752</v>
      </c>
      <c r="N33" s="38">
        <f>TrRoad_act!N114</f>
        <v>305379</v>
      </c>
      <c r="O33" s="38">
        <f>TrRoad_act!O114</f>
        <v>263576</v>
      </c>
      <c r="P33" s="38">
        <f>TrRoad_act!P114</f>
        <v>304944</v>
      </c>
      <c r="Q33" s="38">
        <f>TrRoad_act!Q114</f>
        <v>337972</v>
      </c>
    </row>
    <row r="34" spans="1:17" ht="11.45" customHeight="1" x14ac:dyDescent="0.25">
      <c r="A34" s="62" t="s">
        <v>59</v>
      </c>
      <c r="B34" s="42"/>
      <c r="C34" s="42">
        <f>TrRoad_act!C115</f>
        <v>434038</v>
      </c>
      <c r="D34" s="42">
        <f>TrRoad_act!D115</f>
        <v>343441</v>
      </c>
      <c r="E34" s="42">
        <f>TrRoad_act!E115</f>
        <v>360856</v>
      </c>
      <c r="F34" s="42">
        <f>TrRoad_act!F115</f>
        <v>290873</v>
      </c>
      <c r="G34" s="42">
        <f>TrRoad_act!G115</f>
        <v>419135</v>
      </c>
      <c r="H34" s="42">
        <f>TrRoad_act!H115</f>
        <v>341310</v>
      </c>
      <c r="I34" s="42">
        <f>TrRoad_act!I115</f>
        <v>475976</v>
      </c>
      <c r="J34" s="42">
        <f>TrRoad_act!J115</f>
        <v>375262</v>
      </c>
      <c r="K34" s="42">
        <f>TrRoad_act!K115</f>
        <v>349613</v>
      </c>
      <c r="L34" s="42">
        <f>TrRoad_act!L115</f>
        <v>324044</v>
      </c>
      <c r="M34" s="42">
        <f>TrRoad_act!M115</f>
        <v>232328</v>
      </c>
      <c r="N34" s="42">
        <f>TrRoad_act!N115</f>
        <v>304640</v>
      </c>
      <c r="O34" s="42">
        <f>TrRoad_act!O115</f>
        <v>180193</v>
      </c>
      <c r="P34" s="42">
        <f>TrRoad_act!P115</f>
        <v>226490</v>
      </c>
      <c r="Q34" s="42">
        <f>TrRoad_act!Q115</f>
        <v>306473</v>
      </c>
    </row>
    <row r="35" spans="1:17" ht="11.45" customHeight="1" x14ac:dyDescent="0.25">
      <c r="A35" s="62" t="s">
        <v>58</v>
      </c>
      <c r="B35" s="42"/>
      <c r="C35" s="42">
        <f>TrRoad_act!C116</f>
        <v>3855</v>
      </c>
      <c r="D35" s="42">
        <f>TrRoad_act!D116</f>
        <v>4685</v>
      </c>
      <c r="E35" s="42">
        <f>TrRoad_act!E116</f>
        <v>11302</v>
      </c>
      <c r="F35" s="42">
        <f>TrRoad_act!F116</f>
        <v>0</v>
      </c>
      <c r="G35" s="42">
        <f>TrRoad_act!G116</f>
        <v>3974</v>
      </c>
      <c r="H35" s="42">
        <f>TrRoad_act!H116</f>
        <v>17505</v>
      </c>
      <c r="I35" s="42">
        <f>TrRoad_act!I116</f>
        <v>13504</v>
      </c>
      <c r="J35" s="42">
        <f>TrRoad_act!J116</f>
        <v>6070</v>
      </c>
      <c r="K35" s="42">
        <f>TrRoad_act!K116</f>
        <v>25751</v>
      </c>
      <c r="L35" s="42">
        <f>TrRoad_act!L116</f>
        <v>6896</v>
      </c>
      <c r="M35" s="42">
        <f>TrRoad_act!M116</f>
        <v>0</v>
      </c>
      <c r="N35" s="42">
        <f>TrRoad_act!N116</f>
        <v>695</v>
      </c>
      <c r="O35" s="42">
        <f>TrRoad_act!O116</f>
        <v>975</v>
      </c>
      <c r="P35" s="42">
        <f>TrRoad_act!P116</f>
        <v>64678</v>
      </c>
      <c r="Q35" s="42">
        <f>TrRoad_act!Q116</f>
        <v>3826</v>
      </c>
    </row>
    <row r="36" spans="1:17" ht="11.45" customHeight="1" x14ac:dyDescent="0.25">
      <c r="A36" s="62" t="s">
        <v>57</v>
      </c>
      <c r="B36" s="42"/>
      <c r="C36" s="42">
        <f>TrRoad_act!C117</f>
        <v>0</v>
      </c>
      <c r="D36" s="42">
        <f>TrRoad_act!D117</f>
        <v>0</v>
      </c>
      <c r="E36" s="42">
        <f>TrRoad_act!E117</f>
        <v>0</v>
      </c>
      <c r="F36" s="42">
        <f>TrRoad_act!F117</f>
        <v>0</v>
      </c>
      <c r="G36" s="42">
        <f>TrRoad_act!G117</f>
        <v>160</v>
      </c>
      <c r="H36" s="42">
        <f>TrRoad_act!H117</f>
        <v>736</v>
      </c>
      <c r="I36" s="42">
        <f>TrRoad_act!I117</f>
        <v>1337</v>
      </c>
      <c r="J36" s="42">
        <f>TrRoad_act!J117</f>
        <v>891</v>
      </c>
      <c r="K36" s="42">
        <f>TrRoad_act!K117</f>
        <v>4666</v>
      </c>
      <c r="L36" s="42">
        <f>TrRoad_act!L117</f>
        <v>20270</v>
      </c>
      <c r="M36" s="42">
        <f>TrRoad_act!M117</f>
        <v>50194</v>
      </c>
      <c r="N36" s="42">
        <f>TrRoad_act!N117</f>
        <v>0</v>
      </c>
      <c r="O36" s="42">
        <f>TrRoad_act!O117</f>
        <v>82407</v>
      </c>
      <c r="P36" s="42">
        <f>TrRoad_act!P117</f>
        <v>13678</v>
      </c>
      <c r="Q36" s="42">
        <f>TrRoad_act!Q117</f>
        <v>27214</v>
      </c>
    </row>
    <row r="37" spans="1:17" ht="11.45" customHeight="1" x14ac:dyDescent="0.25">
      <c r="A37" s="62" t="s">
        <v>56</v>
      </c>
      <c r="B37" s="42"/>
      <c r="C37" s="42">
        <f>TrRoad_act!C118</f>
        <v>660</v>
      </c>
      <c r="D37" s="42">
        <f>TrRoad_act!D118</f>
        <v>416</v>
      </c>
      <c r="E37" s="42">
        <f>TrRoad_act!E118</f>
        <v>121</v>
      </c>
      <c r="F37" s="42">
        <f>TrRoad_act!F118</f>
        <v>12</v>
      </c>
      <c r="G37" s="42">
        <f>TrRoad_act!G118</f>
        <v>158</v>
      </c>
      <c r="H37" s="42">
        <f>TrRoad_act!H118</f>
        <v>100</v>
      </c>
      <c r="I37" s="42">
        <f>TrRoad_act!I118</f>
        <v>247</v>
      </c>
      <c r="J37" s="42">
        <f>TrRoad_act!J118</f>
        <v>31</v>
      </c>
      <c r="K37" s="42">
        <f>TrRoad_act!K118</f>
        <v>623</v>
      </c>
      <c r="L37" s="42">
        <f>TrRoad_act!L118</f>
        <v>462</v>
      </c>
      <c r="M37" s="42">
        <f>TrRoad_act!M118</f>
        <v>230</v>
      </c>
      <c r="N37" s="42">
        <f>TrRoad_act!N118</f>
        <v>44</v>
      </c>
      <c r="O37" s="42">
        <f>TrRoad_act!O118</f>
        <v>0</v>
      </c>
      <c r="P37" s="42">
        <f>TrRoad_act!P118</f>
        <v>39</v>
      </c>
      <c r="Q37" s="42">
        <f>TrRoad_act!Q118</f>
        <v>389</v>
      </c>
    </row>
    <row r="38" spans="1:17" ht="11.45" customHeight="1" x14ac:dyDescent="0.25">
      <c r="A38" s="62" t="s">
        <v>60</v>
      </c>
      <c r="B38" s="42"/>
      <c r="C38" s="42">
        <f>TrRoad_act!C119</f>
        <v>0</v>
      </c>
      <c r="D38" s="42">
        <f>TrRoad_act!D119</f>
        <v>0</v>
      </c>
      <c r="E38" s="42">
        <f>TrRoad_act!E119</f>
        <v>0</v>
      </c>
      <c r="F38" s="42">
        <f>TrRoad_act!F119</f>
        <v>0</v>
      </c>
      <c r="G38" s="42">
        <f>TrRoad_act!G119</f>
        <v>0</v>
      </c>
      <c r="H38" s="42">
        <f>TrRoad_act!H119</f>
        <v>0</v>
      </c>
      <c r="I38" s="42">
        <f>TrRoad_act!I119</f>
        <v>0</v>
      </c>
      <c r="J38" s="42">
        <f>TrRoad_act!J119</f>
        <v>0</v>
      </c>
      <c r="K38" s="42">
        <f>TrRoad_act!K119</f>
        <v>0</v>
      </c>
      <c r="L38" s="42">
        <f>TrRoad_act!L119</f>
        <v>0</v>
      </c>
      <c r="M38" s="42">
        <f>TrRoad_act!M119</f>
        <v>0</v>
      </c>
      <c r="N38" s="42">
        <f>TrRoad_act!N119</f>
        <v>0</v>
      </c>
      <c r="O38" s="42">
        <f>TrRoad_act!O119</f>
        <v>1</v>
      </c>
      <c r="P38" s="42">
        <f>TrRoad_act!P119</f>
        <v>21</v>
      </c>
      <c r="Q38" s="42">
        <f>TrRoad_act!Q119</f>
        <v>39</v>
      </c>
    </row>
    <row r="39" spans="1:17" ht="11.45" customHeight="1" x14ac:dyDescent="0.25">
      <c r="A39" s="62" t="s">
        <v>55</v>
      </c>
      <c r="B39" s="42"/>
      <c r="C39" s="42">
        <f>TrRoad_act!C120</f>
        <v>0</v>
      </c>
      <c r="D39" s="42">
        <f>TrRoad_act!D120</f>
        <v>0</v>
      </c>
      <c r="E39" s="42">
        <f>TrRoad_act!E120</f>
        <v>0</v>
      </c>
      <c r="F39" s="42">
        <f>TrRoad_act!F120</f>
        <v>0</v>
      </c>
      <c r="G39" s="42">
        <f>TrRoad_act!G120</f>
        <v>0</v>
      </c>
      <c r="H39" s="42">
        <f>TrRoad_act!H120</f>
        <v>0</v>
      </c>
      <c r="I39" s="42">
        <f>TrRoad_act!I120</f>
        <v>0</v>
      </c>
      <c r="J39" s="42">
        <f>TrRoad_act!J120</f>
        <v>0</v>
      </c>
      <c r="K39" s="42">
        <f>TrRoad_act!K120</f>
        <v>0</v>
      </c>
      <c r="L39" s="42">
        <f>TrRoad_act!L120</f>
        <v>0</v>
      </c>
      <c r="M39" s="42">
        <f>TrRoad_act!M120</f>
        <v>0</v>
      </c>
      <c r="N39" s="42">
        <f>TrRoad_act!N120</f>
        <v>0</v>
      </c>
      <c r="O39" s="42">
        <f>TrRoad_act!O120</f>
        <v>0</v>
      </c>
      <c r="P39" s="42">
        <f>TrRoad_act!P120</f>
        <v>38</v>
      </c>
      <c r="Q39" s="42">
        <f>TrRoad_act!Q120</f>
        <v>31</v>
      </c>
    </row>
    <row r="40" spans="1:17" ht="11.45" customHeight="1" x14ac:dyDescent="0.25">
      <c r="A40" s="19" t="s">
        <v>28</v>
      </c>
      <c r="B40" s="38"/>
      <c r="C40" s="38">
        <f>TrRoad_act!C121</f>
        <v>2304</v>
      </c>
      <c r="D40" s="38">
        <f>TrRoad_act!D121</f>
        <v>2454</v>
      </c>
      <c r="E40" s="38">
        <f>TrRoad_act!E121</f>
        <v>2405</v>
      </c>
      <c r="F40" s="38">
        <f>TrRoad_act!F121</f>
        <v>1856</v>
      </c>
      <c r="G40" s="38">
        <f>TrRoad_act!G121</f>
        <v>2427</v>
      </c>
      <c r="H40" s="38">
        <f>TrRoad_act!H121</f>
        <v>2453</v>
      </c>
      <c r="I40" s="38">
        <f>TrRoad_act!I121</f>
        <v>2451</v>
      </c>
      <c r="J40" s="38">
        <f>TrRoad_act!J121</f>
        <v>2298</v>
      </c>
      <c r="K40" s="38">
        <f>TrRoad_act!K121</f>
        <v>2270</v>
      </c>
      <c r="L40" s="38">
        <f>TrRoad_act!L121</f>
        <v>2033</v>
      </c>
      <c r="M40" s="38">
        <f>TrRoad_act!M121</f>
        <v>1777</v>
      </c>
      <c r="N40" s="38">
        <f>TrRoad_act!N121</f>
        <v>1735</v>
      </c>
      <c r="O40" s="38">
        <f>TrRoad_act!O121</f>
        <v>1656</v>
      </c>
      <c r="P40" s="38">
        <f>TrRoad_act!P121</f>
        <v>1688</v>
      </c>
      <c r="Q40" s="38">
        <f>TrRoad_act!Q121</f>
        <v>1659</v>
      </c>
    </row>
    <row r="41" spans="1:17" ht="11.45" customHeight="1" x14ac:dyDescent="0.25">
      <c r="A41" s="62" t="s">
        <v>59</v>
      </c>
      <c r="B41" s="37"/>
      <c r="C41" s="37">
        <f>TrRoad_act!C122</f>
        <v>0</v>
      </c>
      <c r="D41" s="37">
        <f>TrRoad_act!D122</f>
        <v>0</v>
      </c>
      <c r="E41" s="37">
        <f>TrRoad_act!E122</f>
        <v>0</v>
      </c>
      <c r="F41" s="37">
        <f>TrRoad_act!F122</f>
        <v>0</v>
      </c>
      <c r="G41" s="37">
        <f>TrRoad_act!G122</f>
        <v>0</v>
      </c>
      <c r="H41" s="37">
        <f>TrRoad_act!H122</f>
        <v>0</v>
      </c>
      <c r="I41" s="37">
        <f>TrRoad_act!I122</f>
        <v>0</v>
      </c>
      <c r="J41" s="37">
        <f>TrRoad_act!J122</f>
        <v>0</v>
      </c>
      <c r="K41" s="37">
        <f>TrRoad_act!K122</f>
        <v>0</v>
      </c>
      <c r="L41" s="37">
        <f>TrRoad_act!L122</f>
        <v>0</v>
      </c>
      <c r="M41" s="37">
        <f>TrRoad_act!M122</f>
        <v>0</v>
      </c>
      <c r="N41" s="37">
        <f>TrRoad_act!N122</f>
        <v>0</v>
      </c>
      <c r="O41" s="37">
        <f>TrRoad_act!O122</f>
        <v>0</v>
      </c>
      <c r="P41" s="37">
        <f>TrRoad_act!P122</f>
        <v>0</v>
      </c>
      <c r="Q41" s="37">
        <f>TrRoad_act!Q122</f>
        <v>0</v>
      </c>
    </row>
    <row r="42" spans="1:17" ht="11.45" customHeight="1" x14ac:dyDescent="0.25">
      <c r="A42" s="62" t="s">
        <v>58</v>
      </c>
      <c r="B42" s="37"/>
      <c r="C42" s="37">
        <f>TrRoad_act!C123</f>
        <v>1994</v>
      </c>
      <c r="D42" s="37">
        <f>TrRoad_act!D123</f>
        <v>2289</v>
      </c>
      <c r="E42" s="37">
        <f>TrRoad_act!E123</f>
        <v>2360</v>
      </c>
      <c r="F42" s="37">
        <f>TrRoad_act!F123</f>
        <v>1856</v>
      </c>
      <c r="G42" s="37">
        <f>TrRoad_act!G123</f>
        <v>2387</v>
      </c>
      <c r="H42" s="37">
        <f>TrRoad_act!H123</f>
        <v>2423</v>
      </c>
      <c r="I42" s="37">
        <f>TrRoad_act!I123</f>
        <v>2341</v>
      </c>
      <c r="J42" s="37">
        <f>TrRoad_act!J123</f>
        <v>2248</v>
      </c>
      <c r="K42" s="37">
        <f>TrRoad_act!K123</f>
        <v>2270</v>
      </c>
      <c r="L42" s="37">
        <f>TrRoad_act!L123</f>
        <v>2033</v>
      </c>
      <c r="M42" s="37">
        <f>TrRoad_act!M123</f>
        <v>1767</v>
      </c>
      <c r="N42" s="37">
        <f>TrRoad_act!N123</f>
        <v>1705</v>
      </c>
      <c r="O42" s="37">
        <f>TrRoad_act!O123</f>
        <v>1656</v>
      </c>
      <c r="P42" s="37">
        <f>TrRoad_act!P123</f>
        <v>1638</v>
      </c>
      <c r="Q42" s="37">
        <f>TrRoad_act!Q123</f>
        <v>1579</v>
      </c>
    </row>
    <row r="43" spans="1:17" ht="11.45" customHeight="1" x14ac:dyDescent="0.25">
      <c r="A43" s="62" t="s">
        <v>57</v>
      </c>
      <c r="B43" s="37"/>
      <c r="C43" s="37">
        <f>TrRoad_act!C124</f>
        <v>0</v>
      </c>
      <c r="D43" s="37">
        <f>TrRoad_act!D124</f>
        <v>0</v>
      </c>
      <c r="E43" s="37">
        <f>TrRoad_act!E124</f>
        <v>0</v>
      </c>
      <c r="F43" s="37">
        <f>TrRoad_act!F124</f>
        <v>0</v>
      </c>
      <c r="G43" s="37">
        <f>TrRoad_act!G124</f>
        <v>0</v>
      </c>
      <c r="H43" s="37">
        <f>TrRoad_act!H124</f>
        <v>0</v>
      </c>
      <c r="I43" s="37">
        <f>TrRoad_act!I124</f>
        <v>0</v>
      </c>
      <c r="J43" s="37">
        <f>TrRoad_act!J124</f>
        <v>0</v>
      </c>
      <c r="K43" s="37">
        <f>TrRoad_act!K124</f>
        <v>0</v>
      </c>
      <c r="L43" s="37">
        <f>TrRoad_act!L124</f>
        <v>0</v>
      </c>
      <c r="M43" s="37">
        <f>TrRoad_act!M124</f>
        <v>0</v>
      </c>
      <c r="N43" s="37">
        <f>TrRoad_act!N124</f>
        <v>0</v>
      </c>
      <c r="O43" s="37">
        <f>TrRoad_act!O124</f>
        <v>0</v>
      </c>
      <c r="P43" s="37">
        <f>TrRoad_act!P124</f>
        <v>0</v>
      </c>
      <c r="Q43" s="37">
        <f>TrRoad_act!Q124</f>
        <v>0</v>
      </c>
    </row>
    <row r="44" spans="1:17" ht="11.45" customHeight="1" x14ac:dyDescent="0.25">
      <c r="A44" s="62" t="s">
        <v>56</v>
      </c>
      <c r="B44" s="37"/>
      <c r="C44" s="37">
        <f>TrRoad_act!C125</f>
        <v>310</v>
      </c>
      <c r="D44" s="37">
        <f>TrRoad_act!D125</f>
        <v>165</v>
      </c>
      <c r="E44" s="37">
        <f>TrRoad_act!E125</f>
        <v>45</v>
      </c>
      <c r="F44" s="37">
        <f>TrRoad_act!F125</f>
        <v>0</v>
      </c>
      <c r="G44" s="37">
        <f>TrRoad_act!G125</f>
        <v>40</v>
      </c>
      <c r="H44" s="37">
        <f>TrRoad_act!H125</f>
        <v>30</v>
      </c>
      <c r="I44" s="37">
        <f>TrRoad_act!I125</f>
        <v>110</v>
      </c>
      <c r="J44" s="37">
        <f>TrRoad_act!J125</f>
        <v>50</v>
      </c>
      <c r="K44" s="37">
        <f>TrRoad_act!K125</f>
        <v>0</v>
      </c>
      <c r="L44" s="37">
        <f>TrRoad_act!L125</f>
        <v>0</v>
      </c>
      <c r="M44" s="37">
        <f>TrRoad_act!M125</f>
        <v>10</v>
      </c>
      <c r="N44" s="37">
        <f>TrRoad_act!N125</f>
        <v>30</v>
      </c>
      <c r="O44" s="37">
        <f>TrRoad_act!O125</f>
        <v>0</v>
      </c>
      <c r="P44" s="37">
        <f>TrRoad_act!P125</f>
        <v>50</v>
      </c>
      <c r="Q44" s="37">
        <f>TrRoad_act!Q125</f>
        <v>80</v>
      </c>
    </row>
    <row r="45" spans="1:17" ht="11.45" customHeight="1" x14ac:dyDescent="0.25">
      <c r="A45" s="62" t="s">
        <v>55</v>
      </c>
      <c r="B45" s="37"/>
      <c r="C45" s="37">
        <f>TrRoad_act!C126</f>
        <v>0</v>
      </c>
      <c r="D45" s="37">
        <f>TrRoad_act!D126</f>
        <v>0</v>
      </c>
      <c r="E45" s="37">
        <f>TrRoad_act!E126</f>
        <v>0</v>
      </c>
      <c r="F45" s="37">
        <f>TrRoad_act!F126</f>
        <v>0</v>
      </c>
      <c r="G45" s="37">
        <f>TrRoad_act!G126</f>
        <v>0</v>
      </c>
      <c r="H45" s="37">
        <f>TrRoad_act!H126</f>
        <v>0</v>
      </c>
      <c r="I45" s="37">
        <f>TrRoad_act!I126</f>
        <v>0</v>
      </c>
      <c r="J45" s="37">
        <f>TrRoad_act!J126</f>
        <v>0</v>
      </c>
      <c r="K45" s="37">
        <f>TrRoad_act!K126</f>
        <v>0</v>
      </c>
      <c r="L45" s="37">
        <f>TrRoad_act!L126</f>
        <v>0</v>
      </c>
      <c r="M45" s="37">
        <f>TrRoad_act!M126</f>
        <v>0</v>
      </c>
      <c r="N45" s="37">
        <f>TrRoad_act!N126</f>
        <v>0</v>
      </c>
      <c r="O45" s="37">
        <f>TrRoad_act!O126</f>
        <v>0</v>
      </c>
      <c r="P45" s="37">
        <f>TrRoad_act!P126</f>
        <v>0</v>
      </c>
      <c r="Q45" s="37">
        <f>TrRoad_act!Q126</f>
        <v>0</v>
      </c>
    </row>
    <row r="46" spans="1:17" ht="11.45" customHeight="1" x14ac:dyDescent="0.25">
      <c r="A46" s="25" t="s">
        <v>18</v>
      </c>
      <c r="B46" s="40"/>
      <c r="C46" s="40">
        <f>TrRoad_act!C127</f>
        <v>77819</v>
      </c>
      <c r="D46" s="40">
        <f>TrRoad_act!D127</f>
        <v>79716</v>
      </c>
      <c r="E46" s="40">
        <f>TrRoad_act!E127</f>
        <v>75075</v>
      </c>
      <c r="F46" s="40">
        <f>TrRoad_act!F127</f>
        <v>96835</v>
      </c>
      <c r="G46" s="40">
        <f>TrRoad_act!G127</f>
        <v>50739</v>
      </c>
      <c r="H46" s="40">
        <f>TrRoad_act!H127</f>
        <v>97582</v>
      </c>
      <c r="I46" s="40">
        <f>TrRoad_act!I127</f>
        <v>114687</v>
      </c>
      <c r="J46" s="40">
        <f>TrRoad_act!J127</f>
        <v>116582</v>
      </c>
      <c r="K46" s="40">
        <f>TrRoad_act!K127</f>
        <v>50254</v>
      </c>
      <c r="L46" s="40">
        <f>TrRoad_act!L127</f>
        <v>77191</v>
      </c>
      <c r="M46" s="40">
        <f>TrRoad_act!M127</f>
        <v>10581</v>
      </c>
      <c r="N46" s="40">
        <f>TrRoad_act!N127</f>
        <v>4856</v>
      </c>
      <c r="O46" s="40">
        <f>TrRoad_act!O127</f>
        <v>44691</v>
      </c>
      <c r="P46" s="40">
        <f>TrRoad_act!P127</f>
        <v>39044</v>
      </c>
      <c r="Q46" s="40">
        <f>TrRoad_act!Q127</f>
        <v>103712</v>
      </c>
    </row>
    <row r="47" spans="1:17" ht="11.45" customHeight="1" x14ac:dyDescent="0.25">
      <c r="A47" s="23" t="s">
        <v>27</v>
      </c>
      <c r="B47" s="39"/>
      <c r="C47" s="39">
        <f>TrRoad_act!C128</f>
        <v>63609</v>
      </c>
      <c r="D47" s="39">
        <f>TrRoad_act!D128</f>
        <v>65072</v>
      </c>
      <c r="E47" s="39">
        <f>TrRoad_act!E128</f>
        <v>67491</v>
      </c>
      <c r="F47" s="39">
        <f>TrRoad_act!F128</f>
        <v>45983</v>
      </c>
      <c r="G47" s="39">
        <f>TrRoad_act!G128</f>
        <v>47975</v>
      </c>
      <c r="H47" s="39">
        <f>TrRoad_act!H128</f>
        <v>68730</v>
      </c>
      <c r="I47" s="39">
        <f>TrRoad_act!I128</f>
        <v>107432</v>
      </c>
      <c r="J47" s="39">
        <f>TrRoad_act!J128</f>
        <v>87533</v>
      </c>
      <c r="K47" s="39">
        <f>TrRoad_act!K128</f>
        <v>47565</v>
      </c>
      <c r="L47" s="39">
        <f>TrRoad_act!L128</f>
        <v>74098</v>
      </c>
      <c r="M47" s="39">
        <f>TrRoad_act!M128</f>
        <v>8452</v>
      </c>
      <c r="N47" s="39">
        <f>TrRoad_act!N128</f>
        <v>2364</v>
      </c>
      <c r="O47" s="39">
        <f>TrRoad_act!O128</f>
        <v>40684</v>
      </c>
      <c r="P47" s="39">
        <f>TrRoad_act!P128</f>
        <v>37418</v>
      </c>
      <c r="Q47" s="39">
        <f>TrRoad_act!Q128</f>
        <v>100797</v>
      </c>
    </row>
    <row r="48" spans="1:17" ht="11.45" customHeight="1" x14ac:dyDescent="0.25">
      <c r="A48" s="62" t="s">
        <v>59</v>
      </c>
      <c r="B48" s="42"/>
      <c r="C48" s="42">
        <f>TrRoad_act!C129</f>
        <v>46543</v>
      </c>
      <c r="D48" s="42">
        <f>TrRoad_act!D129</f>
        <v>49379</v>
      </c>
      <c r="E48" s="42">
        <f>TrRoad_act!E129</f>
        <v>37481</v>
      </c>
      <c r="F48" s="42">
        <f>TrRoad_act!F129</f>
        <v>27664</v>
      </c>
      <c r="G48" s="42">
        <f>TrRoad_act!G129</f>
        <v>31241</v>
      </c>
      <c r="H48" s="42">
        <f>TrRoad_act!H129</f>
        <v>33183</v>
      </c>
      <c r="I48" s="42">
        <f>TrRoad_act!I129</f>
        <v>73030</v>
      </c>
      <c r="J48" s="42">
        <f>TrRoad_act!J129</f>
        <v>75268</v>
      </c>
      <c r="K48" s="42">
        <f>TrRoad_act!K129</f>
        <v>4160</v>
      </c>
      <c r="L48" s="42">
        <f>TrRoad_act!L129</f>
        <v>24044</v>
      </c>
      <c r="M48" s="42">
        <f>TrRoad_act!M129</f>
        <v>0</v>
      </c>
      <c r="N48" s="42">
        <f>TrRoad_act!N129</f>
        <v>187</v>
      </c>
      <c r="O48" s="42">
        <f>TrRoad_act!O129</f>
        <v>91</v>
      </c>
      <c r="P48" s="42">
        <f>TrRoad_act!P129</f>
        <v>17572</v>
      </c>
      <c r="Q48" s="42">
        <f>TrRoad_act!Q129</f>
        <v>33837</v>
      </c>
    </row>
    <row r="49" spans="1:18" ht="11.45" customHeight="1" x14ac:dyDescent="0.25">
      <c r="A49" s="62" t="s">
        <v>58</v>
      </c>
      <c r="B49" s="42"/>
      <c r="C49" s="42">
        <f>TrRoad_act!C130</f>
        <v>17066</v>
      </c>
      <c r="D49" s="42">
        <f>TrRoad_act!D130</f>
        <v>15693</v>
      </c>
      <c r="E49" s="42">
        <f>TrRoad_act!E130</f>
        <v>30010</v>
      </c>
      <c r="F49" s="42">
        <f>TrRoad_act!F130</f>
        <v>18319</v>
      </c>
      <c r="G49" s="42">
        <f>TrRoad_act!G130</f>
        <v>16734</v>
      </c>
      <c r="H49" s="42">
        <f>TrRoad_act!H130</f>
        <v>35547</v>
      </c>
      <c r="I49" s="42">
        <f>TrRoad_act!I130</f>
        <v>34402</v>
      </c>
      <c r="J49" s="42">
        <f>TrRoad_act!J130</f>
        <v>12265</v>
      </c>
      <c r="K49" s="42">
        <f>TrRoad_act!K130</f>
        <v>43405</v>
      </c>
      <c r="L49" s="42">
        <f>TrRoad_act!L130</f>
        <v>50054</v>
      </c>
      <c r="M49" s="42">
        <f>TrRoad_act!M130</f>
        <v>8452</v>
      </c>
      <c r="N49" s="42">
        <f>TrRoad_act!N130</f>
        <v>2177</v>
      </c>
      <c r="O49" s="42">
        <f>TrRoad_act!O130</f>
        <v>40593</v>
      </c>
      <c r="P49" s="42">
        <f>TrRoad_act!P130</f>
        <v>19846</v>
      </c>
      <c r="Q49" s="42">
        <f>TrRoad_act!Q130</f>
        <v>66960</v>
      </c>
    </row>
    <row r="50" spans="1:18" ht="11.45" customHeight="1" x14ac:dyDescent="0.25">
      <c r="A50" s="62" t="s">
        <v>57</v>
      </c>
      <c r="B50" s="42"/>
      <c r="C50" s="42">
        <f>TrRoad_act!C131</f>
        <v>0</v>
      </c>
      <c r="D50" s="42">
        <f>TrRoad_act!D131</f>
        <v>0</v>
      </c>
      <c r="E50" s="42">
        <f>TrRoad_act!E131</f>
        <v>0</v>
      </c>
      <c r="F50" s="42">
        <f>TrRoad_act!F131</f>
        <v>0</v>
      </c>
      <c r="G50" s="42">
        <f>TrRoad_act!G131</f>
        <v>0</v>
      </c>
      <c r="H50" s="42">
        <f>TrRoad_act!H131</f>
        <v>0</v>
      </c>
      <c r="I50" s="42">
        <f>TrRoad_act!I131</f>
        <v>0</v>
      </c>
      <c r="J50" s="42">
        <f>TrRoad_act!J131</f>
        <v>0</v>
      </c>
      <c r="K50" s="42">
        <f>TrRoad_act!K131</f>
        <v>0</v>
      </c>
      <c r="L50" s="42">
        <f>TrRoad_act!L131</f>
        <v>0</v>
      </c>
      <c r="M50" s="42">
        <f>TrRoad_act!M131</f>
        <v>0</v>
      </c>
      <c r="N50" s="42">
        <f>TrRoad_act!N131</f>
        <v>0</v>
      </c>
      <c r="O50" s="42">
        <f>TrRoad_act!O131</f>
        <v>0</v>
      </c>
      <c r="P50" s="42">
        <f>TrRoad_act!P131</f>
        <v>0</v>
      </c>
      <c r="Q50" s="42">
        <f>TrRoad_act!Q131</f>
        <v>0</v>
      </c>
    </row>
    <row r="51" spans="1:18" ht="11.45" customHeight="1" x14ac:dyDescent="0.25">
      <c r="A51" s="62" t="s">
        <v>56</v>
      </c>
      <c r="B51" s="42"/>
      <c r="C51" s="42">
        <f>TrRoad_act!C132</f>
        <v>0</v>
      </c>
      <c r="D51" s="42">
        <f>TrRoad_act!D132</f>
        <v>0</v>
      </c>
      <c r="E51" s="42">
        <f>TrRoad_act!E132</f>
        <v>0</v>
      </c>
      <c r="F51" s="42">
        <f>TrRoad_act!F132</f>
        <v>0</v>
      </c>
      <c r="G51" s="42">
        <f>TrRoad_act!G132</f>
        <v>0</v>
      </c>
      <c r="H51" s="42">
        <f>TrRoad_act!H132</f>
        <v>0</v>
      </c>
      <c r="I51" s="42">
        <f>TrRoad_act!I132</f>
        <v>0</v>
      </c>
      <c r="J51" s="42">
        <f>TrRoad_act!J132</f>
        <v>0</v>
      </c>
      <c r="K51" s="42">
        <f>TrRoad_act!K132</f>
        <v>0</v>
      </c>
      <c r="L51" s="42">
        <f>TrRoad_act!L132</f>
        <v>0</v>
      </c>
      <c r="M51" s="42">
        <f>TrRoad_act!M132</f>
        <v>0</v>
      </c>
      <c r="N51" s="42">
        <f>TrRoad_act!N132</f>
        <v>0</v>
      </c>
      <c r="O51" s="42">
        <f>TrRoad_act!O132</f>
        <v>0</v>
      </c>
      <c r="P51" s="42">
        <f>TrRoad_act!P132</f>
        <v>0</v>
      </c>
      <c r="Q51" s="42">
        <f>TrRoad_act!Q132</f>
        <v>0</v>
      </c>
    </row>
    <row r="52" spans="1:18" ht="11.45" customHeight="1" x14ac:dyDescent="0.25">
      <c r="A52" s="62" t="s">
        <v>55</v>
      </c>
      <c r="B52" s="42"/>
      <c r="C52" s="42">
        <f>TrRoad_act!C133</f>
        <v>0</v>
      </c>
      <c r="D52" s="42">
        <f>TrRoad_act!D133</f>
        <v>0</v>
      </c>
      <c r="E52" s="42">
        <f>TrRoad_act!E133</f>
        <v>0</v>
      </c>
      <c r="F52" s="42">
        <f>TrRoad_act!F133</f>
        <v>0</v>
      </c>
      <c r="G52" s="42">
        <f>TrRoad_act!G133</f>
        <v>0</v>
      </c>
      <c r="H52" s="42">
        <f>TrRoad_act!H133</f>
        <v>0</v>
      </c>
      <c r="I52" s="42">
        <f>TrRoad_act!I133</f>
        <v>0</v>
      </c>
      <c r="J52" s="42">
        <f>TrRoad_act!J133</f>
        <v>0</v>
      </c>
      <c r="K52" s="42">
        <f>TrRoad_act!K133</f>
        <v>0</v>
      </c>
      <c r="L52" s="42">
        <f>TrRoad_act!L133</f>
        <v>0</v>
      </c>
      <c r="M52" s="42">
        <f>TrRoad_act!M133</f>
        <v>0</v>
      </c>
      <c r="N52" s="42">
        <f>TrRoad_act!N133</f>
        <v>0</v>
      </c>
      <c r="O52" s="42">
        <f>TrRoad_act!O133</f>
        <v>0</v>
      </c>
      <c r="P52" s="42">
        <f>TrRoad_act!P133</f>
        <v>0</v>
      </c>
      <c r="Q52" s="42">
        <f>TrRoad_act!Q133</f>
        <v>0</v>
      </c>
    </row>
    <row r="53" spans="1:18" ht="11.45" customHeight="1" x14ac:dyDescent="0.25">
      <c r="A53" s="19" t="s">
        <v>24</v>
      </c>
      <c r="B53" s="38"/>
      <c r="C53" s="38">
        <f>TrRoad_act!C134</f>
        <v>14210</v>
      </c>
      <c r="D53" s="38">
        <f>TrRoad_act!D134</f>
        <v>14644</v>
      </c>
      <c r="E53" s="38">
        <f>TrRoad_act!E134</f>
        <v>7584</v>
      </c>
      <c r="F53" s="38">
        <f>TrRoad_act!F134</f>
        <v>50852</v>
      </c>
      <c r="G53" s="38">
        <f>TrRoad_act!G134</f>
        <v>2764</v>
      </c>
      <c r="H53" s="38">
        <f>TrRoad_act!H134</f>
        <v>28852</v>
      </c>
      <c r="I53" s="38">
        <f>TrRoad_act!I134</f>
        <v>7255</v>
      </c>
      <c r="J53" s="38">
        <f>TrRoad_act!J134</f>
        <v>29049</v>
      </c>
      <c r="K53" s="38">
        <f>TrRoad_act!K134</f>
        <v>2689</v>
      </c>
      <c r="L53" s="38">
        <f>TrRoad_act!L134</f>
        <v>3093</v>
      </c>
      <c r="M53" s="38">
        <f>TrRoad_act!M134</f>
        <v>2129</v>
      </c>
      <c r="N53" s="38">
        <f>TrRoad_act!N134</f>
        <v>2492</v>
      </c>
      <c r="O53" s="38">
        <f>TrRoad_act!O134</f>
        <v>4007</v>
      </c>
      <c r="P53" s="38">
        <f>TrRoad_act!P134</f>
        <v>1626</v>
      </c>
      <c r="Q53" s="38">
        <f>TrRoad_act!Q134</f>
        <v>2915</v>
      </c>
    </row>
    <row r="54" spans="1:18" ht="11.45" customHeight="1" x14ac:dyDescent="0.25">
      <c r="A54" s="17" t="s">
        <v>23</v>
      </c>
      <c r="B54" s="37"/>
      <c r="C54" s="37">
        <f>TrRoad_act!C135</f>
        <v>13680</v>
      </c>
      <c r="D54" s="37">
        <f>TrRoad_act!D135</f>
        <v>14159</v>
      </c>
      <c r="E54" s="37">
        <f>TrRoad_act!E135</f>
        <v>7184</v>
      </c>
      <c r="F54" s="37">
        <f>TrRoad_act!F135</f>
        <v>50245</v>
      </c>
      <c r="G54" s="37">
        <f>TrRoad_act!G135</f>
        <v>2363</v>
      </c>
      <c r="H54" s="37">
        <f>TrRoad_act!H135</f>
        <v>28053</v>
      </c>
      <c r="I54" s="37">
        <f>TrRoad_act!I135</f>
        <v>7180</v>
      </c>
      <c r="J54" s="37">
        <f>TrRoad_act!J135</f>
        <v>28839</v>
      </c>
      <c r="K54" s="37">
        <f>TrRoad_act!K135</f>
        <v>2435</v>
      </c>
      <c r="L54" s="37">
        <f>TrRoad_act!L135</f>
        <v>2269</v>
      </c>
      <c r="M54" s="37">
        <f>TrRoad_act!M135</f>
        <v>2092</v>
      </c>
      <c r="N54" s="37">
        <f>TrRoad_act!N135</f>
        <v>1918</v>
      </c>
      <c r="O54" s="37">
        <f>TrRoad_act!O135</f>
        <v>1737</v>
      </c>
      <c r="P54" s="37">
        <f>TrRoad_act!P135</f>
        <v>1626</v>
      </c>
      <c r="Q54" s="37">
        <f>TrRoad_act!Q135</f>
        <v>2466</v>
      </c>
    </row>
    <row r="55" spans="1:18" ht="11.45" customHeight="1" x14ac:dyDescent="0.25">
      <c r="A55" s="15" t="s">
        <v>22</v>
      </c>
      <c r="B55" s="36"/>
      <c r="C55" s="36">
        <f>TrRoad_act!C136</f>
        <v>530</v>
      </c>
      <c r="D55" s="36">
        <f>TrRoad_act!D136</f>
        <v>485</v>
      </c>
      <c r="E55" s="36">
        <f>TrRoad_act!E136</f>
        <v>400</v>
      </c>
      <c r="F55" s="36">
        <f>TrRoad_act!F136</f>
        <v>607</v>
      </c>
      <c r="G55" s="36">
        <f>TrRoad_act!G136</f>
        <v>401</v>
      </c>
      <c r="H55" s="36">
        <f>TrRoad_act!H136</f>
        <v>799</v>
      </c>
      <c r="I55" s="36">
        <f>TrRoad_act!I136</f>
        <v>75</v>
      </c>
      <c r="J55" s="36">
        <f>TrRoad_act!J136</f>
        <v>210</v>
      </c>
      <c r="K55" s="36">
        <f>TrRoad_act!K136</f>
        <v>254</v>
      </c>
      <c r="L55" s="36">
        <f>TrRoad_act!L136</f>
        <v>824</v>
      </c>
      <c r="M55" s="36">
        <f>TrRoad_act!M136</f>
        <v>37</v>
      </c>
      <c r="N55" s="36">
        <f>TrRoad_act!N136</f>
        <v>574</v>
      </c>
      <c r="O55" s="36">
        <f>TrRoad_act!O136</f>
        <v>2270</v>
      </c>
      <c r="P55" s="36">
        <f>TrRoad_act!P136</f>
        <v>0</v>
      </c>
      <c r="Q55" s="36">
        <f>TrRoad_act!Q136</f>
        <v>449</v>
      </c>
    </row>
    <row r="57" spans="1:18" ht="11.45" customHeight="1" x14ac:dyDescent="0.25">
      <c r="A57" s="11"/>
      <c r="B57" s="175">
        <v>2015</v>
      </c>
      <c r="C57" s="175"/>
      <c r="D57" s="175"/>
      <c r="E57" s="175"/>
      <c r="F57" s="175"/>
      <c r="G57" s="175"/>
      <c r="H57" s="175"/>
      <c r="I57" s="175"/>
      <c r="J57" s="175"/>
      <c r="K57" s="175"/>
      <c r="L57" s="175"/>
      <c r="M57" s="175"/>
      <c r="N57" s="175"/>
      <c r="O57" s="175"/>
      <c r="P57" s="175"/>
      <c r="Q57" s="175"/>
    </row>
    <row r="58" spans="1:18" ht="11.45" customHeight="1" x14ac:dyDescent="0.25">
      <c r="A58" s="114" t="s">
        <v>109</v>
      </c>
      <c r="B58" s="113" t="s">
        <v>108</v>
      </c>
      <c r="C58" s="113">
        <v>2001</v>
      </c>
      <c r="D58" s="113">
        <v>2002</v>
      </c>
      <c r="E58" s="113">
        <v>2003</v>
      </c>
      <c r="F58" s="113">
        <v>2004</v>
      </c>
      <c r="G58" s="113">
        <v>2005</v>
      </c>
      <c r="H58" s="113">
        <v>2006</v>
      </c>
      <c r="I58" s="113">
        <v>2007</v>
      </c>
      <c r="J58" s="113">
        <v>2008</v>
      </c>
      <c r="K58" s="113">
        <v>2009</v>
      </c>
      <c r="L58" s="113">
        <v>2010</v>
      </c>
      <c r="M58" s="113">
        <v>2011</v>
      </c>
      <c r="N58" s="113">
        <v>2012</v>
      </c>
      <c r="O58" s="113">
        <v>2013</v>
      </c>
      <c r="P58" s="113">
        <v>2014</v>
      </c>
      <c r="Q58" s="113">
        <v>2015</v>
      </c>
    </row>
    <row r="59" spans="1:18" ht="11.45" customHeight="1" x14ac:dyDescent="0.25">
      <c r="A59" s="27" t="s">
        <v>31</v>
      </c>
      <c r="B59" s="41">
        <f t="shared" ref="B59" si="0">B60+B75</f>
        <v>265552</v>
      </c>
      <c r="C59" s="41">
        <f t="shared" ref="C59:Q59" si="1">C60+C75</f>
        <v>407934</v>
      </c>
      <c r="D59" s="41">
        <f t="shared" si="1"/>
        <v>376879</v>
      </c>
      <c r="E59" s="41">
        <f t="shared" si="1"/>
        <v>456160</v>
      </c>
      <c r="F59" s="41">
        <f t="shared" si="1"/>
        <v>449666</v>
      </c>
      <c r="G59" s="41">
        <f t="shared" si="1"/>
        <v>564574</v>
      </c>
      <c r="H59" s="41">
        <f t="shared" si="1"/>
        <v>559465</v>
      </c>
      <c r="I59" s="41">
        <f t="shared" si="1"/>
        <v>732405</v>
      </c>
      <c r="J59" s="41">
        <f t="shared" si="1"/>
        <v>637762</v>
      </c>
      <c r="K59" s="41">
        <f t="shared" si="1"/>
        <v>535138</v>
      </c>
      <c r="L59" s="41">
        <f t="shared" si="1"/>
        <v>518450</v>
      </c>
      <c r="M59" s="41">
        <f t="shared" si="1"/>
        <v>375908</v>
      </c>
      <c r="N59" s="41">
        <f t="shared" si="1"/>
        <v>373557.68014941626</v>
      </c>
      <c r="O59" s="41">
        <f t="shared" si="1"/>
        <v>359082</v>
      </c>
      <c r="P59" s="41">
        <f t="shared" si="1"/>
        <v>450045</v>
      </c>
      <c r="Q59" s="41">
        <f t="shared" si="1"/>
        <v>524824</v>
      </c>
    </row>
    <row r="60" spans="1:18" ht="11.45" customHeight="1" x14ac:dyDescent="0.25">
      <c r="A60" s="25" t="s">
        <v>39</v>
      </c>
      <c r="B60" s="40">
        <f t="shared" ref="B60" si="2">B61+B62+B69</f>
        <v>265552</v>
      </c>
      <c r="C60" s="40">
        <f t="shared" ref="C60:Q60" si="3">C61+C62+C69</f>
        <v>398834</v>
      </c>
      <c r="D60" s="40">
        <f t="shared" si="3"/>
        <v>351758</v>
      </c>
      <c r="E60" s="40">
        <f t="shared" si="3"/>
        <v>412644</v>
      </c>
      <c r="F60" s="40">
        <f t="shared" si="3"/>
        <v>378127</v>
      </c>
      <c r="G60" s="40">
        <f t="shared" si="3"/>
        <v>526133</v>
      </c>
      <c r="H60" s="40">
        <f t="shared" si="3"/>
        <v>478553</v>
      </c>
      <c r="I60" s="40">
        <f t="shared" si="3"/>
        <v>630242</v>
      </c>
      <c r="J60" s="40">
        <f t="shared" si="3"/>
        <v>528680</v>
      </c>
      <c r="K60" s="40">
        <f t="shared" si="3"/>
        <v>487236</v>
      </c>
      <c r="L60" s="40">
        <f t="shared" si="3"/>
        <v>443524</v>
      </c>
      <c r="M60" s="40">
        <f t="shared" si="3"/>
        <v>365452</v>
      </c>
      <c r="N60" s="40">
        <f t="shared" si="3"/>
        <v>369278</v>
      </c>
      <c r="O60" s="40">
        <f t="shared" si="3"/>
        <v>314918</v>
      </c>
      <c r="P60" s="40">
        <f t="shared" si="3"/>
        <v>411002</v>
      </c>
      <c r="Q60" s="40">
        <f t="shared" si="3"/>
        <v>421112</v>
      </c>
    </row>
    <row r="61" spans="1:18" ht="11.45" customHeight="1" x14ac:dyDescent="0.25">
      <c r="A61" s="23" t="s">
        <v>30</v>
      </c>
      <c r="B61" s="39">
        <v>95236</v>
      </c>
      <c r="C61" s="39">
        <v>92108</v>
      </c>
      <c r="D61" s="39">
        <v>80867</v>
      </c>
      <c r="E61" s="39">
        <v>97882</v>
      </c>
      <c r="F61" s="39">
        <v>118584</v>
      </c>
      <c r="G61" s="39">
        <v>133408</v>
      </c>
      <c r="H61" s="39">
        <v>136147</v>
      </c>
      <c r="I61" s="39">
        <v>154004</v>
      </c>
      <c r="J61" s="39">
        <v>152284</v>
      </c>
      <c r="K61" s="39">
        <v>113080</v>
      </c>
      <c r="L61" s="39">
        <v>100574</v>
      </c>
      <c r="M61" s="39">
        <v>81417</v>
      </c>
      <c r="N61" s="39">
        <v>62370</v>
      </c>
      <c r="O61" s="39">
        <v>49710</v>
      </c>
      <c r="P61" s="39">
        <v>104376</v>
      </c>
      <c r="Q61" s="39">
        <v>81481</v>
      </c>
      <c r="R61" s="112"/>
    </row>
    <row r="62" spans="1:18" ht="11.45" customHeight="1" x14ac:dyDescent="0.25">
      <c r="A62" s="19" t="s">
        <v>29</v>
      </c>
      <c r="B62" s="38">
        <f t="shared" ref="B62" si="4">SUM(B63:B68)</f>
        <v>169876</v>
      </c>
      <c r="C62" s="38">
        <f t="shared" ref="C62:Q62" si="5">SUM(C63:C68)</f>
        <v>305737</v>
      </c>
      <c r="D62" s="38">
        <f t="shared" si="5"/>
        <v>269544</v>
      </c>
      <c r="E62" s="38">
        <f t="shared" si="5"/>
        <v>313203</v>
      </c>
      <c r="F62" s="38">
        <f t="shared" si="5"/>
        <v>258179</v>
      </c>
      <c r="G62" s="38">
        <f t="shared" si="5"/>
        <v>390759</v>
      </c>
      <c r="H62" s="38">
        <f t="shared" si="5"/>
        <v>340274</v>
      </c>
      <c r="I62" s="38">
        <f t="shared" si="5"/>
        <v>473991</v>
      </c>
      <c r="J62" s="38">
        <f t="shared" si="5"/>
        <v>374213</v>
      </c>
      <c r="K62" s="38">
        <f t="shared" si="5"/>
        <v>371949</v>
      </c>
      <c r="L62" s="38">
        <f t="shared" si="5"/>
        <v>340944</v>
      </c>
      <c r="M62" s="38">
        <f t="shared" si="5"/>
        <v>282268</v>
      </c>
      <c r="N62" s="38">
        <f t="shared" si="5"/>
        <v>305176</v>
      </c>
      <c r="O62" s="38">
        <f t="shared" si="5"/>
        <v>263552</v>
      </c>
      <c r="P62" s="38">
        <f t="shared" si="5"/>
        <v>304938</v>
      </c>
      <c r="Q62" s="38">
        <f t="shared" si="5"/>
        <v>337972</v>
      </c>
      <c r="R62" s="112"/>
    </row>
    <row r="63" spans="1:18" ht="11.45" customHeight="1" x14ac:dyDescent="0.25">
      <c r="A63" s="62" t="s">
        <v>59</v>
      </c>
      <c r="B63" s="42">
        <v>167324</v>
      </c>
      <c r="C63" s="42">
        <v>303757</v>
      </c>
      <c r="D63" s="42">
        <v>266687</v>
      </c>
      <c r="E63" s="42">
        <v>304207</v>
      </c>
      <c r="F63" s="42">
        <v>258169</v>
      </c>
      <c r="G63" s="42">
        <v>387128</v>
      </c>
      <c r="H63" s="42">
        <v>324153</v>
      </c>
      <c r="I63" s="42">
        <v>461010</v>
      </c>
      <c r="J63" s="42">
        <v>368325</v>
      </c>
      <c r="K63" s="42">
        <v>346102</v>
      </c>
      <c r="L63" s="42">
        <v>322457</v>
      </c>
      <c r="M63" s="42">
        <v>231853</v>
      </c>
      <c r="N63" s="42">
        <v>304438</v>
      </c>
      <c r="O63" s="42">
        <v>180169</v>
      </c>
      <c r="P63" s="42">
        <v>226488</v>
      </c>
      <c r="Q63" s="42">
        <v>306473</v>
      </c>
      <c r="R63" s="112"/>
    </row>
    <row r="64" spans="1:18" ht="11.45" customHeight="1" x14ac:dyDescent="0.25">
      <c r="A64" s="62" t="s">
        <v>58</v>
      </c>
      <c r="B64" s="42">
        <v>2552</v>
      </c>
      <c r="C64" s="42">
        <v>1787</v>
      </c>
      <c r="D64" s="42">
        <v>2642</v>
      </c>
      <c r="E64" s="42">
        <v>8915</v>
      </c>
      <c r="F64" s="42">
        <v>0</v>
      </c>
      <c r="G64" s="42">
        <v>3497</v>
      </c>
      <c r="H64" s="42">
        <v>16030</v>
      </c>
      <c r="I64" s="42">
        <v>12748</v>
      </c>
      <c r="J64" s="42">
        <v>5857</v>
      </c>
      <c r="K64" s="42">
        <v>25235</v>
      </c>
      <c r="L64" s="42">
        <v>6835</v>
      </c>
      <c r="M64" s="42">
        <v>0</v>
      </c>
      <c r="N64" s="42">
        <v>694</v>
      </c>
      <c r="O64" s="42">
        <v>975</v>
      </c>
      <c r="P64" s="42">
        <v>64677</v>
      </c>
      <c r="Q64" s="42">
        <v>3826</v>
      </c>
      <c r="R64" s="112"/>
    </row>
    <row r="65" spans="1:18" ht="11.45" customHeight="1" x14ac:dyDescent="0.25">
      <c r="A65" s="62" t="s">
        <v>57</v>
      </c>
      <c r="B65" s="42">
        <v>0</v>
      </c>
      <c r="C65" s="42">
        <v>0</v>
      </c>
      <c r="D65" s="42">
        <v>0</v>
      </c>
      <c r="E65" s="42">
        <v>0</v>
      </c>
      <c r="F65" s="42">
        <v>0</v>
      </c>
      <c r="G65" s="42">
        <v>0</v>
      </c>
      <c r="H65" s="42">
        <v>0</v>
      </c>
      <c r="I65" s="42">
        <v>0</v>
      </c>
      <c r="J65" s="42">
        <v>0</v>
      </c>
      <c r="K65" s="42">
        <v>0</v>
      </c>
      <c r="L65" s="42">
        <v>11194</v>
      </c>
      <c r="M65" s="42">
        <v>50185</v>
      </c>
      <c r="N65" s="42">
        <v>0</v>
      </c>
      <c r="O65" s="42">
        <v>82407</v>
      </c>
      <c r="P65" s="42">
        <v>13678</v>
      </c>
      <c r="Q65" s="42">
        <v>27214</v>
      </c>
      <c r="R65" s="112"/>
    </row>
    <row r="66" spans="1:18" ht="11.45" customHeight="1" x14ac:dyDescent="0.25">
      <c r="A66" s="62" t="s">
        <v>56</v>
      </c>
      <c r="B66" s="42">
        <v>0</v>
      </c>
      <c r="C66" s="42">
        <v>193</v>
      </c>
      <c r="D66" s="42">
        <v>215</v>
      </c>
      <c r="E66" s="42">
        <v>81</v>
      </c>
      <c r="F66" s="42">
        <v>10</v>
      </c>
      <c r="G66" s="42">
        <v>134</v>
      </c>
      <c r="H66" s="42">
        <v>91</v>
      </c>
      <c r="I66" s="42">
        <v>233</v>
      </c>
      <c r="J66" s="42">
        <v>31</v>
      </c>
      <c r="K66" s="42">
        <v>612</v>
      </c>
      <c r="L66" s="42">
        <v>458</v>
      </c>
      <c r="M66" s="42">
        <v>230</v>
      </c>
      <c r="N66" s="42">
        <v>44</v>
      </c>
      <c r="O66" s="42">
        <v>0</v>
      </c>
      <c r="P66" s="42">
        <v>39</v>
      </c>
      <c r="Q66" s="42">
        <v>389</v>
      </c>
      <c r="R66" s="112"/>
    </row>
    <row r="67" spans="1:18" ht="11.45" customHeight="1" x14ac:dyDescent="0.25">
      <c r="A67" s="62" t="s">
        <v>60</v>
      </c>
      <c r="B67" s="42">
        <v>0</v>
      </c>
      <c r="C67" s="42">
        <v>0</v>
      </c>
      <c r="D67" s="42">
        <v>0</v>
      </c>
      <c r="E67" s="42">
        <v>0</v>
      </c>
      <c r="F67" s="42">
        <v>0</v>
      </c>
      <c r="G67" s="42">
        <v>0</v>
      </c>
      <c r="H67" s="42">
        <v>0</v>
      </c>
      <c r="I67" s="42">
        <v>0</v>
      </c>
      <c r="J67" s="42">
        <v>0</v>
      </c>
      <c r="K67" s="42">
        <v>0</v>
      </c>
      <c r="L67" s="42">
        <v>0</v>
      </c>
      <c r="M67" s="42">
        <v>0</v>
      </c>
      <c r="N67" s="42">
        <v>0</v>
      </c>
      <c r="O67" s="42">
        <v>1</v>
      </c>
      <c r="P67" s="42">
        <v>20</v>
      </c>
      <c r="Q67" s="42">
        <v>39</v>
      </c>
      <c r="R67" s="112"/>
    </row>
    <row r="68" spans="1:18" ht="11.45" customHeight="1" x14ac:dyDescent="0.25">
      <c r="A68" s="62" t="s">
        <v>55</v>
      </c>
      <c r="B68" s="42">
        <v>0</v>
      </c>
      <c r="C68" s="42">
        <v>0</v>
      </c>
      <c r="D68" s="42">
        <v>0</v>
      </c>
      <c r="E68" s="42">
        <v>0</v>
      </c>
      <c r="F68" s="42">
        <v>0</v>
      </c>
      <c r="G68" s="42">
        <v>0</v>
      </c>
      <c r="H68" s="42">
        <v>0</v>
      </c>
      <c r="I68" s="42">
        <v>0</v>
      </c>
      <c r="J68" s="42">
        <v>0</v>
      </c>
      <c r="K68" s="42">
        <v>0</v>
      </c>
      <c r="L68" s="42">
        <v>0</v>
      </c>
      <c r="M68" s="42">
        <v>0</v>
      </c>
      <c r="N68" s="42">
        <v>0</v>
      </c>
      <c r="O68" s="42">
        <v>0</v>
      </c>
      <c r="P68" s="42">
        <v>36</v>
      </c>
      <c r="Q68" s="42">
        <v>31</v>
      </c>
      <c r="R68" s="112"/>
    </row>
    <row r="69" spans="1:18" ht="11.45" customHeight="1" x14ac:dyDescent="0.25">
      <c r="A69" s="19" t="s">
        <v>28</v>
      </c>
      <c r="B69" s="38">
        <f t="shared" ref="B69" si="6">SUM(B70:B74)</f>
        <v>440</v>
      </c>
      <c r="C69" s="38">
        <f t="shared" ref="C69:Q69" si="7">SUM(C70:C74)</f>
        <v>989</v>
      </c>
      <c r="D69" s="38">
        <f t="shared" si="7"/>
        <v>1347</v>
      </c>
      <c r="E69" s="38">
        <f t="shared" si="7"/>
        <v>1559</v>
      </c>
      <c r="F69" s="38">
        <f t="shared" si="7"/>
        <v>1364</v>
      </c>
      <c r="G69" s="38">
        <f t="shared" si="7"/>
        <v>1966</v>
      </c>
      <c r="H69" s="38">
        <f t="shared" si="7"/>
        <v>2132</v>
      </c>
      <c r="I69" s="38">
        <f t="shared" si="7"/>
        <v>2247</v>
      </c>
      <c r="J69" s="38">
        <f t="shared" si="7"/>
        <v>2183</v>
      </c>
      <c r="K69" s="38">
        <f t="shared" si="7"/>
        <v>2207</v>
      </c>
      <c r="L69" s="38">
        <f t="shared" si="7"/>
        <v>2006</v>
      </c>
      <c r="M69" s="38">
        <f t="shared" si="7"/>
        <v>1767</v>
      </c>
      <c r="N69" s="38">
        <f t="shared" si="7"/>
        <v>1732</v>
      </c>
      <c r="O69" s="38">
        <f t="shared" si="7"/>
        <v>1656</v>
      </c>
      <c r="P69" s="38">
        <f t="shared" si="7"/>
        <v>1688</v>
      </c>
      <c r="Q69" s="38">
        <f t="shared" si="7"/>
        <v>1659</v>
      </c>
      <c r="R69" s="112"/>
    </row>
    <row r="70" spans="1:18" ht="11.45" customHeight="1" x14ac:dyDescent="0.25">
      <c r="A70" s="62" t="s">
        <v>59</v>
      </c>
      <c r="B70" s="37">
        <v>0</v>
      </c>
      <c r="C70" s="37">
        <v>0</v>
      </c>
      <c r="D70" s="37">
        <v>0</v>
      </c>
      <c r="E70" s="37">
        <v>0</v>
      </c>
      <c r="F70" s="37">
        <v>0</v>
      </c>
      <c r="G70" s="37">
        <v>0</v>
      </c>
      <c r="H70" s="37">
        <v>0</v>
      </c>
      <c r="I70" s="37">
        <v>0</v>
      </c>
      <c r="J70" s="37">
        <v>0</v>
      </c>
      <c r="K70" s="37">
        <v>0</v>
      </c>
      <c r="L70" s="37">
        <v>0</v>
      </c>
      <c r="M70" s="37">
        <v>0</v>
      </c>
      <c r="N70" s="37">
        <v>0</v>
      </c>
      <c r="O70" s="37">
        <v>0</v>
      </c>
      <c r="P70" s="37">
        <v>0</v>
      </c>
      <c r="Q70" s="37">
        <v>0</v>
      </c>
      <c r="R70" s="112"/>
    </row>
    <row r="71" spans="1:18" ht="11.45" customHeight="1" x14ac:dyDescent="0.25">
      <c r="A71" s="62" t="s">
        <v>58</v>
      </c>
      <c r="B71" s="37">
        <v>440</v>
      </c>
      <c r="C71" s="37">
        <v>878</v>
      </c>
      <c r="D71" s="37">
        <v>1255</v>
      </c>
      <c r="E71" s="37">
        <v>1528</v>
      </c>
      <c r="F71" s="37">
        <v>1364</v>
      </c>
      <c r="G71" s="37">
        <v>1931</v>
      </c>
      <c r="H71" s="37">
        <v>2104</v>
      </c>
      <c r="I71" s="37">
        <v>2142</v>
      </c>
      <c r="J71" s="37">
        <v>2134</v>
      </c>
      <c r="K71" s="37">
        <v>2207</v>
      </c>
      <c r="L71" s="37">
        <v>2006</v>
      </c>
      <c r="M71" s="37">
        <v>1757</v>
      </c>
      <c r="N71" s="37">
        <v>1702</v>
      </c>
      <c r="O71" s="37">
        <v>1656</v>
      </c>
      <c r="P71" s="37">
        <v>1638</v>
      </c>
      <c r="Q71" s="37">
        <v>1579</v>
      </c>
      <c r="R71" s="112"/>
    </row>
    <row r="72" spans="1:18" ht="11.45" customHeight="1" x14ac:dyDescent="0.25">
      <c r="A72" s="62" t="s">
        <v>57</v>
      </c>
      <c r="B72" s="37">
        <v>0</v>
      </c>
      <c r="C72" s="37">
        <v>0</v>
      </c>
      <c r="D72" s="37">
        <v>0</v>
      </c>
      <c r="E72" s="37">
        <v>0</v>
      </c>
      <c r="F72" s="37">
        <v>0</v>
      </c>
      <c r="G72" s="37">
        <v>0</v>
      </c>
      <c r="H72" s="37">
        <v>0</v>
      </c>
      <c r="I72" s="37">
        <v>0</v>
      </c>
      <c r="J72" s="37">
        <v>0</v>
      </c>
      <c r="K72" s="37">
        <v>0</v>
      </c>
      <c r="L72" s="37">
        <v>0</v>
      </c>
      <c r="M72" s="37">
        <v>0</v>
      </c>
      <c r="N72" s="37">
        <v>0</v>
      </c>
      <c r="O72" s="37">
        <v>0</v>
      </c>
      <c r="P72" s="37">
        <v>0</v>
      </c>
      <c r="Q72" s="37">
        <v>0</v>
      </c>
      <c r="R72" s="112"/>
    </row>
    <row r="73" spans="1:18" ht="11.45" customHeight="1" x14ac:dyDescent="0.25">
      <c r="A73" s="62" t="s">
        <v>56</v>
      </c>
      <c r="B73" s="37">
        <v>0</v>
      </c>
      <c r="C73" s="37">
        <v>111</v>
      </c>
      <c r="D73" s="37">
        <v>92</v>
      </c>
      <c r="E73" s="37">
        <v>31</v>
      </c>
      <c r="F73" s="37">
        <v>0</v>
      </c>
      <c r="G73" s="37">
        <v>35</v>
      </c>
      <c r="H73" s="37">
        <v>28</v>
      </c>
      <c r="I73" s="37">
        <v>105</v>
      </c>
      <c r="J73" s="37">
        <v>49</v>
      </c>
      <c r="K73" s="37">
        <v>0</v>
      </c>
      <c r="L73" s="37">
        <v>0</v>
      </c>
      <c r="M73" s="37">
        <v>10</v>
      </c>
      <c r="N73" s="37">
        <v>30</v>
      </c>
      <c r="O73" s="37">
        <v>0</v>
      </c>
      <c r="P73" s="37">
        <v>50</v>
      </c>
      <c r="Q73" s="37">
        <v>80</v>
      </c>
      <c r="R73" s="112"/>
    </row>
    <row r="74" spans="1:18" ht="11.45" customHeight="1" x14ac:dyDescent="0.25">
      <c r="A74" s="62" t="s">
        <v>55</v>
      </c>
      <c r="B74" s="37">
        <v>0</v>
      </c>
      <c r="C74" s="37">
        <v>0</v>
      </c>
      <c r="D74" s="37">
        <v>0</v>
      </c>
      <c r="E74" s="37">
        <v>0</v>
      </c>
      <c r="F74" s="37">
        <v>0</v>
      </c>
      <c r="G74" s="37">
        <v>0</v>
      </c>
      <c r="H74" s="37">
        <v>0</v>
      </c>
      <c r="I74" s="37">
        <v>0</v>
      </c>
      <c r="J74" s="37">
        <v>0</v>
      </c>
      <c r="K74" s="37">
        <v>0</v>
      </c>
      <c r="L74" s="37">
        <v>0</v>
      </c>
      <c r="M74" s="37">
        <v>0</v>
      </c>
      <c r="N74" s="37">
        <v>0</v>
      </c>
      <c r="O74" s="37">
        <v>0</v>
      </c>
      <c r="P74" s="37">
        <v>0</v>
      </c>
      <c r="Q74" s="37">
        <v>0</v>
      </c>
      <c r="R74" s="112"/>
    </row>
    <row r="75" spans="1:18" ht="11.45" customHeight="1" x14ac:dyDescent="0.25">
      <c r="A75" s="25" t="s">
        <v>18</v>
      </c>
      <c r="B75" s="40">
        <f t="shared" ref="B75" si="8">B76+B82</f>
        <v>0</v>
      </c>
      <c r="C75" s="40">
        <f t="shared" ref="C75:Q75" si="9">C76+C82</f>
        <v>9100</v>
      </c>
      <c r="D75" s="40">
        <f t="shared" si="9"/>
        <v>25121</v>
      </c>
      <c r="E75" s="40">
        <f t="shared" si="9"/>
        <v>43516</v>
      </c>
      <c r="F75" s="40">
        <f t="shared" si="9"/>
        <v>71539</v>
      </c>
      <c r="G75" s="40">
        <f t="shared" si="9"/>
        <v>38441</v>
      </c>
      <c r="H75" s="40">
        <f t="shared" si="9"/>
        <v>80912</v>
      </c>
      <c r="I75" s="40">
        <f t="shared" si="9"/>
        <v>102163</v>
      </c>
      <c r="J75" s="40">
        <f t="shared" si="9"/>
        <v>109082</v>
      </c>
      <c r="K75" s="40">
        <f t="shared" si="9"/>
        <v>47902</v>
      </c>
      <c r="L75" s="40">
        <f t="shared" si="9"/>
        <v>74926</v>
      </c>
      <c r="M75" s="40">
        <f t="shared" si="9"/>
        <v>10456</v>
      </c>
      <c r="N75" s="40">
        <f t="shared" si="9"/>
        <v>4279.6801494162555</v>
      </c>
      <c r="O75" s="40">
        <f t="shared" si="9"/>
        <v>44164</v>
      </c>
      <c r="P75" s="40">
        <f t="shared" si="9"/>
        <v>39043</v>
      </c>
      <c r="Q75" s="40">
        <f t="shared" si="9"/>
        <v>103712</v>
      </c>
      <c r="R75" s="112"/>
    </row>
    <row r="76" spans="1:18" ht="11.45" customHeight="1" x14ac:dyDescent="0.25">
      <c r="A76" s="23" t="s">
        <v>27</v>
      </c>
      <c r="B76" s="39">
        <f t="shared" ref="B76" si="10">SUM(B77:B81)</f>
        <v>0</v>
      </c>
      <c r="C76" s="39">
        <f t="shared" ref="C76:Q76" si="11">SUM(C77:C81)</f>
        <v>7617</v>
      </c>
      <c r="D76" s="39">
        <f t="shared" si="11"/>
        <v>21409</v>
      </c>
      <c r="E76" s="39">
        <f t="shared" si="11"/>
        <v>37887</v>
      </c>
      <c r="F76" s="39">
        <f t="shared" si="11"/>
        <v>30692</v>
      </c>
      <c r="G76" s="39">
        <f t="shared" si="11"/>
        <v>36438</v>
      </c>
      <c r="H76" s="39">
        <f t="shared" si="11"/>
        <v>56159</v>
      </c>
      <c r="I76" s="39">
        <f t="shared" si="11"/>
        <v>95594</v>
      </c>
      <c r="J76" s="39">
        <f t="shared" si="11"/>
        <v>81891</v>
      </c>
      <c r="K76" s="39">
        <f t="shared" si="11"/>
        <v>45555</v>
      </c>
      <c r="L76" s="39">
        <f t="shared" si="11"/>
        <v>72704</v>
      </c>
      <c r="M76" s="39">
        <f t="shared" si="11"/>
        <v>8388</v>
      </c>
      <c r="N76" s="39">
        <f t="shared" si="11"/>
        <v>2359</v>
      </c>
      <c r="O76" s="39">
        <f t="shared" si="11"/>
        <v>40667</v>
      </c>
      <c r="P76" s="39">
        <f t="shared" si="11"/>
        <v>37417</v>
      </c>
      <c r="Q76" s="39">
        <f t="shared" si="11"/>
        <v>100797</v>
      </c>
      <c r="R76" s="112"/>
    </row>
    <row r="77" spans="1:18" ht="11.45" customHeight="1" x14ac:dyDescent="0.25">
      <c r="A77" s="62" t="s">
        <v>59</v>
      </c>
      <c r="B77" s="42">
        <v>0</v>
      </c>
      <c r="C77" s="42">
        <v>7617</v>
      </c>
      <c r="D77" s="42">
        <v>19268</v>
      </c>
      <c r="E77" s="42">
        <v>25521</v>
      </c>
      <c r="F77" s="42">
        <v>20584</v>
      </c>
      <c r="G77" s="42">
        <v>25134</v>
      </c>
      <c r="H77" s="42">
        <v>28483</v>
      </c>
      <c r="I77" s="42">
        <v>65968</v>
      </c>
      <c r="J77" s="42">
        <v>70622</v>
      </c>
      <c r="K77" s="42">
        <v>4009</v>
      </c>
      <c r="L77" s="42">
        <v>23639</v>
      </c>
      <c r="M77" s="42">
        <v>0</v>
      </c>
      <c r="N77" s="42">
        <v>187</v>
      </c>
      <c r="O77" s="42">
        <v>91</v>
      </c>
      <c r="P77" s="42">
        <v>17571</v>
      </c>
      <c r="Q77" s="42">
        <v>33837</v>
      </c>
      <c r="R77" s="112"/>
    </row>
    <row r="78" spans="1:18" ht="11.45" customHeight="1" x14ac:dyDescent="0.25">
      <c r="A78" s="62" t="s">
        <v>58</v>
      </c>
      <c r="B78" s="42">
        <v>0</v>
      </c>
      <c r="C78" s="42">
        <v>0</v>
      </c>
      <c r="D78" s="42">
        <v>2141</v>
      </c>
      <c r="E78" s="42">
        <v>12366</v>
      </c>
      <c r="F78" s="42">
        <v>10108</v>
      </c>
      <c r="G78" s="42">
        <v>11304</v>
      </c>
      <c r="H78" s="42">
        <v>27676</v>
      </c>
      <c r="I78" s="42">
        <v>29626</v>
      </c>
      <c r="J78" s="42">
        <v>11269</v>
      </c>
      <c r="K78" s="42">
        <v>41546</v>
      </c>
      <c r="L78" s="42">
        <v>49065</v>
      </c>
      <c r="M78" s="42">
        <v>8388</v>
      </c>
      <c r="N78" s="42">
        <v>2172</v>
      </c>
      <c r="O78" s="42">
        <v>40576</v>
      </c>
      <c r="P78" s="42">
        <v>19846</v>
      </c>
      <c r="Q78" s="42">
        <v>66960</v>
      </c>
      <c r="R78" s="112"/>
    </row>
    <row r="79" spans="1:18" ht="11.45" customHeight="1" x14ac:dyDescent="0.25">
      <c r="A79" s="62" t="s">
        <v>57</v>
      </c>
      <c r="B79" s="42">
        <v>0</v>
      </c>
      <c r="C79" s="42">
        <v>0</v>
      </c>
      <c r="D79" s="42">
        <v>0</v>
      </c>
      <c r="E79" s="42">
        <v>0</v>
      </c>
      <c r="F79" s="42">
        <v>0</v>
      </c>
      <c r="G79" s="42">
        <v>0</v>
      </c>
      <c r="H79" s="42">
        <v>0</v>
      </c>
      <c r="I79" s="42">
        <v>0</v>
      </c>
      <c r="J79" s="42">
        <v>0</v>
      </c>
      <c r="K79" s="42">
        <v>0</v>
      </c>
      <c r="L79" s="42">
        <v>0</v>
      </c>
      <c r="M79" s="42">
        <v>0</v>
      </c>
      <c r="N79" s="42">
        <v>0</v>
      </c>
      <c r="O79" s="42">
        <v>0</v>
      </c>
      <c r="P79" s="42">
        <v>0</v>
      </c>
      <c r="Q79" s="42">
        <v>0</v>
      </c>
      <c r="R79" s="112"/>
    </row>
    <row r="80" spans="1:18" ht="11.45" customHeight="1" x14ac:dyDescent="0.25">
      <c r="A80" s="62" t="s">
        <v>56</v>
      </c>
      <c r="B80" s="42">
        <v>0</v>
      </c>
      <c r="C80" s="42">
        <v>0</v>
      </c>
      <c r="D80" s="42">
        <v>0</v>
      </c>
      <c r="E80" s="42">
        <v>0</v>
      </c>
      <c r="F80" s="42">
        <v>0</v>
      </c>
      <c r="G80" s="42">
        <v>0</v>
      </c>
      <c r="H80" s="42">
        <v>0</v>
      </c>
      <c r="I80" s="42">
        <v>0</v>
      </c>
      <c r="J80" s="42">
        <v>0</v>
      </c>
      <c r="K80" s="42">
        <v>0</v>
      </c>
      <c r="L80" s="42">
        <v>0</v>
      </c>
      <c r="M80" s="42">
        <v>0</v>
      </c>
      <c r="N80" s="42">
        <v>0</v>
      </c>
      <c r="O80" s="42">
        <v>0</v>
      </c>
      <c r="P80" s="42">
        <v>0</v>
      </c>
      <c r="Q80" s="42">
        <v>0</v>
      </c>
      <c r="R80" s="112"/>
    </row>
    <row r="81" spans="1:18" ht="11.45" customHeight="1" x14ac:dyDescent="0.25">
      <c r="A81" s="62" t="s">
        <v>55</v>
      </c>
      <c r="B81" s="42">
        <v>0</v>
      </c>
      <c r="C81" s="42">
        <v>0</v>
      </c>
      <c r="D81" s="42">
        <v>0</v>
      </c>
      <c r="E81" s="42">
        <v>0</v>
      </c>
      <c r="F81" s="42">
        <v>0</v>
      </c>
      <c r="G81" s="42">
        <v>0</v>
      </c>
      <c r="H81" s="42">
        <v>0</v>
      </c>
      <c r="I81" s="42">
        <v>0</v>
      </c>
      <c r="J81" s="42">
        <v>0</v>
      </c>
      <c r="K81" s="42">
        <v>0</v>
      </c>
      <c r="L81" s="42">
        <v>0</v>
      </c>
      <c r="M81" s="42">
        <v>0</v>
      </c>
      <c r="N81" s="42">
        <v>0</v>
      </c>
      <c r="O81" s="42">
        <v>0</v>
      </c>
      <c r="P81" s="42">
        <v>0</v>
      </c>
      <c r="Q81" s="42">
        <v>0</v>
      </c>
      <c r="R81" s="112"/>
    </row>
    <row r="82" spans="1:18" ht="11.45" customHeight="1" x14ac:dyDescent="0.25">
      <c r="A82" s="19" t="s">
        <v>24</v>
      </c>
      <c r="B82" s="38">
        <f t="shared" ref="B82" si="12">SUM(B83:B84)</f>
        <v>0</v>
      </c>
      <c r="C82" s="38">
        <f t="shared" ref="C82:Q82" si="13">SUM(C83:C84)</f>
        <v>1483</v>
      </c>
      <c r="D82" s="38">
        <f t="shared" si="13"/>
        <v>3712</v>
      </c>
      <c r="E82" s="38">
        <f t="shared" si="13"/>
        <v>5629</v>
      </c>
      <c r="F82" s="38">
        <f t="shared" si="13"/>
        <v>40847</v>
      </c>
      <c r="G82" s="38">
        <f t="shared" si="13"/>
        <v>2003</v>
      </c>
      <c r="H82" s="38">
        <f t="shared" si="13"/>
        <v>24753</v>
      </c>
      <c r="I82" s="38">
        <f t="shared" si="13"/>
        <v>6569</v>
      </c>
      <c r="J82" s="38">
        <f t="shared" si="13"/>
        <v>27191</v>
      </c>
      <c r="K82" s="38">
        <f t="shared" si="13"/>
        <v>2347</v>
      </c>
      <c r="L82" s="38">
        <f t="shared" si="13"/>
        <v>2222</v>
      </c>
      <c r="M82" s="38">
        <f t="shared" si="13"/>
        <v>2068</v>
      </c>
      <c r="N82" s="38">
        <f t="shared" si="13"/>
        <v>1920.6801494162551</v>
      </c>
      <c r="O82" s="38">
        <f t="shared" si="13"/>
        <v>3497</v>
      </c>
      <c r="P82" s="38">
        <f t="shared" si="13"/>
        <v>1626</v>
      </c>
      <c r="Q82" s="38">
        <f t="shared" si="13"/>
        <v>2915</v>
      </c>
      <c r="R82" s="112"/>
    </row>
    <row r="83" spans="1:18" ht="11.45" customHeight="1" x14ac:dyDescent="0.25">
      <c r="A83" s="17" t="s">
        <v>23</v>
      </c>
      <c r="B83" s="37">
        <v>0</v>
      </c>
      <c r="C83" s="37">
        <v>1483</v>
      </c>
      <c r="D83" s="37">
        <v>3712</v>
      </c>
      <c r="E83" s="37">
        <v>5629</v>
      </c>
      <c r="F83" s="37">
        <v>40847</v>
      </c>
      <c r="G83" s="37">
        <v>2003</v>
      </c>
      <c r="H83" s="37">
        <v>24753</v>
      </c>
      <c r="I83" s="37">
        <v>6569</v>
      </c>
      <c r="J83" s="37">
        <v>27191</v>
      </c>
      <c r="K83" s="37">
        <v>2347</v>
      </c>
      <c r="L83" s="37">
        <v>2222</v>
      </c>
      <c r="M83" s="37">
        <v>2068</v>
      </c>
      <c r="N83" s="37">
        <v>1906</v>
      </c>
      <c r="O83" s="37">
        <v>1736</v>
      </c>
      <c r="P83" s="37">
        <v>1626</v>
      </c>
      <c r="Q83" s="37">
        <v>2466</v>
      </c>
      <c r="R83" s="112"/>
    </row>
    <row r="84" spans="1:18" ht="11.45" customHeight="1" x14ac:dyDescent="0.25">
      <c r="A84" s="15" t="s">
        <v>22</v>
      </c>
      <c r="B84" s="36">
        <v>0</v>
      </c>
      <c r="C84" s="36">
        <v>0</v>
      </c>
      <c r="D84" s="36">
        <v>0</v>
      </c>
      <c r="E84" s="36">
        <v>0</v>
      </c>
      <c r="F84" s="36">
        <v>0</v>
      </c>
      <c r="G84" s="36">
        <v>0</v>
      </c>
      <c r="H84" s="36">
        <v>0</v>
      </c>
      <c r="I84" s="36">
        <v>0</v>
      </c>
      <c r="J84" s="36">
        <v>0</v>
      </c>
      <c r="K84" s="36">
        <v>0</v>
      </c>
      <c r="L84" s="36">
        <v>0</v>
      </c>
      <c r="M84" s="36">
        <v>0</v>
      </c>
      <c r="N84" s="36">
        <v>14.680149416255063</v>
      </c>
      <c r="O84" s="36">
        <v>1761</v>
      </c>
      <c r="P84" s="36">
        <v>0</v>
      </c>
      <c r="Q84" s="36">
        <v>449</v>
      </c>
      <c r="R84" s="112"/>
    </row>
    <row r="86" spans="1:18" ht="11.45" customHeight="1" x14ac:dyDescent="0.25">
      <c r="A86" s="35" t="s">
        <v>45</v>
      </c>
      <c r="B86" s="85"/>
      <c r="C86" s="85"/>
      <c r="D86" s="85"/>
      <c r="E86" s="85"/>
      <c r="F86" s="85"/>
      <c r="G86" s="85"/>
      <c r="H86" s="85"/>
      <c r="I86" s="85"/>
      <c r="J86" s="85"/>
      <c r="K86" s="85"/>
      <c r="L86" s="85"/>
      <c r="M86" s="84"/>
      <c r="N86" s="84"/>
      <c r="O86" s="84"/>
      <c r="P86" s="84"/>
      <c r="Q86" s="84"/>
    </row>
    <row r="88" spans="1:18" ht="11.45" customHeight="1" x14ac:dyDescent="0.25">
      <c r="A88" s="27" t="s">
        <v>107</v>
      </c>
      <c r="B88" s="71"/>
      <c r="C88" s="71"/>
      <c r="D88" s="71"/>
      <c r="E88" s="71"/>
      <c r="F88" s="71"/>
      <c r="G88" s="71"/>
      <c r="H88" s="71"/>
      <c r="I88" s="71"/>
      <c r="J88" s="71"/>
      <c r="K88" s="71"/>
      <c r="L88" s="71"/>
      <c r="M88" s="71"/>
      <c r="N88" s="71"/>
      <c r="O88" s="71"/>
      <c r="P88" s="71"/>
      <c r="Q88" s="71"/>
    </row>
    <row r="89" spans="1:18" ht="11.45" customHeight="1" x14ac:dyDescent="0.25">
      <c r="A89" s="25" t="s">
        <v>39</v>
      </c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</row>
    <row r="90" spans="1:18" ht="11.45" customHeight="1" x14ac:dyDescent="0.25">
      <c r="A90" s="23" t="s">
        <v>30</v>
      </c>
      <c r="B90" s="22">
        <v>4.1347622233306165</v>
      </c>
      <c r="C90" s="22">
        <v>4.0762182197726347</v>
      </c>
      <c r="D90" s="22">
        <v>4.0330878687564642</v>
      </c>
      <c r="E90" s="22">
        <v>3.9883133325205025</v>
      </c>
      <c r="F90" s="22">
        <v>3.9396847500807435</v>
      </c>
      <c r="G90" s="22">
        <v>3.8863600317201117</v>
      </c>
      <c r="H90" s="22">
        <v>3.8312266348310131</v>
      </c>
      <c r="I90" s="22">
        <v>3.7707789338730104</v>
      </c>
      <c r="J90" s="22">
        <v>3.7005250140755743</v>
      </c>
      <c r="K90" s="22">
        <v>3.6398534303802021</v>
      </c>
      <c r="L90" s="22">
        <v>3.58224840902629</v>
      </c>
      <c r="M90" s="22">
        <v>3.5285980837896758</v>
      </c>
      <c r="N90" s="22">
        <v>3.497169015655532</v>
      </c>
      <c r="O90" s="22">
        <v>3.456853156973255</v>
      </c>
      <c r="P90" s="22">
        <v>3.3740775133632019</v>
      </c>
      <c r="Q90" s="22">
        <v>3.3078025128971302</v>
      </c>
    </row>
    <row r="91" spans="1:18" ht="11.45" customHeight="1" x14ac:dyDescent="0.25">
      <c r="A91" s="19" t="s">
        <v>29</v>
      </c>
      <c r="B91" s="21">
        <v>6.8746690811122875</v>
      </c>
      <c r="C91" s="21">
        <v>6.7969875324647502</v>
      </c>
      <c r="D91" s="21">
        <v>6.7398005916696091</v>
      </c>
      <c r="E91" s="21">
        <v>6.679891481713562</v>
      </c>
      <c r="F91" s="21">
        <v>6.6343431479087176</v>
      </c>
      <c r="G91" s="21">
        <v>6.5728973257450365</v>
      </c>
      <c r="H91" s="21">
        <v>6.5143471222894966</v>
      </c>
      <c r="I91" s="21">
        <v>6.4415723677767485</v>
      </c>
      <c r="J91" s="21">
        <v>6.3736753113252007</v>
      </c>
      <c r="K91" s="21">
        <v>6.3011472966066533</v>
      </c>
      <c r="L91" s="21">
        <v>6.2246705619000711</v>
      </c>
      <c r="M91" s="21">
        <v>6.1601708830177593</v>
      </c>
      <c r="N91" s="21">
        <v>6.0771677374894599</v>
      </c>
      <c r="O91" s="21">
        <v>6.0102477325619343</v>
      </c>
      <c r="P91" s="21">
        <v>5.895019766243947</v>
      </c>
      <c r="Q91" s="21">
        <v>5.7830024980642856</v>
      </c>
    </row>
    <row r="92" spans="1:18" ht="11.45" customHeight="1" x14ac:dyDescent="0.25">
      <c r="A92" s="62" t="s">
        <v>59</v>
      </c>
      <c r="B92" s="70">
        <v>6.8912703722176953</v>
      </c>
      <c r="C92" s="70">
        <v>6.8254426748790848</v>
      </c>
      <c r="D92" s="70">
        <v>6.7808545108941178</v>
      </c>
      <c r="E92" s="70">
        <v>6.7341375104415926</v>
      </c>
      <c r="F92" s="70">
        <v>6.6983711679037947</v>
      </c>
      <c r="G92" s="70">
        <v>6.645188449428403</v>
      </c>
      <c r="H92" s="70">
        <v>6.5978634560772589</v>
      </c>
      <c r="I92" s="70">
        <v>6.5310711566819784</v>
      </c>
      <c r="J92" s="70">
        <v>6.4691309511360444</v>
      </c>
      <c r="K92" s="70">
        <v>6.4060656299273528</v>
      </c>
      <c r="L92" s="70">
        <v>6.3308330442628344</v>
      </c>
      <c r="M92" s="70">
        <v>6.2599915751013384</v>
      </c>
      <c r="N92" s="70">
        <v>6.1827996140297454</v>
      </c>
      <c r="O92" s="70">
        <v>6.1045931704284371</v>
      </c>
      <c r="P92" s="70">
        <v>6.011709632310211</v>
      </c>
      <c r="Q92" s="70">
        <v>5.8916173066921731</v>
      </c>
    </row>
    <row r="93" spans="1:18" ht="11.45" customHeight="1" x14ac:dyDescent="0.25">
      <c r="A93" s="62" t="s">
        <v>58</v>
      </c>
      <c r="B93" s="70">
        <v>6.2153906077815595</v>
      </c>
      <c r="C93" s="70">
        <v>6.2039299569730266</v>
      </c>
      <c r="D93" s="70">
        <v>6.1855578820187471</v>
      </c>
      <c r="E93" s="70">
        <v>6.1262398415520076</v>
      </c>
      <c r="F93" s="70">
        <v>6.1266775722710776</v>
      </c>
      <c r="G93" s="70">
        <v>6.1133530540218022</v>
      </c>
      <c r="H93" s="70">
        <v>6.0207297537843427</v>
      </c>
      <c r="I93" s="70">
        <v>5.9536171802347031</v>
      </c>
      <c r="J93" s="70">
        <v>5.9089923808450786</v>
      </c>
      <c r="K93" s="70">
        <v>5.7465770334247583</v>
      </c>
      <c r="L93" s="70">
        <v>5.682189489747306</v>
      </c>
      <c r="M93" s="70">
        <v>5.6497968225165831</v>
      </c>
      <c r="N93" s="70">
        <v>5.6005318148464065</v>
      </c>
      <c r="O93" s="70">
        <v>5.5380991448750523</v>
      </c>
      <c r="P93" s="70">
        <v>4.8280585229426789</v>
      </c>
      <c r="Q93" s="70">
        <v>4.7356813896596561</v>
      </c>
    </row>
    <row r="94" spans="1:18" ht="11.45" customHeight="1" x14ac:dyDescent="0.25">
      <c r="A94" s="62" t="s">
        <v>57</v>
      </c>
      <c r="B94" s="70">
        <v>8.148519087041052</v>
      </c>
      <c r="C94" s="70">
        <v>8.1688903847586545</v>
      </c>
      <c r="D94" s="70">
        <v>8.1893126107205507</v>
      </c>
      <c r="E94" s="70">
        <v>8.2097858922473499</v>
      </c>
      <c r="F94" s="70">
        <v>8.2303103569779683</v>
      </c>
      <c r="G94" s="70">
        <v>8.2298568552140416</v>
      </c>
      <c r="H94" s="70">
        <v>8.1529993416373046</v>
      </c>
      <c r="I94" s="70">
        <v>8.0157299296816404</v>
      </c>
      <c r="J94" s="70">
        <v>7.9337506022870485</v>
      </c>
      <c r="K94" s="70">
        <v>7.6537823404636045</v>
      </c>
      <c r="L94" s="70">
        <v>7.3686625307501448</v>
      </c>
      <c r="M94" s="70">
        <v>7.2943594381067287</v>
      </c>
      <c r="N94" s="70">
        <v>7.2643443533048622</v>
      </c>
      <c r="O94" s="70">
        <v>7.0428600640421237</v>
      </c>
      <c r="P94" s="70">
        <v>7.0188273151077905</v>
      </c>
      <c r="Q94" s="70">
        <v>6.9331334631931885</v>
      </c>
    </row>
    <row r="95" spans="1:18" ht="11.45" customHeight="1" x14ac:dyDescent="0.25">
      <c r="A95" s="62" t="s">
        <v>56</v>
      </c>
      <c r="B95" s="70" t="s">
        <v>183</v>
      </c>
      <c r="C95" s="70">
        <v>7.685334307326225</v>
      </c>
      <c r="D95" s="70">
        <v>7.6791043406382204</v>
      </c>
      <c r="E95" s="70">
        <v>7.6823939414015774</v>
      </c>
      <c r="F95" s="70">
        <v>7.6995328075680192</v>
      </c>
      <c r="G95" s="70">
        <v>7.6841054499270465</v>
      </c>
      <c r="H95" s="70">
        <v>7.6721824382215793</v>
      </c>
      <c r="I95" s="70">
        <v>7.610463160945736</v>
      </c>
      <c r="J95" s="70">
        <v>7.6095094529538789</v>
      </c>
      <c r="K95" s="70">
        <v>7.2866498807357569</v>
      </c>
      <c r="L95" s="70">
        <v>7.0965396889157599</v>
      </c>
      <c r="M95" s="70">
        <v>6.9453664145532441</v>
      </c>
      <c r="N95" s="70">
        <v>6.8999295914978331</v>
      </c>
      <c r="O95" s="70">
        <v>6.8584434786133377</v>
      </c>
      <c r="P95" s="70">
        <v>6.8041241114358275</v>
      </c>
      <c r="Q95" s="70">
        <v>6.340990253544688</v>
      </c>
    </row>
    <row r="96" spans="1:18" ht="11.45" customHeight="1" x14ac:dyDescent="0.25">
      <c r="A96" s="62" t="s">
        <v>60</v>
      </c>
      <c r="B96" s="70" t="s">
        <v>183</v>
      </c>
      <c r="C96" s="70" t="s">
        <v>183</v>
      </c>
      <c r="D96" s="70" t="s">
        <v>183</v>
      </c>
      <c r="E96" s="70" t="s">
        <v>183</v>
      </c>
      <c r="F96" s="70" t="s">
        <v>183</v>
      </c>
      <c r="G96" s="70" t="s">
        <v>183</v>
      </c>
      <c r="H96" s="70" t="s">
        <v>183</v>
      </c>
      <c r="I96" s="70" t="s">
        <v>183</v>
      </c>
      <c r="J96" s="70" t="s">
        <v>183</v>
      </c>
      <c r="K96" s="70" t="s">
        <v>183</v>
      </c>
      <c r="L96" s="70" t="s">
        <v>183</v>
      </c>
      <c r="M96" s="70" t="s">
        <v>183</v>
      </c>
      <c r="N96" s="70" t="s">
        <v>183</v>
      </c>
      <c r="O96" s="70">
        <v>1.62543432662162</v>
      </c>
      <c r="P96" s="70">
        <v>2.0310995757025818</v>
      </c>
      <c r="Q96" s="70">
        <v>2.1884850918643233</v>
      </c>
    </row>
    <row r="97" spans="1:17" ht="11.45" customHeight="1" x14ac:dyDescent="0.25">
      <c r="A97" s="62" t="s">
        <v>55</v>
      </c>
      <c r="B97" s="70" t="s">
        <v>183</v>
      </c>
      <c r="C97" s="70" t="s">
        <v>183</v>
      </c>
      <c r="D97" s="70" t="s">
        <v>183</v>
      </c>
      <c r="E97" s="70" t="s">
        <v>183</v>
      </c>
      <c r="F97" s="70" t="s">
        <v>183</v>
      </c>
      <c r="G97" s="70" t="s">
        <v>183</v>
      </c>
      <c r="H97" s="70" t="s">
        <v>183</v>
      </c>
      <c r="I97" s="70" t="s">
        <v>183</v>
      </c>
      <c r="J97" s="70" t="s">
        <v>183</v>
      </c>
      <c r="K97" s="70" t="s">
        <v>183</v>
      </c>
      <c r="L97" s="70" t="s">
        <v>183</v>
      </c>
      <c r="M97" s="70" t="s">
        <v>183</v>
      </c>
      <c r="N97" s="70" t="s">
        <v>183</v>
      </c>
      <c r="O97" s="70" t="s">
        <v>183</v>
      </c>
      <c r="P97" s="70">
        <v>2.3312180649515368</v>
      </c>
      <c r="Q97" s="70">
        <v>2.3235633190666212</v>
      </c>
    </row>
    <row r="98" spans="1:17" ht="11.45" customHeight="1" x14ac:dyDescent="0.25">
      <c r="A98" s="19" t="s">
        <v>28</v>
      </c>
      <c r="B98" s="21">
        <v>58.147288754182696</v>
      </c>
      <c r="C98" s="21">
        <v>56.698698954429119</v>
      </c>
      <c r="D98" s="21">
        <v>55.903495382944563</v>
      </c>
      <c r="E98" s="21">
        <v>55.108874746042645</v>
      </c>
      <c r="F98" s="21">
        <v>54.486028085200232</v>
      </c>
      <c r="G98" s="21">
        <v>53.658541245125576</v>
      </c>
      <c r="H98" s="21">
        <v>52.811418161365516</v>
      </c>
      <c r="I98" s="21">
        <v>51.942599045269304</v>
      </c>
      <c r="J98" s="21">
        <v>51.09058863854797</v>
      </c>
      <c r="K98" s="21">
        <v>50.232884498180283</v>
      </c>
      <c r="L98" s="21">
        <v>49.414234444106107</v>
      </c>
      <c r="M98" s="21">
        <v>48.612165307994779</v>
      </c>
      <c r="N98" s="21">
        <v>47.837016440083893</v>
      </c>
      <c r="O98" s="21">
        <v>47.587319483700398</v>
      </c>
      <c r="P98" s="21">
        <v>47.327457054166672</v>
      </c>
      <c r="Q98" s="21">
        <v>47.035657302815842</v>
      </c>
    </row>
    <row r="99" spans="1:17" ht="11.45" customHeight="1" x14ac:dyDescent="0.25">
      <c r="A99" s="62" t="s">
        <v>59</v>
      </c>
      <c r="B99" s="20" t="s">
        <v>183</v>
      </c>
      <c r="C99" s="20" t="s">
        <v>183</v>
      </c>
      <c r="D99" s="20" t="s">
        <v>183</v>
      </c>
      <c r="E99" s="20" t="s">
        <v>183</v>
      </c>
      <c r="F99" s="20" t="s">
        <v>183</v>
      </c>
      <c r="G99" s="20" t="s">
        <v>183</v>
      </c>
      <c r="H99" s="20" t="s">
        <v>183</v>
      </c>
      <c r="I99" s="20" t="s">
        <v>183</v>
      </c>
      <c r="J99" s="20" t="s">
        <v>183</v>
      </c>
      <c r="K99" s="20" t="s">
        <v>183</v>
      </c>
      <c r="L99" s="20" t="s">
        <v>183</v>
      </c>
      <c r="M99" s="20" t="s">
        <v>183</v>
      </c>
      <c r="N99" s="20" t="s">
        <v>183</v>
      </c>
      <c r="O99" s="20" t="s">
        <v>183</v>
      </c>
      <c r="P99" s="20" t="s">
        <v>183</v>
      </c>
      <c r="Q99" s="20" t="s">
        <v>183</v>
      </c>
    </row>
    <row r="100" spans="1:17" ht="11.45" customHeight="1" x14ac:dyDescent="0.25">
      <c r="A100" s="62" t="s">
        <v>58</v>
      </c>
      <c r="B100" s="20">
        <v>58.147288754182696</v>
      </c>
      <c r="C100" s="20">
        <v>56.88516811043641</v>
      </c>
      <c r="D100" s="20">
        <v>56.174304041575603</v>
      </c>
      <c r="E100" s="20">
        <v>55.389235135761659</v>
      </c>
      <c r="F100" s="20">
        <v>54.753343139469813</v>
      </c>
      <c r="G100" s="20">
        <v>53.924036048833415</v>
      </c>
      <c r="H100" s="20">
        <v>53.066009432160662</v>
      </c>
      <c r="I100" s="20">
        <v>52.220135979898259</v>
      </c>
      <c r="J100" s="20">
        <v>51.359462938705036</v>
      </c>
      <c r="K100" s="20">
        <v>50.46807949100404</v>
      </c>
      <c r="L100" s="20">
        <v>49.618587865043672</v>
      </c>
      <c r="M100" s="20">
        <v>48.792053487512696</v>
      </c>
      <c r="N100" s="20">
        <v>48.001407425046729</v>
      </c>
      <c r="O100" s="20">
        <v>47.735962521944728</v>
      </c>
      <c r="P100" s="20">
        <v>47.480873955511008</v>
      </c>
      <c r="Q100" s="20">
        <v>47.205984974076372</v>
      </c>
    </row>
    <row r="101" spans="1:17" ht="11.45" customHeight="1" x14ac:dyDescent="0.25">
      <c r="A101" s="62" t="s">
        <v>57</v>
      </c>
      <c r="B101" s="20" t="s">
        <v>183</v>
      </c>
      <c r="C101" s="20" t="s">
        <v>183</v>
      </c>
      <c r="D101" s="20" t="s">
        <v>183</v>
      </c>
      <c r="E101" s="20" t="s">
        <v>183</v>
      </c>
      <c r="F101" s="20" t="s">
        <v>183</v>
      </c>
      <c r="G101" s="20" t="s">
        <v>183</v>
      </c>
      <c r="H101" s="20" t="s">
        <v>183</v>
      </c>
      <c r="I101" s="20" t="s">
        <v>183</v>
      </c>
      <c r="J101" s="20" t="s">
        <v>183</v>
      </c>
      <c r="K101" s="20" t="s">
        <v>183</v>
      </c>
      <c r="L101" s="20" t="s">
        <v>183</v>
      </c>
      <c r="M101" s="20" t="s">
        <v>183</v>
      </c>
      <c r="N101" s="20" t="s">
        <v>183</v>
      </c>
      <c r="O101" s="20" t="s">
        <v>183</v>
      </c>
      <c r="P101" s="20" t="s">
        <v>183</v>
      </c>
      <c r="Q101" s="20" t="s">
        <v>183</v>
      </c>
    </row>
    <row r="102" spans="1:17" ht="11.45" customHeight="1" x14ac:dyDescent="0.25">
      <c r="A102" s="62" t="s">
        <v>56</v>
      </c>
      <c r="B102" s="20" t="s">
        <v>183</v>
      </c>
      <c r="C102" s="20">
        <v>40.332722191053456</v>
      </c>
      <c r="D102" s="20">
        <v>40.377132288098416</v>
      </c>
      <c r="E102" s="20">
        <v>40.448634367363624</v>
      </c>
      <c r="F102" s="20">
        <v>40.549549884034107</v>
      </c>
      <c r="G102" s="20">
        <v>40.601291267937107</v>
      </c>
      <c r="H102" s="20">
        <v>40.651502590012363</v>
      </c>
      <c r="I102" s="20">
        <v>40.562311620277519</v>
      </c>
      <c r="J102" s="20">
        <v>40.543650762313881</v>
      </c>
      <c r="K102" s="20">
        <v>40.629681090285871</v>
      </c>
      <c r="L102" s="20">
        <v>40.711675059863872</v>
      </c>
      <c r="M102" s="20">
        <v>40.738981190429371</v>
      </c>
      <c r="N102" s="20">
        <v>40.636691298711781</v>
      </c>
      <c r="O102" s="20">
        <v>40.693187922825551</v>
      </c>
      <c r="P102" s="20">
        <v>40.363434966385668</v>
      </c>
      <c r="Q102" s="20">
        <v>39.816342270209809</v>
      </c>
    </row>
    <row r="103" spans="1:17" ht="11.45" customHeight="1" x14ac:dyDescent="0.25">
      <c r="A103" s="62" t="s">
        <v>55</v>
      </c>
      <c r="B103" s="20" t="s">
        <v>183</v>
      </c>
      <c r="C103" s="20" t="s">
        <v>183</v>
      </c>
      <c r="D103" s="20" t="s">
        <v>183</v>
      </c>
      <c r="E103" s="20" t="s">
        <v>183</v>
      </c>
      <c r="F103" s="20" t="s">
        <v>183</v>
      </c>
      <c r="G103" s="20" t="s">
        <v>183</v>
      </c>
      <c r="H103" s="20" t="s">
        <v>183</v>
      </c>
      <c r="I103" s="20" t="s">
        <v>183</v>
      </c>
      <c r="J103" s="20" t="s">
        <v>183</v>
      </c>
      <c r="K103" s="20" t="s">
        <v>183</v>
      </c>
      <c r="L103" s="20" t="s">
        <v>183</v>
      </c>
      <c r="M103" s="20" t="s">
        <v>183</v>
      </c>
      <c r="N103" s="20" t="s">
        <v>183</v>
      </c>
      <c r="O103" s="20" t="s">
        <v>183</v>
      </c>
      <c r="P103" s="20" t="s">
        <v>183</v>
      </c>
      <c r="Q103" s="20" t="s">
        <v>183</v>
      </c>
    </row>
    <row r="104" spans="1:17" ht="11.45" customHeight="1" x14ac:dyDescent="0.25">
      <c r="A104" s="25" t="s">
        <v>18</v>
      </c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</row>
    <row r="105" spans="1:17" ht="11.45" customHeight="1" x14ac:dyDescent="0.25">
      <c r="A105" s="23" t="s">
        <v>27</v>
      </c>
      <c r="B105" s="102">
        <v>8.4862152841531717</v>
      </c>
      <c r="C105" s="102">
        <v>8.4191131610053258</v>
      </c>
      <c r="D105" s="102">
        <v>8.3531789752793433</v>
      </c>
      <c r="E105" s="102">
        <v>8.2652744629977839</v>
      </c>
      <c r="F105" s="102">
        <v>8.2062226263116873</v>
      </c>
      <c r="G105" s="102">
        <v>8.1418610597268852</v>
      </c>
      <c r="H105" s="102">
        <v>8.0350261024085903</v>
      </c>
      <c r="I105" s="102">
        <v>7.9088974403589978</v>
      </c>
      <c r="J105" s="102">
        <v>7.8142558158624409</v>
      </c>
      <c r="K105" s="102">
        <v>7.7063246487345136</v>
      </c>
      <c r="L105" s="102">
        <v>7.5774630889421708</v>
      </c>
      <c r="M105" s="102">
        <v>7.4889676673572572</v>
      </c>
      <c r="N105" s="102">
        <v>7.4371102889070917</v>
      </c>
      <c r="O105" s="102">
        <v>7.3238015671465062</v>
      </c>
      <c r="P105" s="102">
        <v>7.2171300067363058</v>
      </c>
      <c r="Q105" s="102">
        <v>7.0245429767061278</v>
      </c>
    </row>
    <row r="106" spans="1:17" ht="11.45" customHeight="1" x14ac:dyDescent="0.25">
      <c r="A106" s="62" t="s">
        <v>59</v>
      </c>
      <c r="B106" s="70">
        <v>8.5778926089757519</v>
      </c>
      <c r="C106" s="70">
        <v>8.5391926114079659</v>
      </c>
      <c r="D106" s="70">
        <v>8.4946383146931197</v>
      </c>
      <c r="E106" s="70">
        <v>8.4603754989172462</v>
      </c>
      <c r="F106" s="70">
        <v>8.4324236916475908</v>
      </c>
      <c r="G106" s="70">
        <v>8.3928869395089016</v>
      </c>
      <c r="H106" s="70">
        <v>8.3424445206513465</v>
      </c>
      <c r="I106" s="70">
        <v>8.2332861532786694</v>
      </c>
      <c r="J106" s="70">
        <v>8.1157662108503921</v>
      </c>
      <c r="K106" s="70">
        <v>8.075735334765838</v>
      </c>
      <c r="L106" s="70">
        <v>7.9996606335865499</v>
      </c>
      <c r="M106" s="70">
        <v>7.9266254253088837</v>
      </c>
      <c r="N106" s="70">
        <v>7.8647738280492945</v>
      </c>
      <c r="O106" s="70">
        <v>7.7924560664487306</v>
      </c>
      <c r="P106" s="70">
        <v>7.6676168462486594</v>
      </c>
      <c r="Q106" s="70">
        <v>7.5091638344972829</v>
      </c>
    </row>
    <row r="107" spans="1:17" ht="11.45" customHeight="1" x14ac:dyDescent="0.25">
      <c r="A107" s="62" t="s">
        <v>58</v>
      </c>
      <c r="B107" s="70">
        <v>7.8405295043055352</v>
      </c>
      <c r="C107" s="70">
        <v>7.6610452107641525</v>
      </c>
      <c r="D107" s="70">
        <v>7.5288332380690317</v>
      </c>
      <c r="E107" s="70">
        <v>7.3386406197125407</v>
      </c>
      <c r="F107" s="70">
        <v>7.247024884966919</v>
      </c>
      <c r="G107" s="70">
        <v>7.171514889475338</v>
      </c>
      <c r="H107" s="70">
        <v>7.0588675737065216</v>
      </c>
      <c r="I107" s="70">
        <v>6.9754101547020069</v>
      </c>
      <c r="J107" s="70">
        <v>6.9249052563000735</v>
      </c>
      <c r="K107" s="70">
        <v>6.8423877518914473</v>
      </c>
      <c r="L107" s="70">
        <v>6.77128237645094</v>
      </c>
      <c r="M107" s="70">
        <v>6.7355971793138334</v>
      </c>
      <c r="N107" s="70">
        <v>6.7369898891021824</v>
      </c>
      <c r="O107" s="70">
        <v>6.6986808647234142</v>
      </c>
      <c r="P107" s="70">
        <v>6.6635175546809435</v>
      </c>
      <c r="Q107" s="70">
        <v>6.526115845554707</v>
      </c>
    </row>
    <row r="108" spans="1:17" ht="11.45" customHeight="1" x14ac:dyDescent="0.25">
      <c r="A108" s="62" t="s">
        <v>57</v>
      </c>
      <c r="B108" s="70" t="s">
        <v>183</v>
      </c>
      <c r="C108" s="70" t="s">
        <v>183</v>
      </c>
      <c r="D108" s="70" t="s">
        <v>183</v>
      </c>
      <c r="E108" s="70" t="s">
        <v>183</v>
      </c>
      <c r="F108" s="70" t="s">
        <v>183</v>
      </c>
      <c r="G108" s="70" t="s">
        <v>183</v>
      </c>
      <c r="H108" s="70" t="s">
        <v>183</v>
      </c>
      <c r="I108" s="70" t="s">
        <v>183</v>
      </c>
      <c r="J108" s="70" t="s">
        <v>183</v>
      </c>
      <c r="K108" s="70" t="s">
        <v>183</v>
      </c>
      <c r="L108" s="70" t="s">
        <v>183</v>
      </c>
      <c r="M108" s="70" t="s">
        <v>183</v>
      </c>
      <c r="N108" s="70" t="s">
        <v>183</v>
      </c>
      <c r="O108" s="70" t="s">
        <v>183</v>
      </c>
      <c r="P108" s="70" t="s">
        <v>183</v>
      </c>
      <c r="Q108" s="70" t="s">
        <v>183</v>
      </c>
    </row>
    <row r="109" spans="1:17" ht="11.45" customHeight="1" x14ac:dyDescent="0.25">
      <c r="A109" s="62" t="s">
        <v>56</v>
      </c>
      <c r="B109" s="70" t="s">
        <v>183</v>
      </c>
      <c r="C109" s="70" t="s">
        <v>183</v>
      </c>
      <c r="D109" s="70" t="s">
        <v>183</v>
      </c>
      <c r="E109" s="70" t="s">
        <v>183</v>
      </c>
      <c r="F109" s="70" t="s">
        <v>183</v>
      </c>
      <c r="G109" s="70" t="s">
        <v>183</v>
      </c>
      <c r="H109" s="70" t="s">
        <v>183</v>
      </c>
      <c r="I109" s="70" t="s">
        <v>183</v>
      </c>
      <c r="J109" s="70" t="s">
        <v>183</v>
      </c>
      <c r="K109" s="70" t="s">
        <v>183</v>
      </c>
      <c r="L109" s="70" t="s">
        <v>183</v>
      </c>
      <c r="M109" s="70" t="s">
        <v>183</v>
      </c>
      <c r="N109" s="70" t="s">
        <v>183</v>
      </c>
      <c r="O109" s="70" t="s">
        <v>183</v>
      </c>
      <c r="P109" s="70" t="s">
        <v>183</v>
      </c>
      <c r="Q109" s="70" t="s">
        <v>183</v>
      </c>
    </row>
    <row r="110" spans="1:17" ht="11.45" customHeight="1" x14ac:dyDescent="0.25">
      <c r="A110" s="62" t="s">
        <v>55</v>
      </c>
      <c r="B110" s="70" t="s">
        <v>183</v>
      </c>
      <c r="C110" s="70" t="s">
        <v>183</v>
      </c>
      <c r="D110" s="70" t="s">
        <v>183</v>
      </c>
      <c r="E110" s="70" t="s">
        <v>183</v>
      </c>
      <c r="F110" s="70" t="s">
        <v>183</v>
      </c>
      <c r="G110" s="70" t="s">
        <v>183</v>
      </c>
      <c r="H110" s="70" t="s">
        <v>183</v>
      </c>
      <c r="I110" s="70" t="s">
        <v>183</v>
      </c>
      <c r="J110" s="70" t="s">
        <v>183</v>
      </c>
      <c r="K110" s="70" t="s">
        <v>183</v>
      </c>
      <c r="L110" s="70" t="s">
        <v>183</v>
      </c>
      <c r="M110" s="70" t="s">
        <v>183</v>
      </c>
      <c r="N110" s="70" t="s">
        <v>183</v>
      </c>
      <c r="O110" s="70" t="s">
        <v>183</v>
      </c>
      <c r="P110" s="70" t="s">
        <v>183</v>
      </c>
      <c r="Q110" s="70" t="s">
        <v>183</v>
      </c>
    </row>
    <row r="111" spans="1:17" ht="11.45" customHeight="1" x14ac:dyDescent="0.25">
      <c r="A111" s="19" t="s">
        <v>24</v>
      </c>
      <c r="B111" s="21">
        <v>37.496241134335371</v>
      </c>
      <c r="C111" s="21">
        <v>37.442039947338571</v>
      </c>
      <c r="D111" s="21">
        <v>37.383825782163989</v>
      </c>
      <c r="E111" s="21">
        <v>37.390144161133648</v>
      </c>
      <c r="F111" s="21">
        <v>37.023848820532308</v>
      </c>
      <c r="G111" s="21">
        <v>36.985843563231441</v>
      </c>
      <c r="H111" s="21">
        <v>36.847431962657183</v>
      </c>
      <c r="I111" s="21">
        <v>36.820953970593145</v>
      </c>
      <c r="J111" s="21">
        <v>36.596392373748742</v>
      </c>
      <c r="K111" s="21">
        <v>36.54179536732876</v>
      </c>
      <c r="L111" s="21">
        <v>36.469922285374757</v>
      </c>
      <c r="M111" s="21">
        <v>36.359477551591119</v>
      </c>
      <c r="N111" s="21">
        <v>36.220127990487377</v>
      </c>
      <c r="O111" s="21">
        <v>36.095012130790302</v>
      </c>
      <c r="P111" s="21">
        <v>35.973029466150365</v>
      </c>
      <c r="Q111" s="21">
        <v>35.918404729814036</v>
      </c>
    </row>
    <row r="112" spans="1:17" ht="11.45" customHeight="1" x14ac:dyDescent="0.25">
      <c r="A112" s="17" t="s">
        <v>23</v>
      </c>
      <c r="B112" s="20">
        <v>37.43156530970861</v>
      </c>
      <c r="C112" s="20">
        <v>37.388636028714174</v>
      </c>
      <c r="D112" s="20">
        <v>37.337052565748522</v>
      </c>
      <c r="E112" s="20">
        <v>37.347961602814088</v>
      </c>
      <c r="F112" s="20">
        <v>36.983635312545552</v>
      </c>
      <c r="G112" s="20">
        <v>36.940070268422623</v>
      </c>
      <c r="H112" s="20">
        <v>36.798459722976929</v>
      </c>
      <c r="I112" s="20">
        <v>36.778172105334292</v>
      </c>
      <c r="J112" s="20">
        <v>36.559554617246391</v>
      </c>
      <c r="K112" s="20">
        <v>36.506987415854383</v>
      </c>
      <c r="L112" s="20">
        <v>36.425812518865882</v>
      </c>
      <c r="M112" s="20">
        <v>36.319973323016463</v>
      </c>
      <c r="N112" s="20">
        <v>36.173336909615777</v>
      </c>
      <c r="O112" s="20">
        <v>35.999065016317239</v>
      </c>
      <c r="P112" s="20">
        <v>35.916531359565568</v>
      </c>
      <c r="Q112" s="20">
        <v>35.849158931428718</v>
      </c>
    </row>
    <row r="113" spans="1:17" ht="11.45" customHeight="1" x14ac:dyDescent="0.25">
      <c r="A113" s="15" t="s">
        <v>22</v>
      </c>
      <c r="B113" s="69">
        <v>45.927835051454927</v>
      </c>
      <c r="C113" s="69">
        <v>44.195871332891279</v>
      </c>
      <c r="D113" s="69">
        <v>43.175194180899361</v>
      </c>
      <c r="E113" s="69">
        <v>42.496832430127753</v>
      </c>
      <c r="F113" s="69">
        <v>42.011188195934949</v>
      </c>
      <c r="G113" s="69">
        <v>41.824198743113527</v>
      </c>
      <c r="H113" s="69">
        <v>41.632693906626223</v>
      </c>
      <c r="I113" s="69">
        <v>41.651118853615344</v>
      </c>
      <c r="J113" s="69">
        <v>41.604962816493469</v>
      </c>
      <c r="K113" s="69">
        <v>41.490050934088622</v>
      </c>
      <c r="L113" s="69">
        <v>41.086486895921631</v>
      </c>
      <c r="M113" s="69">
        <v>41.046171203441219</v>
      </c>
      <c r="N113" s="69">
        <v>40.72042864219997</v>
      </c>
      <c r="O113" s="69">
        <v>40.152509667011486</v>
      </c>
      <c r="P113" s="69">
        <v>39.905998864812886</v>
      </c>
      <c r="Q113" s="69">
        <v>39.857672023743021</v>
      </c>
    </row>
    <row r="115" spans="1:17" ht="11.45" customHeight="1" x14ac:dyDescent="0.25">
      <c r="A115" s="27" t="s">
        <v>106</v>
      </c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</row>
    <row r="116" spans="1:17" ht="11.45" customHeight="1" x14ac:dyDescent="0.25">
      <c r="A116" s="25" t="s">
        <v>39</v>
      </c>
      <c r="B116" s="110"/>
      <c r="C116" s="110"/>
      <c r="D116" s="110"/>
      <c r="E116" s="110"/>
      <c r="F116" s="110"/>
      <c r="G116" s="110"/>
      <c r="H116" s="110"/>
      <c r="I116" s="110"/>
      <c r="J116" s="110"/>
      <c r="K116" s="110"/>
      <c r="L116" s="110"/>
      <c r="M116" s="110"/>
      <c r="N116" s="110"/>
      <c r="O116" s="110"/>
      <c r="P116" s="110"/>
      <c r="Q116" s="110"/>
    </row>
    <row r="117" spans="1:17" ht="11.45" customHeight="1" x14ac:dyDescent="0.25">
      <c r="A117" s="23" t="s">
        <v>30</v>
      </c>
      <c r="B117" s="111">
        <f>IF(TrRoad_act!B86=0,"",TrRoad_ene!B62/TrRoad_tech!B90)</f>
        <v>1.0783152597997749</v>
      </c>
      <c r="C117" s="111">
        <f>IF(TrRoad_act!C86=0,"",TrRoad_ene!C62/TrRoad_tech!C90)</f>
        <v>1.1207165880424212</v>
      </c>
      <c r="D117" s="111">
        <f>IF(TrRoad_act!D86=0,"",TrRoad_ene!D62/TrRoad_tech!D90)</f>
        <v>1.1273322088419693</v>
      </c>
      <c r="E117" s="111">
        <f>IF(TrRoad_act!E86=0,"",TrRoad_ene!E62/TrRoad_tech!E90)</f>
        <v>1.1279365232937462</v>
      </c>
      <c r="F117" s="111">
        <f>IF(TrRoad_act!F86=0,"",TrRoad_ene!F62/TrRoad_tech!F90)</f>
        <v>1.103413279330494</v>
      </c>
      <c r="G117" s="111">
        <f>IF(TrRoad_act!G86=0,"",TrRoad_ene!G62/TrRoad_tech!G90)</f>
        <v>1.125515106557293</v>
      </c>
      <c r="H117" s="111">
        <f>IF(TrRoad_act!H86=0,"",TrRoad_ene!H62/TrRoad_tech!H90)</f>
        <v>1.0992860364323687</v>
      </c>
      <c r="I117" s="111">
        <f>IF(TrRoad_act!I86=0,"",TrRoad_ene!I62/TrRoad_tech!I90)</f>
        <v>1.0927213044024888</v>
      </c>
      <c r="J117" s="111">
        <f>IF(TrRoad_act!J86=0,"",TrRoad_ene!J62/TrRoad_tech!J90)</f>
        <v>1.1171036058834001</v>
      </c>
      <c r="K117" s="111">
        <f>IF(TrRoad_act!K86=0,"",TrRoad_ene!K62/TrRoad_tech!K90)</f>
        <v>1.1389722038635683</v>
      </c>
      <c r="L117" s="111">
        <f>IF(TrRoad_act!L86=0,"",TrRoad_ene!L62/TrRoad_tech!L90)</f>
        <v>1.153562350166333</v>
      </c>
      <c r="M117" s="111">
        <f>IF(TrRoad_act!M86=0,"",TrRoad_ene!M62/TrRoad_tech!M90)</f>
        <v>1.1561493139446331</v>
      </c>
      <c r="N117" s="111">
        <f>IF(TrRoad_act!N86=0,"",TrRoad_ene!N62/TrRoad_tech!N90)</f>
        <v>1.1381922112006986</v>
      </c>
      <c r="O117" s="111">
        <f>IF(TrRoad_act!O86=0,"",TrRoad_ene!O62/TrRoad_tech!O90)</f>
        <v>1.1302826321219908</v>
      </c>
      <c r="P117" s="111">
        <f>IF(TrRoad_act!P86=0,"",TrRoad_ene!P62/TrRoad_tech!P90)</f>
        <v>1.1329616596789576</v>
      </c>
      <c r="Q117" s="111">
        <f>IF(TrRoad_act!Q86=0,"",TrRoad_ene!Q62/TrRoad_tech!Q90)</f>
        <v>1.1792930479545092</v>
      </c>
    </row>
    <row r="118" spans="1:17" ht="11.45" customHeight="1" x14ac:dyDescent="0.25">
      <c r="A118" s="19" t="s">
        <v>29</v>
      </c>
      <c r="B118" s="107">
        <f>IF(TrRoad_act!B87=0,"",TrRoad_ene!B63/TrRoad_tech!B91)</f>
        <v>1.2438683122684215</v>
      </c>
      <c r="C118" s="107">
        <f>IF(TrRoad_act!C87=0,"",TrRoad_ene!C63/TrRoad_tech!C91)</f>
        <v>1.2111766277440625</v>
      </c>
      <c r="D118" s="107">
        <f>IF(TrRoad_act!D87=0,"",TrRoad_ene!D63/TrRoad_tech!D91)</f>
        <v>1.2021280864180359</v>
      </c>
      <c r="E118" s="107">
        <f>IF(TrRoad_act!E87=0,"",TrRoad_ene!E63/TrRoad_tech!E91)</f>
        <v>1.202228326646317</v>
      </c>
      <c r="F118" s="107">
        <f>IF(TrRoad_act!F87=0,"",TrRoad_ene!F63/TrRoad_tech!F91)</f>
        <v>1.1786546764659105</v>
      </c>
      <c r="G118" s="107">
        <f>IF(TrRoad_act!G87=0,"",TrRoad_ene!G63/TrRoad_tech!G91)</f>
        <v>1.1707247237349834</v>
      </c>
      <c r="H118" s="107">
        <f>IF(TrRoad_act!H87=0,"",TrRoad_ene!H63/TrRoad_tech!H91)</f>
        <v>1.1533726221397542</v>
      </c>
      <c r="I118" s="107">
        <f>IF(TrRoad_act!I87=0,"",TrRoad_ene!I63/TrRoad_tech!I91)</f>
        <v>1.1631214668640468</v>
      </c>
      <c r="J118" s="107">
        <f>IF(TrRoad_act!J87=0,"",TrRoad_ene!J63/TrRoad_tech!J91)</f>
        <v>1.0981267393928287</v>
      </c>
      <c r="K118" s="107">
        <f>IF(TrRoad_act!K87=0,"",TrRoad_ene!K63/TrRoad_tech!K91)</f>
        <v>1.1063921105483259</v>
      </c>
      <c r="L118" s="107">
        <f>IF(TrRoad_act!L87=0,"",TrRoad_ene!L63/TrRoad_tech!L91)</f>
        <v>1.0318542610361541</v>
      </c>
      <c r="M118" s="107">
        <f>IF(TrRoad_act!M87=0,"",TrRoad_ene!M63/TrRoad_tech!M91)</f>
        <v>1.0672569694704992</v>
      </c>
      <c r="N118" s="107">
        <f>IF(TrRoad_act!N87=0,"",TrRoad_ene!N63/TrRoad_tech!N91)</f>
        <v>1.0467771644536652</v>
      </c>
      <c r="O118" s="107">
        <f>IF(TrRoad_act!O87=0,"",TrRoad_ene!O63/TrRoad_tech!O91)</f>
        <v>1.050078483780897</v>
      </c>
      <c r="P118" s="107">
        <f>IF(TrRoad_act!P87=0,"",TrRoad_ene!P63/TrRoad_tech!P91)</f>
        <v>1.0596196698193594</v>
      </c>
      <c r="Q118" s="107">
        <f>IF(TrRoad_act!Q87=0,"",TrRoad_ene!Q63/TrRoad_tech!Q91)</f>
        <v>1.0535213454978556</v>
      </c>
    </row>
    <row r="119" spans="1:17" ht="11.45" customHeight="1" x14ac:dyDescent="0.25">
      <c r="A119" s="62" t="s">
        <v>59</v>
      </c>
      <c r="B119" s="108">
        <f>IF(TrRoad_act!B88=0,"",TrRoad_ene!B64/TrRoad_tech!B92)</f>
        <v>1.2555143268456388</v>
      </c>
      <c r="C119" s="108">
        <f>IF(TrRoad_act!C88=0,"",TrRoad_ene!C64/TrRoad_tech!C92)</f>
        <v>1.2156630451059272</v>
      </c>
      <c r="D119" s="108">
        <f>IF(TrRoad_act!D88=0,"",TrRoad_ene!D64/TrRoad_tech!D92)</f>
        <v>1.20347792510596</v>
      </c>
      <c r="E119" s="108">
        <f>IF(TrRoad_act!E88=0,"",TrRoad_ene!E64/TrRoad_tech!E92)</f>
        <v>1.2020258615693797</v>
      </c>
      <c r="F119" s="108">
        <f>IF(TrRoad_act!F88=0,"",TrRoad_ene!F64/TrRoad_tech!F92)</f>
        <v>1.1737120008604769</v>
      </c>
      <c r="G119" s="108">
        <f>IF(TrRoad_act!G88=0,"",TrRoad_ene!G64/TrRoad_tech!G92)</f>
        <v>1.1629974218426617</v>
      </c>
      <c r="H119" s="108">
        <f>IF(TrRoad_act!H88=0,"",TrRoad_ene!H64/TrRoad_tech!H92)</f>
        <v>1.1440360357594115</v>
      </c>
      <c r="I119" s="108">
        <f>IF(TrRoad_act!I88=0,"",TrRoad_ene!I64/TrRoad_tech!I92)</f>
        <v>1.1512764637632769</v>
      </c>
      <c r="J119" s="108">
        <f>IF(TrRoad_act!J88=0,"",TrRoad_ene!J64/TrRoad_tech!J92)</f>
        <v>1.0841402212582294</v>
      </c>
      <c r="K119" s="108">
        <f>IF(TrRoad_act!K88=0,"",TrRoad_ene!K64/TrRoad_tech!K92)</f>
        <v>1.0915096366958281</v>
      </c>
      <c r="L119" s="108">
        <f>IF(TrRoad_act!L88=0,"",TrRoad_ene!L64/TrRoad_tech!L92)</f>
        <v>1.0111256940182427</v>
      </c>
      <c r="M119" s="108">
        <f>IF(TrRoad_act!M88=0,"",TrRoad_ene!M64/TrRoad_tech!M92)</f>
        <v>1.0127959661892489</v>
      </c>
      <c r="N119" s="108">
        <f>IF(TrRoad_act!N88=0,"",TrRoad_ene!N64/TrRoad_tech!N92)</f>
        <v>1.0160392878957036</v>
      </c>
      <c r="O119" s="108">
        <f>IF(TrRoad_act!O88=0,"",TrRoad_ene!O64/TrRoad_tech!O92)</f>
        <v>1.0127573991194663</v>
      </c>
      <c r="P119" s="108">
        <f>IF(TrRoad_act!P88=0,"",TrRoad_ene!P64/TrRoad_tech!P92)</f>
        <v>1.015861323570848</v>
      </c>
      <c r="Q119" s="108">
        <f>IF(TrRoad_act!Q88=0,"",TrRoad_ene!Q64/TrRoad_tech!Q92)</f>
        <v>1.0076053101243014</v>
      </c>
    </row>
    <row r="120" spans="1:17" ht="11.45" customHeight="1" x14ac:dyDescent="0.25">
      <c r="A120" s="62" t="s">
        <v>58</v>
      </c>
      <c r="B120" s="108">
        <f>IF(TrRoad_act!B89=0,"",TrRoad_ene!B65/TrRoad_tech!B93)</f>
        <v>1.1536172954656196</v>
      </c>
      <c r="C120" s="108">
        <f>IF(TrRoad_act!C89=0,"",TrRoad_ene!C65/TrRoad_tech!C93)</f>
        <v>1.1471791428732003</v>
      </c>
      <c r="D120" s="108">
        <f>IF(TrRoad_act!D89=0,"",TrRoad_ene!D65/TrRoad_tech!D93)</f>
        <v>1.1337859345500192</v>
      </c>
      <c r="E120" s="108">
        <f>IF(TrRoad_act!E89=0,"",TrRoad_ene!E65/TrRoad_tech!E93)</f>
        <v>1.1324933825468972</v>
      </c>
      <c r="F120" s="108">
        <f>IF(TrRoad_act!F89=0,"",TrRoad_ene!F65/TrRoad_tech!F93)</f>
        <v>1.1308609850942555</v>
      </c>
      <c r="G120" s="108">
        <f>IF(TrRoad_act!G89=0,"",TrRoad_ene!G65/TrRoad_tech!G93)</f>
        <v>1.136021924200979</v>
      </c>
      <c r="H120" s="108">
        <f>IF(TrRoad_act!H89=0,"",TrRoad_ene!H65/TrRoad_tech!H93)</f>
        <v>1.1250361714043233</v>
      </c>
      <c r="I120" s="108">
        <f>IF(TrRoad_act!I89=0,"",TrRoad_ene!I65/TrRoad_tech!I93)</f>
        <v>1.1596875336298955</v>
      </c>
      <c r="J120" s="108">
        <f>IF(TrRoad_act!J89=0,"",TrRoad_ene!J65/TrRoad_tech!J93)</f>
        <v>1.1145216168376704</v>
      </c>
      <c r="K120" s="108">
        <f>IF(TrRoad_act!K89=0,"",TrRoad_ene!K65/TrRoad_tech!K93)</f>
        <v>1.1247441278187089</v>
      </c>
      <c r="L120" s="108">
        <f>IF(TrRoad_act!L89=0,"",TrRoad_ene!L65/TrRoad_tech!L93)</f>
        <v>1.1293146221799677</v>
      </c>
      <c r="M120" s="108">
        <f>IF(TrRoad_act!M89=0,"",TrRoad_ene!M65/TrRoad_tech!M93)</f>
        <v>1.197846609789301</v>
      </c>
      <c r="N120" s="108">
        <f>IF(TrRoad_act!N89=0,"",TrRoad_ene!N65/TrRoad_tech!N93)</f>
        <v>1.2312201847822959</v>
      </c>
      <c r="O120" s="108">
        <f>IF(TrRoad_act!O89=0,"",TrRoad_ene!O65/TrRoad_tech!O93)</f>
        <v>1.1382529562784269</v>
      </c>
      <c r="P120" s="108">
        <f>IF(TrRoad_act!P89=0,"",TrRoad_ene!P65/TrRoad_tech!P93)</f>
        <v>1.264104329665853</v>
      </c>
      <c r="Q120" s="108">
        <f>IF(TrRoad_act!Q89=0,"",TrRoad_ene!Q65/TrRoad_tech!Q93)</f>
        <v>1.1797052329372217</v>
      </c>
    </row>
    <row r="121" spans="1:17" ht="11.45" customHeight="1" x14ac:dyDescent="0.25">
      <c r="A121" s="62" t="s">
        <v>57</v>
      </c>
      <c r="B121" s="108">
        <f>IF(TrRoad_act!B90=0,"",TrRoad_ene!B66/TrRoad_tech!B94)</f>
        <v>1.1000000000067303</v>
      </c>
      <c r="C121" s="108">
        <f>IF(TrRoad_act!C90=0,"",TrRoad_ene!C66/TrRoad_tech!C94)</f>
        <v>1.199977018930084</v>
      </c>
      <c r="D121" s="108">
        <f>IF(TrRoad_act!D90=0,"",TrRoad_ene!D66/TrRoad_tech!D94)</f>
        <v>1.2225103628948544</v>
      </c>
      <c r="E121" s="108">
        <f>IF(TrRoad_act!E90=0,"",TrRoad_ene!E66/TrRoad_tech!E94)</f>
        <v>1.10000000000673</v>
      </c>
      <c r="F121" s="108">
        <f>IF(TrRoad_act!F90=0,"",TrRoad_ene!F66/TrRoad_tech!F94)</f>
        <v>1.1000000000067303</v>
      </c>
      <c r="G121" s="108">
        <f>IF(TrRoad_act!G90=0,"",TrRoad_ene!G66/TrRoad_tech!G94)</f>
        <v>1.1000012060466067</v>
      </c>
      <c r="H121" s="108">
        <f>IF(TrRoad_act!H90=0,"",TrRoad_ene!H66/TrRoad_tech!H94)</f>
        <v>1.1003388306059305</v>
      </c>
      <c r="I121" s="108">
        <f>IF(TrRoad_act!I90=0,"",TrRoad_ene!I66/TrRoad_tech!I94)</f>
        <v>1.1016431352544651</v>
      </c>
      <c r="J121" s="108">
        <f>IF(TrRoad_act!J90=0,"",TrRoad_ene!J66/TrRoad_tech!J94)</f>
        <v>1.103110557936833</v>
      </c>
      <c r="K121" s="108">
        <f>IF(TrRoad_act!K90=0,"",TrRoad_ene!K66/TrRoad_tech!K94)</f>
        <v>1.1104981001172747</v>
      </c>
      <c r="L121" s="108">
        <f>IF(TrRoad_act!L90=0,"",TrRoad_ene!L66/TrRoad_tech!L94)</f>
        <v>1.1247788470919853</v>
      </c>
      <c r="M121" s="108">
        <f>IF(TrRoad_act!M90=0,"",TrRoad_ene!M66/TrRoad_tech!M94)</f>
        <v>1.8702651762784681</v>
      </c>
      <c r="N121" s="108">
        <f>IF(TrRoad_act!N90=0,"",TrRoad_ene!N66/TrRoad_tech!N94)</f>
        <v>1.1421860193468862</v>
      </c>
      <c r="O121" s="108">
        <f>IF(TrRoad_act!O90=0,"",TrRoad_ene!O66/TrRoad_tech!O94)</f>
        <v>1.1573775510076678</v>
      </c>
      <c r="P121" s="108">
        <f>IF(TrRoad_act!P90=0,"",TrRoad_ene!P66/TrRoad_tech!P94)</f>
        <v>1.1595712285094135</v>
      </c>
      <c r="Q121" s="108">
        <f>IF(TrRoad_act!Q90=0,"",TrRoad_ene!Q66/TrRoad_tech!Q94)</f>
        <v>1.1830814295627041</v>
      </c>
    </row>
    <row r="122" spans="1:17" ht="11.45" customHeight="1" x14ac:dyDescent="0.25">
      <c r="A122" s="62" t="s">
        <v>56</v>
      </c>
      <c r="B122" s="108" t="str">
        <f>IF(TrRoad_act!B91=0,"",TrRoad_ene!B67/TrRoad_tech!B95)</f>
        <v/>
      </c>
      <c r="C122" s="108">
        <f>IF(TrRoad_act!C91=0,"",TrRoad_ene!C67/TrRoad_tech!C95)</f>
        <v>1.1040000000061809</v>
      </c>
      <c r="D122" s="108">
        <f>IF(TrRoad_act!D91=0,"",TrRoad_ene!D67/TrRoad_tech!D95)</f>
        <v>1.106054971267999</v>
      </c>
      <c r="E122" s="108">
        <f>IF(TrRoad_act!E91=0,"",TrRoad_ene!E67/TrRoad_tech!E95)</f>
        <v>1.1070591336472726</v>
      </c>
      <c r="F122" s="108">
        <f>IF(TrRoad_act!F91=0,"",TrRoad_ene!F67/TrRoad_tech!F95)</f>
        <v>1.1072529616934761</v>
      </c>
      <c r="G122" s="108">
        <f>IF(TrRoad_act!G91=0,"",TrRoad_ene!G67/TrRoad_tech!G95)</f>
        <v>1.1102887061329212</v>
      </c>
      <c r="H122" s="108">
        <f>IF(TrRoad_act!H91=0,"",TrRoad_ene!H67/TrRoad_tech!H95)</f>
        <v>1.1126572838185338</v>
      </c>
      <c r="I122" s="108">
        <f>IF(TrRoad_act!I91=0,"",TrRoad_ene!I67/TrRoad_tech!I95)</f>
        <v>1.1190586026430052</v>
      </c>
      <c r="J122" s="108">
        <f>IF(TrRoad_act!J91=0,"",TrRoad_ene!J67/TrRoad_tech!J95)</f>
        <v>1.1202922663290951</v>
      </c>
      <c r="K122" s="108">
        <f>IF(TrRoad_act!K91=0,"",TrRoad_ene!K67/TrRoad_tech!K95)</f>
        <v>1.1368095806778982</v>
      </c>
      <c r="L122" s="108">
        <f>IF(TrRoad_act!L91=0,"",TrRoad_ene!L67/TrRoad_tech!L95)</f>
        <v>1.1475681470367827</v>
      </c>
      <c r="M122" s="108">
        <f>IF(TrRoad_act!M91=0,"",TrRoad_ene!M67/TrRoad_tech!M95)</f>
        <v>1.1533185591174144</v>
      </c>
      <c r="N122" s="108">
        <f>IF(TrRoad_act!N91=0,"",TrRoad_ene!N67/TrRoad_tech!N95)</f>
        <v>1.155955365893035</v>
      </c>
      <c r="O122" s="108">
        <f>IF(TrRoad_act!O91=0,"",TrRoad_ene!O67/TrRoad_tech!O95)</f>
        <v>1.1593062568808812</v>
      </c>
      <c r="P122" s="108">
        <f>IF(TrRoad_act!P91=0,"",TrRoad_ene!P67/TrRoad_tech!P95)</f>
        <v>1.1614365213622342</v>
      </c>
      <c r="Q122" s="108">
        <f>IF(TrRoad_act!Q91=0,"",TrRoad_ene!Q67/TrRoad_tech!Q95)</f>
        <v>1.1756419350799059</v>
      </c>
    </row>
    <row r="123" spans="1:17" ht="11.45" customHeight="1" x14ac:dyDescent="0.25">
      <c r="A123" s="62" t="s">
        <v>60</v>
      </c>
      <c r="B123" s="108" t="str">
        <f>IF(TrRoad_act!B92=0,"",TrRoad_ene!B68/TrRoad_tech!B96)</f>
        <v/>
      </c>
      <c r="C123" s="108" t="str">
        <f>IF(TrRoad_act!C92=0,"",TrRoad_ene!C68/TrRoad_tech!C96)</f>
        <v/>
      </c>
      <c r="D123" s="108" t="str">
        <f>IF(TrRoad_act!D92=0,"",TrRoad_ene!D68/TrRoad_tech!D96)</f>
        <v/>
      </c>
      <c r="E123" s="108" t="str">
        <f>IF(TrRoad_act!E92=0,"",TrRoad_ene!E68/TrRoad_tech!E96)</f>
        <v/>
      </c>
      <c r="F123" s="108" t="str">
        <f>IF(TrRoad_act!F92=0,"",TrRoad_ene!F68/TrRoad_tech!F96)</f>
        <v/>
      </c>
      <c r="G123" s="108" t="str">
        <f>IF(TrRoad_act!G92=0,"",TrRoad_ene!G68/TrRoad_tech!G96)</f>
        <v/>
      </c>
      <c r="H123" s="108" t="str">
        <f>IF(TrRoad_act!H92=0,"",TrRoad_ene!H68/TrRoad_tech!H96)</f>
        <v/>
      </c>
      <c r="I123" s="108" t="str">
        <f>IF(TrRoad_act!I92=0,"",TrRoad_ene!I68/TrRoad_tech!I96)</f>
        <v/>
      </c>
      <c r="J123" s="108" t="str">
        <f>IF(TrRoad_act!J92=0,"",TrRoad_ene!J68/TrRoad_tech!J96)</f>
        <v/>
      </c>
      <c r="K123" s="108" t="str">
        <f>IF(TrRoad_act!K92=0,"",TrRoad_ene!K68/TrRoad_tech!K96)</f>
        <v/>
      </c>
      <c r="L123" s="108" t="str">
        <f>IF(TrRoad_act!L92=0,"",TrRoad_ene!L68/TrRoad_tech!L96)</f>
        <v/>
      </c>
      <c r="M123" s="108" t="str">
        <f>IF(TrRoad_act!M92=0,"",TrRoad_ene!M68/TrRoad_tech!M96)</f>
        <v/>
      </c>
      <c r="N123" s="108" t="str">
        <f>IF(TrRoad_act!N92=0,"",TrRoad_ene!N68/TrRoad_tech!N96)</f>
        <v/>
      </c>
      <c r="O123" s="108">
        <f>IF(TrRoad_act!O92=0,"",TrRoad_ene!O68/TrRoad_tech!O96)</f>
        <v>1.1771099518441517</v>
      </c>
      <c r="P123" s="108">
        <f>IF(TrRoad_act!P92=0,"",TrRoad_ene!P68/TrRoad_tech!P96)</f>
        <v>1.1963298933328672</v>
      </c>
      <c r="Q123" s="108">
        <f>IF(TrRoad_act!Q92=0,"",TrRoad_ene!Q68/TrRoad_tech!Q96)</f>
        <v>1.2014714329990703</v>
      </c>
    </row>
    <row r="124" spans="1:17" ht="11.45" customHeight="1" x14ac:dyDescent="0.25">
      <c r="A124" s="62" t="s">
        <v>55</v>
      </c>
      <c r="B124" s="108" t="str">
        <f>IF(TrRoad_act!B93=0,"",TrRoad_ene!B69/TrRoad_tech!B97)</f>
        <v/>
      </c>
      <c r="C124" s="108" t="str">
        <f>IF(TrRoad_act!C93=0,"",TrRoad_ene!C69/TrRoad_tech!C97)</f>
        <v/>
      </c>
      <c r="D124" s="108" t="str">
        <f>IF(TrRoad_act!D93=0,"",TrRoad_ene!D69/TrRoad_tech!D97)</f>
        <v/>
      </c>
      <c r="E124" s="108" t="str">
        <f>IF(TrRoad_act!E93=0,"",TrRoad_ene!E69/TrRoad_tech!E97)</f>
        <v/>
      </c>
      <c r="F124" s="108" t="str">
        <f>IF(TrRoad_act!F93=0,"",TrRoad_ene!F69/TrRoad_tech!F97)</f>
        <v/>
      </c>
      <c r="G124" s="108" t="str">
        <f>IF(TrRoad_act!G93=0,"",TrRoad_ene!G69/TrRoad_tech!G97)</f>
        <v/>
      </c>
      <c r="H124" s="108" t="str">
        <f>IF(TrRoad_act!H93=0,"",TrRoad_ene!H69/TrRoad_tech!H97)</f>
        <v/>
      </c>
      <c r="I124" s="108" t="str">
        <f>IF(TrRoad_act!I93=0,"",TrRoad_ene!I69/TrRoad_tech!I97)</f>
        <v/>
      </c>
      <c r="J124" s="108" t="str">
        <f>IF(TrRoad_act!J93=0,"",TrRoad_ene!J69/TrRoad_tech!J97)</f>
        <v/>
      </c>
      <c r="K124" s="108" t="str">
        <f>IF(TrRoad_act!K93=0,"",TrRoad_ene!K69/TrRoad_tech!K97)</f>
        <v/>
      </c>
      <c r="L124" s="108" t="str">
        <f>IF(TrRoad_act!L93=0,"",TrRoad_ene!L69/TrRoad_tech!L97)</f>
        <v/>
      </c>
      <c r="M124" s="108" t="str">
        <f>IF(TrRoad_act!M93=0,"",TrRoad_ene!M69/TrRoad_tech!M97)</f>
        <v/>
      </c>
      <c r="N124" s="108" t="str">
        <f>IF(TrRoad_act!N93=0,"",TrRoad_ene!N69/TrRoad_tech!N97)</f>
        <v/>
      </c>
      <c r="O124" s="108" t="str">
        <f>IF(TrRoad_act!O93=0,"",TrRoad_ene!O69/TrRoad_tech!O97)</f>
        <v/>
      </c>
      <c r="P124" s="108">
        <f>IF(TrRoad_act!P93=0,"",TrRoad_ene!P69/TrRoad_tech!P97)</f>
        <v>1.2773333333398114</v>
      </c>
      <c r="Q124" s="108">
        <f>IF(TrRoad_act!Q93=0,"",TrRoad_ene!Q69/TrRoad_tech!Q97)</f>
        <v>1.2877502246248684</v>
      </c>
    </row>
    <row r="125" spans="1:17" ht="11.45" customHeight="1" x14ac:dyDescent="0.25">
      <c r="A125" s="19" t="s">
        <v>28</v>
      </c>
      <c r="B125" s="107">
        <f>IF(TrRoad_act!B94=0,"",TrRoad_ene!B70/TrRoad_tech!B98)</f>
        <v>1.1000000000133243</v>
      </c>
      <c r="C125" s="107">
        <f>IF(TrRoad_act!C94=0,"",TrRoad_ene!C70/TrRoad_tech!C98)</f>
        <v>1.0987063006183349</v>
      </c>
      <c r="D125" s="107">
        <f>IF(TrRoad_act!D94=0,"",TrRoad_ene!D70/TrRoad_tech!D98)</f>
        <v>1.0986256378321451</v>
      </c>
      <c r="E125" s="107">
        <f>IF(TrRoad_act!E94=0,"",TrRoad_ene!E70/TrRoad_tech!E98)</f>
        <v>1.0989707544928176</v>
      </c>
      <c r="F125" s="107">
        <f>IF(TrRoad_act!F94=0,"",TrRoad_ene!F70/TrRoad_tech!F98)</f>
        <v>1.0993144230666427</v>
      </c>
      <c r="G125" s="107">
        <f>IF(TrRoad_act!G94=0,"",TrRoad_ene!G70/TrRoad_tech!G98)</f>
        <v>1.1010792567176275</v>
      </c>
      <c r="H125" s="107">
        <f>IF(TrRoad_act!H94=0,"",TrRoad_ene!H70/TrRoad_tech!H98)</f>
        <v>1.1022502743746789</v>
      </c>
      <c r="I125" s="107">
        <f>IF(TrRoad_act!I94=0,"",TrRoad_ene!I70/TrRoad_tech!I98)</f>
        <v>1.1034554984594167</v>
      </c>
      <c r="J125" s="107">
        <f>IF(TrRoad_act!J94=0,"",TrRoad_ene!J70/TrRoad_tech!J98)</f>
        <v>1.1055522372717868</v>
      </c>
      <c r="K125" s="107">
        <f>IF(TrRoad_act!K94=0,"",TrRoad_ene!K70/TrRoad_tech!K98)</f>
        <v>1.11096108310174</v>
      </c>
      <c r="L125" s="107">
        <f>IF(TrRoad_act!L94=0,"",TrRoad_ene!L70/TrRoad_tech!L98)</f>
        <v>1.1132108155310085</v>
      </c>
      <c r="M125" s="107">
        <f>IF(TrRoad_act!M94=0,"",TrRoad_ene!M70/TrRoad_tech!M98)</f>
        <v>1.1192658178842481</v>
      </c>
      <c r="N125" s="107">
        <f>IF(TrRoad_act!N94=0,"",TrRoad_ene!N70/TrRoad_tech!N98)</f>
        <v>1.1235288270889163</v>
      </c>
      <c r="O125" s="107">
        <f>IF(TrRoad_act!O94=0,"",TrRoad_ene!O70/TrRoad_tech!O98)</f>
        <v>1.1265978478681982</v>
      </c>
      <c r="P125" s="107">
        <f>IF(TrRoad_act!P94=0,"",TrRoad_ene!P70/TrRoad_tech!P98)</f>
        <v>1.1317740304434072</v>
      </c>
      <c r="Q125" s="107">
        <f>IF(TrRoad_act!Q94=0,"",TrRoad_ene!Q70/TrRoad_tech!Q98)</f>
        <v>1.1385193766041826</v>
      </c>
    </row>
    <row r="126" spans="1:17" ht="11.45" customHeight="1" x14ac:dyDescent="0.25">
      <c r="A126" s="62" t="s">
        <v>59</v>
      </c>
      <c r="B126" s="106" t="str">
        <f>IF(TrRoad_act!B95=0,"",TrRoad_ene!B71/TrRoad_tech!B99)</f>
        <v/>
      </c>
      <c r="C126" s="106" t="str">
        <f>IF(TrRoad_act!C95=0,"",TrRoad_ene!C71/TrRoad_tech!C99)</f>
        <v/>
      </c>
      <c r="D126" s="106" t="str">
        <f>IF(TrRoad_act!D95=0,"",TrRoad_ene!D71/TrRoad_tech!D99)</f>
        <v/>
      </c>
      <c r="E126" s="106" t="str">
        <f>IF(TrRoad_act!E95=0,"",TrRoad_ene!E71/TrRoad_tech!E99)</f>
        <v/>
      </c>
      <c r="F126" s="106" t="str">
        <f>IF(TrRoad_act!F95=0,"",TrRoad_ene!F71/TrRoad_tech!F99)</f>
        <v/>
      </c>
      <c r="G126" s="106" t="str">
        <f>IF(TrRoad_act!G95=0,"",TrRoad_ene!G71/TrRoad_tech!G99)</f>
        <v/>
      </c>
      <c r="H126" s="106" t="str">
        <f>IF(TrRoad_act!H95=0,"",TrRoad_ene!H71/TrRoad_tech!H99)</f>
        <v/>
      </c>
      <c r="I126" s="106" t="str">
        <f>IF(TrRoad_act!I95=0,"",TrRoad_ene!I71/TrRoad_tech!I99)</f>
        <v/>
      </c>
      <c r="J126" s="106" t="str">
        <f>IF(TrRoad_act!J95=0,"",TrRoad_ene!J71/TrRoad_tech!J99)</f>
        <v/>
      </c>
      <c r="K126" s="106" t="str">
        <f>IF(TrRoad_act!K95=0,"",TrRoad_ene!K71/TrRoad_tech!K99)</f>
        <v/>
      </c>
      <c r="L126" s="106" t="str">
        <f>IF(TrRoad_act!L95=0,"",TrRoad_ene!L71/TrRoad_tech!L99)</f>
        <v/>
      </c>
      <c r="M126" s="106" t="str">
        <f>IF(TrRoad_act!M95=0,"",TrRoad_ene!M71/TrRoad_tech!M99)</f>
        <v/>
      </c>
      <c r="N126" s="106" t="str">
        <f>IF(TrRoad_act!N95=0,"",TrRoad_ene!N71/TrRoad_tech!N99)</f>
        <v/>
      </c>
      <c r="O126" s="106" t="str">
        <f>IF(TrRoad_act!O95=0,"",TrRoad_ene!O71/TrRoad_tech!O99)</f>
        <v/>
      </c>
      <c r="P126" s="106" t="str">
        <f>IF(TrRoad_act!P95=0,"",TrRoad_ene!P71/TrRoad_tech!P99)</f>
        <v/>
      </c>
      <c r="Q126" s="106" t="str">
        <f>IF(TrRoad_act!Q95=0,"",TrRoad_ene!Q71/TrRoad_tech!Q99)</f>
        <v/>
      </c>
    </row>
    <row r="127" spans="1:17" ht="11.45" customHeight="1" x14ac:dyDescent="0.25">
      <c r="A127" s="62" t="s">
        <v>58</v>
      </c>
      <c r="B127" s="106">
        <f>IF(TrRoad_act!B96=0,"",TrRoad_ene!B72/TrRoad_tech!B100)</f>
        <v>1.1000000000133243</v>
      </c>
      <c r="C127" s="106">
        <f>IF(TrRoad_act!C96=0,"",TrRoad_ene!C72/TrRoad_tech!C100)</f>
        <v>1.10009388494769</v>
      </c>
      <c r="D127" s="106">
        <f>IF(TrRoad_act!D96=0,"",TrRoad_ene!D72/TrRoad_tech!D100)</f>
        <v>1.1003259225271027</v>
      </c>
      <c r="E127" s="106">
        <f>IF(TrRoad_act!E96=0,"",TrRoad_ene!E72/TrRoad_tech!E100)</f>
        <v>1.1008416145611934</v>
      </c>
      <c r="F127" s="106">
        <f>IF(TrRoad_act!F96=0,"",TrRoad_ene!F72/TrRoad_tech!F100)</f>
        <v>1.1012968568789727</v>
      </c>
      <c r="G127" s="106">
        <f>IF(TrRoad_act!G96=0,"",TrRoad_ene!G72/TrRoad_tech!G100)</f>
        <v>1.1021827935122865</v>
      </c>
      <c r="H127" s="106">
        <f>IF(TrRoad_act!H96=0,"",TrRoad_ene!H72/TrRoad_tech!H100)</f>
        <v>1.1035640409126448</v>
      </c>
      <c r="I127" s="106">
        <f>IF(TrRoad_act!I96=0,"",TrRoad_ene!I72/TrRoad_tech!I100)</f>
        <v>1.105265419943489</v>
      </c>
      <c r="J127" s="106">
        <f>IF(TrRoad_act!J96=0,"",TrRoad_ene!J72/TrRoad_tech!J100)</f>
        <v>1.1080032291465942</v>
      </c>
      <c r="K127" s="106">
        <f>IF(TrRoad_act!K96=0,"",TrRoad_ene!K72/TrRoad_tech!K100)</f>
        <v>1.111342615188039</v>
      </c>
      <c r="L127" s="106">
        <f>IF(TrRoad_act!L96=0,"",TrRoad_ene!L72/TrRoad_tech!L100)</f>
        <v>1.1150181472866854</v>
      </c>
      <c r="M127" s="106">
        <f>IF(TrRoad_act!M96=0,"",TrRoad_ene!M72/TrRoad_tech!M100)</f>
        <v>1.1189486087259048</v>
      </c>
      <c r="N127" s="106">
        <f>IF(TrRoad_act!N96=0,"",TrRoad_ene!N72/TrRoad_tech!N100)</f>
        <v>1.1234045828690553</v>
      </c>
      <c r="O127" s="106">
        <f>IF(TrRoad_act!O96=0,"",TrRoad_ene!O72/TrRoad_tech!O100)</f>
        <v>1.1278645573376802</v>
      </c>
      <c r="P127" s="106">
        <f>IF(TrRoad_act!P96=0,"",TrRoad_ene!P72/TrRoad_tech!P100)</f>
        <v>1.1327247378215566</v>
      </c>
      <c r="Q127" s="106">
        <f>IF(TrRoad_act!Q96=0,"",TrRoad_ene!Q72/TrRoad_tech!Q100)</f>
        <v>1.1380801337200888</v>
      </c>
    </row>
    <row r="128" spans="1:17" ht="11.45" customHeight="1" x14ac:dyDescent="0.25">
      <c r="A128" s="62" t="s">
        <v>57</v>
      </c>
      <c r="B128" s="106" t="str">
        <f>IF(TrRoad_act!B97=0,"",TrRoad_ene!B73/TrRoad_tech!B101)</f>
        <v/>
      </c>
      <c r="C128" s="106" t="str">
        <f>IF(TrRoad_act!C97=0,"",TrRoad_ene!C73/TrRoad_tech!C101)</f>
        <v/>
      </c>
      <c r="D128" s="106" t="str">
        <f>IF(TrRoad_act!D97=0,"",TrRoad_ene!D73/TrRoad_tech!D101)</f>
        <v/>
      </c>
      <c r="E128" s="106" t="str">
        <f>IF(TrRoad_act!E97=0,"",TrRoad_ene!E73/TrRoad_tech!E101)</f>
        <v/>
      </c>
      <c r="F128" s="106" t="str">
        <f>IF(TrRoad_act!F97=0,"",TrRoad_ene!F73/TrRoad_tech!F101)</f>
        <v/>
      </c>
      <c r="G128" s="106" t="str">
        <f>IF(TrRoad_act!G97=0,"",TrRoad_ene!G73/TrRoad_tech!G101)</f>
        <v/>
      </c>
      <c r="H128" s="106" t="str">
        <f>IF(TrRoad_act!H97=0,"",TrRoad_ene!H73/TrRoad_tech!H101)</f>
        <v/>
      </c>
      <c r="I128" s="106" t="str">
        <f>IF(TrRoad_act!I97=0,"",TrRoad_ene!I73/TrRoad_tech!I101)</f>
        <v/>
      </c>
      <c r="J128" s="106" t="str">
        <f>IF(TrRoad_act!J97=0,"",TrRoad_ene!J73/TrRoad_tech!J101)</f>
        <v/>
      </c>
      <c r="K128" s="106" t="str">
        <f>IF(TrRoad_act!K97=0,"",TrRoad_ene!K73/TrRoad_tech!K101)</f>
        <v/>
      </c>
      <c r="L128" s="106" t="str">
        <f>IF(TrRoad_act!L97=0,"",TrRoad_ene!L73/TrRoad_tech!L101)</f>
        <v/>
      </c>
      <c r="M128" s="106" t="str">
        <f>IF(TrRoad_act!M97=0,"",TrRoad_ene!M73/TrRoad_tech!M101)</f>
        <v/>
      </c>
      <c r="N128" s="106" t="str">
        <f>IF(TrRoad_act!N97=0,"",TrRoad_ene!N73/TrRoad_tech!N101)</f>
        <v/>
      </c>
      <c r="O128" s="106" t="str">
        <f>IF(TrRoad_act!O97=0,"",TrRoad_ene!O73/TrRoad_tech!O101)</f>
        <v/>
      </c>
      <c r="P128" s="106" t="str">
        <f>IF(TrRoad_act!P97=0,"",TrRoad_ene!P73/TrRoad_tech!P101)</f>
        <v/>
      </c>
      <c r="Q128" s="106" t="str">
        <f>IF(TrRoad_act!Q97=0,"",TrRoad_ene!Q73/TrRoad_tech!Q101)</f>
        <v/>
      </c>
    </row>
    <row r="129" spans="1:17" ht="11.45" customHeight="1" x14ac:dyDescent="0.25">
      <c r="A129" s="62" t="s">
        <v>56</v>
      </c>
      <c r="B129" s="106" t="str">
        <f>IF(TrRoad_act!B98=0,"",TrRoad_ene!B74/TrRoad_tech!B102)</f>
        <v/>
      </c>
      <c r="C129" s="106">
        <f>IF(TrRoad_act!C98=0,"",TrRoad_ene!C74/TrRoad_tech!C102)</f>
        <v>1.0849704015081267</v>
      </c>
      <c r="D129" s="106">
        <f>IF(TrRoad_act!D98=0,"",TrRoad_ene!D74/TrRoad_tech!D102)</f>
        <v>1.1069621985138973</v>
      </c>
      <c r="E129" s="106">
        <f>IF(TrRoad_act!E98=0,"",TrRoad_ene!E74/TrRoad_tech!E102)</f>
        <v>1.1028032663409277</v>
      </c>
      <c r="F129" s="106">
        <f>IF(TrRoad_act!F98=0,"",TrRoad_ene!F74/TrRoad_tech!F102)</f>
        <v>1.0938333532433318</v>
      </c>
      <c r="G129" s="106">
        <f>IF(TrRoad_act!G98=0,"",TrRoad_ene!G74/TrRoad_tech!G102)</f>
        <v>1.1397746703396707</v>
      </c>
      <c r="H129" s="106">
        <f>IF(TrRoad_act!H98=0,"",TrRoad_ene!H74/TrRoad_tech!H102)</f>
        <v>1.127826727399436</v>
      </c>
      <c r="I129" s="106">
        <f>IF(TrRoad_act!I98=0,"",TrRoad_ene!I74/TrRoad_tech!I102)</f>
        <v>1.1140077671133926</v>
      </c>
      <c r="J129" s="106">
        <f>IF(TrRoad_act!J98=0,"",TrRoad_ene!J74/TrRoad_tech!J102)</f>
        <v>1.0906551947493952</v>
      </c>
      <c r="K129" s="106">
        <f>IF(TrRoad_act!K98=0,"",TrRoad_ene!K74/TrRoad_tech!K102)</f>
        <v>1.1648387951277743</v>
      </c>
      <c r="L129" s="106">
        <f>IF(TrRoad_act!L98=0,"",TrRoad_ene!L74/TrRoad_tech!L102)</f>
        <v>1.1055838117507231</v>
      </c>
      <c r="M129" s="106">
        <f>IF(TrRoad_act!M98=0,"",TrRoad_ene!M74/TrRoad_tech!M102)</f>
        <v>1.1878613436161005</v>
      </c>
      <c r="N129" s="106">
        <f>IF(TrRoad_act!N98=0,"",TrRoad_ene!N74/TrRoad_tech!N102)</f>
        <v>1.180082321720058</v>
      </c>
      <c r="O129" s="106">
        <f>IF(TrRoad_act!O98=0,"",TrRoad_ene!O74/TrRoad_tech!O102)</f>
        <v>1.1252420361554489</v>
      </c>
      <c r="P129" s="106">
        <f>IF(TrRoad_act!P98=0,"",TrRoad_ene!P74/TrRoad_tech!P102)</f>
        <v>1.1450558485687961</v>
      </c>
      <c r="Q129" s="106">
        <f>IF(TrRoad_act!Q98=0,"",TrRoad_ene!Q74/TrRoad_tech!Q102)</f>
        <v>1.2086709104588773</v>
      </c>
    </row>
    <row r="130" spans="1:17" ht="11.45" customHeight="1" x14ac:dyDescent="0.25">
      <c r="A130" s="62" t="s">
        <v>55</v>
      </c>
      <c r="B130" s="106" t="str">
        <f>IF(TrRoad_act!B99=0,"",TrRoad_ene!B75/TrRoad_tech!B103)</f>
        <v/>
      </c>
      <c r="C130" s="106" t="str">
        <f>IF(TrRoad_act!C99=0,"",TrRoad_ene!C75/TrRoad_tech!C103)</f>
        <v/>
      </c>
      <c r="D130" s="106" t="str">
        <f>IF(TrRoad_act!D99=0,"",TrRoad_ene!D75/TrRoad_tech!D103)</f>
        <v/>
      </c>
      <c r="E130" s="106" t="str">
        <f>IF(TrRoad_act!E99=0,"",TrRoad_ene!E75/TrRoad_tech!E103)</f>
        <v/>
      </c>
      <c r="F130" s="106" t="str">
        <f>IF(TrRoad_act!F99=0,"",TrRoad_ene!F75/TrRoad_tech!F103)</f>
        <v/>
      </c>
      <c r="G130" s="106" t="str">
        <f>IF(TrRoad_act!G99=0,"",TrRoad_ene!G75/TrRoad_tech!G103)</f>
        <v/>
      </c>
      <c r="H130" s="106" t="str">
        <f>IF(TrRoad_act!H99=0,"",TrRoad_ene!H75/TrRoad_tech!H103)</f>
        <v/>
      </c>
      <c r="I130" s="106" t="str">
        <f>IF(TrRoad_act!I99=0,"",TrRoad_ene!I75/TrRoad_tech!I103)</f>
        <v/>
      </c>
      <c r="J130" s="106" t="str">
        <f>IF(TrRoad_act!J99=0,"",TrRoad_ene!J75/TrRoad_tech!J103)</f>
        <v/>
      </c>
      <c r="K130" s="106" t="str">
        <f>IF(TrRoad_act!K99=0,"",TrRoad_ene!K75/TrRoad_tech!K103)</f>
        <v/>
      </c>
      <c r="L130" s="106" t="str">
        <f>IF(TrRoad_act!L99=0,"",TrRoad_ene!L75/TrRoad_tech!L103)</f>
        <v/>
      </c>
      <c r="M130" s="106" t="str">
        <f>IF(TrRoad_act!M99=0,"",TrRoad_ene!M75/TrRoad_tech!M103)</f>
        <v/>
      </c>
      <c r="N130" s="106" t="str">
        <f>IF(TrRoad_act!N99=0,"",TrRoad_ene!N75/TrRoad_tech!N103)</f>
        <v/>
      </c>
      <c r="O130" s="106" t="str">
        <f>IF(TrRoad_act!O99=0,"",TrRoad_ene!O75/TrRoad_tech!O103)</f>
        <v/>
      </c>
      <c r="P130" s="106" t="str">
        <f>IF(TrRoad_act!P99=0,"",TrRoad_ene!P75/TrRoad_tech!P103)</f>
        <v/>
      </c>
      <c r="Q130" s="106" t="str">
        <f>IF(TrRoad_act!Q99=0,"",TrRoad_ene!Q75/TrRoad_tech!Q103)</f>
        <v/>
      </c>
    </row>
    <row r="131" spans="1:17" ht="11.45" customHeight="1" x14ac:dyDescent="0.25">
      <c r="A131" s="25" t="s">
        <v>18</v>
      </c>
      <c r="B131" s="110"/>
      <c r="C131" s="110"/>
      <c r="D131" s="110"/>
      <c r="E131" s="110"/>
      <c r="F131" s="110"/>
      <c r="G131" s="110"/>
      <c r="H131" s="110"/>
      <c r="I131" s="110"/>
      <c r="J131" s="110"/>
      <c r="K131" s="110"/>
      <c r="L131" s="110"/>
      <c r="M131" s="110"/>
      <c r="N131" s="110"/>
      <c r="O131" s="110"/>
      <c r="P131" s="110"/>
      <c r="Q131" s="110"/>
    </row>
    <row r="132" spans="1:17" ht="11.45" customHeight="1" x14ac:dyDescent="0.25">
      <c r="A132" s="23" t="s">
        <v>27</v>
      </c>
      <c r="B132" s="109">
        <f>IF(TrRoad_act!B101=0,"",TrRoad_ene!B77/TrRoad_tech!B105)</f>
        <v>1.1792946870541621</v>
      </c>
      <c r="C132" s="109">
        <f>IF(TrRoad_act!C101=0,"",TrRoad_ene!C77/TrRoad_tech!C105)</f>
        <v>1.1538777592623488</v>
      </c>
      <c r="D132" s="109">
        <f>IF(TrRoad_act!D101=0,"",TrRoad_ene!D77/TrRoad_tech!D105)</f>
        <v>1.1445511629559517</v>
      </c>
      <c r="E132" s="109">
        <f>IF(TrRoad_act!E101=0,"",TrRoad_ene!E77/TrRoad_tech!E105)</f>
        <v>1.1394983178937588</v>
      </c>
      <c r="F132" s="109">
        <f>IF(TrRoad_act!F101=0,"",TrRoad_ene!F77/TrRoad_tech!F105)</f>
        <v>1.1218468630903096</v>
      </c>
      <c r="G132" s="109">
        <f>IF(TrRoad_act!G101=0,"",TrRoad_ene!G77/TrRoad_tech!G105)</f>
        <v>1.1147717629870701</v>
      </c>
      <c r="H132" s="109">
        <f>IF(TrRoad_act!H101=0,"",TrRoad_ene!H77/TrRoad_tech!H105)</f>
        <v>1.1012673340150976</v>
      </c>
      <c r="I132" s="109">
        <f>IF(TrRoad_act!I101=0,"",TrRoad_ene!I77/TrRoad_tech!I105)</f>
        <v>1.103723931564309</v>
      </c>
      <c r="J132" s="109">
        <f>IF(TrRoad_act!J101=0,"",TrRoad_ene!J77/TrRoad_tech!J105)</f>
        <v>1.0741976355730924</v>
      </c>
      <c r="K132" s="109">
        <f>IF(TrRoad_act!K101=0,"",TrRoad_ene!K77/TrRoad_tech!K105)</f>
        <v>1.0728105149516809</v>
      </c>
      <c r="L132" s="109">
        <f>IF(TrRoad_act!L101=0,"",TrRoad_ene!L77/TrRoad_tech!L105)</f>
        <v>1.0470006319434637</v>
      </c>
      <c r="M132" s="109">
        <f>IF(TrRoad_act!M101=0,"",TrRoad_ene!M77/TrRoad_tech!M105)</f>
        <v>1.0509740862276868</v>
      </c>
      <c r="N132" s="109">
        <f>IF(TrRoad_act!N101=0,"",TrRoad_ene!N77/TrRoad_tech!N105)</f>
        <v>1.0558387878088391</v>
      </c>
      <c r="O132" s="109">
        <f>IF(TrRoad_act!O101=0,"",TrRoad_ene!O77/TrRoad_tech!O105)</f>
        <v>1.0613905636821173</v>
      </c>
      <c r="P132" s="109">
        <f>IF(TrRoad_act!P101=0,"",TrRoad_ene!P77/TrRoad_tech!P105)</f>
        <v>1.0710341501147511</v>
      </c>
      <c r="Q132" s="109">
        <f>IF(TrRoad_act!Q101=0,"",TrRoad_ene!Q77/TrRoad_tech!Q105)</f>
        <v>1.0827811456741931</v>
      </c>
    </row>
    <row r="133" spans="1:17" ht="11.45" customHeight="1" x14ac:dyDescent="0.25">
      <c r="A133" s="62" t="s">
        <v>59</v>
      </c>
      <c r="B133" s="108">
        <f>IF(TrRoad_act!B102=0,"",TrRoad_ene!B78/TrRoad_tech!B106)</f>
        <v>1.2015036620237696</v>
      </c>
      <c r="C133" s="108">
        <f>IF(TrRoad_act!C102=0,"",TrRoad_ene!C78/TrRoad_tech!C106)</f>
        <v>1.1759882857956598</v>
      </c>
      <c r="D133" s="108">
        <f>IF(TrRoad_act!D102=0,"",TrRoad_ene!D78/TrRoad_tech!D106)</f>
        <v>1.1679215108824865</v>
      </c>
      <c r="E133" s="108">
        <f>IF(TrRoad_act!E102=0,"",TrRoad_ene!E78/TrRoad_tech!E106)</f>
        <v>1.1670139692608879</v>
      </c>
      <c r="F133" s="108">
        <f>IF(TrRoad_act!F102=0,"",TrRoad_ene!F78/TrRoad_tech!F106)</f>
        <v>1.1484918633933179</v>
      </c>
      <c r="G133" s="108">
        <f>IF(TrRoad_act!G102=0,"",TrRoad_ene!G78/TrRoad_tech!G106)</f>
        <v>1.14107954536365</v>
      </c>
      <c r="H133" s="108">
        <f>IF(TrRoad_act!H102=0,"",TrRoad_ene!H78/TrRoad_tech!H106)</f>
        <v>1.1282568961519406</v>
      </c>
      <c r="I133" s="108">
        <f>IF(TrRoad_act!I102=0,"",TrRoad_ene!I78/TrRoad_tech!I106)</f>
        <v>1.1330723479265794</v>
      </c>
      <c r="J133" s="108">
        <f>IF(TrRoad_act!J102=0,"",TrRoad_ene!J78/TrRoad_tech!J106)</f>
        <v>1.087848373353945</v>
      </c>
      <c r="K133" s="108">
        <f>IF(TrRoad_act!K102=0,"",TrRoad_ene!K78/TrRoad_tech!K106)</f>
        <v>1.0916805741465556</v>
      </c>
      <c r="L133" s="108">
        <f>IF(TrRoad_act!L102=0,"",TrRoad_ene!L78/TrRoad_tech!L106)</f>
        <v>1.0370871070681766</v>
      </c>
      <c r="M133" s="108">
        <f>IF(TrRoad_act!M102=0,"",TrRoad_ene!M78/TrRoad_tech!M106)</f>
        <v>1.0374662580379224</v>
      </c>
      <c r="N133" s="108">
        <f>IF(TrRoad_act!N102=0,"",TrRoad_ene!N78/TrRoad_tech!N106)</f>
        <v>1.0388884411630193</v>
      </c>
      <c r="O133" s="108">
        <f>IF(TrRoad_act!O102=0,"",TrRoad_ene!O78/TrRoad_tech!O106)</f>
        <v>1.036219424108481</v>
      </c>
      <c r="P133" s="108">
        <f>IF(TrRoad_act!P102=0,"",TrRoad_ene!P78/TrRoad_tech!P106)</f>
        <v>1.0402108551236426</v>
      </c>
      <c r="Q133" s="108">
        <f>IF(TrRoad_act!Q102=0,"",TrRoad_ene!Q78/TrRoad_tech!Q106)</f>
        <v>1.0393905828453989</v>
      </c>
    </row>
    <row r="134" spans="1:17" ht="11.45" customHeight="1" x14ac:dyDescent="0.25">
      <c r="A134" s="62" t="s">
        <v>58</v>
      </c>
      <c r="B134" s="108">
        <f>IF(TrRoad_act!B103=0,"",TrRoad_ene!B79/TrRoad_tech!B107)</f>
        <v>1.1000000000067303</v>
      </c>
      <c r="C134" s="108">
        <f>IF(TrRoad_act!C103=0,"",TrRoad_ene!C79/TrRoad_tech!C107)</f>
        <v>1.1000695444256234</v>
      </c>
      <c r="D134" s="108">
        <f>IF(TrRoad_act!D103=0,"",TrRoad_ene!D79/TrRoad_tech!D107)</f>
        <v>1.1002029761125027</v>
      </c>
      <c r="E134" s="108">
        <f>IF(TrRoad_act!E103=0,"",TrRoad_ene!E79/TrRoad_tech!E107)</f>
        <v>1.1005559018387359</v>
      </c>
      <c r="F134" s="108">
        <f>IF(TrRoad_act!F103=0,"",TrRoad_ene!F79/TrRoad_tech!F107)</f>
        <v>1.1008487970738507</v>
      </c>
      <c r="G134" s="108">
        <f>IF(TrRoad_act!G103=0,"",TrRoad_ene!G79/TrRoad_tech!G107)</f>
        <v>1.1012082677262498</v>
      </c>
      <c r="H134" s="108">
        <f>IF(TrRoad_act!H103=0,"",TrRoad_ene!H79/TrRoad_tech!H107)</f>
        <v>1.1026761473279254</v>
      </c>
      <c r="I134" s="108">
        <f>IF(TrRoad_act!I103=0,"",TrRoad_ene!I79/TrRoad_tech!I107)</f>
        <v>1.1047628290096911</v>
      </c>
      <c r="J134" s="108">
        <f>IF(TrRoad_act!J103=0,"",TrRoad_ene!J79/TrRoad_tech!J107)</f>
        <v>1.1060395445654907</v>
      </c>
      <c r="K134" s="108">
        <f>IF(TrRoad_act!K103=0,"",TrRoad_ene!K79/TrRoad_tech!K107)</f>
        <v>1.1107694942861253</v>
      </c>
      <c r="L134" s="108">
        <f>IF(TrRoad_act!L103=0,"",TrRoad_ene!L79/TrRoad_tech!L107)</f>
        <v>1.1166139140453097</v>
      </c>
      <c r="M134" s="108">
        <f>IF(TrRoad_act!M103=0,"",TrRoad_ene!M79/TrRoad_tech!M107)</f>
        <v>1.1186086307228009</v>
      </c>
      <c r="N134" s="108">
        <f>IF(TrRoad_act!N103=0,"",TrRoad_ene!N79/TrRoad_tech!N107)</f>
        <v>1.1203559478044798</v>
      </c>
      <c r="O134" s="108">
        <f>IF(TrRoad_act!O103=0,"",TrRoad_ene!O79/TrRoad_tech!O107)</f>
        <v>1.1287340745263486</v>
      </c>
      <c r="P134" s="108">
        <f>IF(TrRoad_act!P103=0,"",TrRoad_ene!P79/TrRoad_tech!P107)</f>
        <v>1.1348549187611128</v>
      </c>
      <c r="Q134" s="108">
        <f>IF(TrRoad_act!Q103=0,"",TrRoad_ene!Q79/TrRoad_tech!Q107)</f>
        <v>1.149679995078948</v>
      </c>
    </row>
    <row r="135" spans="1:17" ht="11.45" customHeight="1" x14ac:dyDescent="0.25">
      <c r="A135" s="62" t="s">
        <v>57</v>
      </c>
      <c r="B135" s="108" t="str">
        <f>IF(TrRoad_act!B104=0,"",TrRoad_ene!B80/TrRoad_tech!B108)</f>
        <v/>
      </c>
      <c r="C135" s="108" t="str">
        <f>IF(TrRoad_act!C104=0,"",TrRoad_ene!C80/TrRoad_tech!C108)</f>
        <v/>
      </c>
      <c r="D135" s="108" t="str">
        <f>IF(TrRoad_act!D104=0,"",TrRoad_ene!D80/TrRoad_tech!D108)</f>
        <v/>
      </c>
      <c r="E135" s="108" t="str">
        <f>IF(TrRoad_act!E104=0,"",TrRoad_ene!E80/TrRoad_tech!E108)</f>
        <v/>
      </c>
      <c r="F135" s="108" t="str">
        <f>IF(TrRoad_act!F104=0,"",TrRoad_ene!F80/TrRoad_tech!F108)</f>
        <v/>
      </c>
      <c r="G135" s="108" t="str">
        <f>IF(TrRoad_act!G104=0,"",TrRoad_ene!G80/TrRoad_tech!G108)</f>
        <v/>
      </c>
      <c r="H135" s="108" t="str">
        <f>IF(TrRoad_act!H104=0,"",TrRoad_ene!H80/TrRoad_tech!H108)</f>
        <v/>
      </c>
      <c r="I135" s="108" t="str">
        <f>IF(TrRoad_act!I104=0,"",TrRoad_ene!I80/TrRoad_tech!I108)</f>
        <v/>
      </c>
      <c r="J135" s="108" t="str">
        <f>IF(TrRoad_act!J104=0,"",TrRoad_ene!J80/TrRoad_tech!J108)</f>
        <v/>
      </c>
      <c r="K135" s="108" t="str">
        <f>IF(TrRoad_act!K104=0,"",TrRoad_ene!K80/TrRoad_tech!K108)</f>
        <v/>
      </c>
      <c r="L135" s="108" t="str">
        <f>IF(TrRoad_act!L104=0,"",TrRoad_ene!L80/TrRoad_tech!L108)</f>
        <v/>
      </c>
      <c r="M135" s="108" t="str">
        <f>IF(TrRoad_act!M104=0,"",TrRoad_ene!M80/TrRoad_tech!M108)</f>
        <v/>
      </c>
      <c r="N135" s="108" t="str">
        <f>IF(TrRoad_act!N104=0,"",TrRoad_ene!N80/TrRoad_tech!N108)</f>
        <v/>
      </c>
      <c r="O135" s="108" t="str">
        <f>IF(TrRoad_act!O104=0,"",TrRoad_ene!O80/TrRoad_tech!O108)</f>
        <v/>
      </c>
      <c r="P135" s="108" t="str">
        <f>IF(TrRoad_act!P104=0,"",TrRoad_ene!P80/TrRoad_tech!P108)</f>
        <v/>
      </c>
      <c r="Q135" s="108" t="str">
        <f>IF(TrRoad_act!Q104=0,"",TrRoad_ene!Q80/TrRoad_tech!Q108)</f>
        <v/>
      </c>
    </row>
    <row r="136" spans="1:17" ht="11.45" customHeight="1" x14ac:dyDescent="0.25">
      <c r="A136" s="62" t="s">
        <v>56</v>
      </c>
      <c r="B136" s="108" t="str">
        <f>IF(TrRoad_act!B105=0,"",TrRoad_ene!B81/TrRoad_tech!B109)</f>
        <v/>
      </c>
      <c r="C136" s="108" t="str">
        <f>IF(TrRoad_act!C105=0,"",TrRoad_ene!C81/TrRoad_tech!C109)</f>
        <v/>
      </c>
      <c r="D136" s="108" t="str">
        <f>IF(TrRoad_act!D105=0,"",TrRoad_ene!D81/TrRoad_tech!D109)</f>
        <v/>
      </c>
      <c r="E136" s="108" t="str">
        <f>IF(TrRoad_act!E105=0,"",TrRoad_ene!E81/TrRoad_tech!E109)</f>
        <v/>
      </c>
      <c r="F136" s="108" t="str">
        <f>IF(TrRoad_act!F105=0,"",TrRoad_ene!F81/TrRoad_tech!F109)</f>
        <v/>
      </c>
      <c r="G136" s="108" t="str">
        <f>IF(TrRoad_act!G105=0,"",TrRoad_ene!G81/TrRoad_tech!G109)</f>
        <v/>
      </c>
      <c r="H136" s="108" t="str">
        <f>IF(TrRoad_act!H105=0,"",TrRoad_ene!H81/TrRoad_tech!H109)</f>
        <v/>
      </c>
      <c r="I136" s="108" t="str">
        <f>IF(TrRoad_act!I105=0,"",TrRoad_ene!I81/TrRoad_tech!I109)</f>
        <v/>
      </c>
      <c r="J136" s="108" t="str">
        <f>IF(TrRoad_act!J105=0,"",TrRoad_ene!J81/TrRoad_tech!J109)</f>
        <v/>
      </c>
      <c r="K136" s="108" t="str">
        <f>IF(TrRoad_act!K105=0,"",TrRoad_ene!K81/TrRoad_tech!K109)</f>
        <v/>
      </c>
      <c r="L136" s="108" t="str">
        <f>IF(TrRoad_act!L105=0,"",TrRoad_ene!L81/TrRoad_tech!L109)</f>
        <v/>
      </c>
      <c r="M136" s="108" t="str">
        <f>IF(TrRoad_act!M105=0,"",TrRoad_ene!M81/TrRoad_tech!M109)</f>
        <v/>
      </c>
      <c r="N136" s="108" t="str">
        <f>IF(TrRoad_act!N105=0,"",TrRoad_ene!N81/TrRoad_tech!N109)</f>
        <v/>
      </c>
      <c r="O136" s="108" t="str">
        <f>IF(TrRoad_act!O105=0,"",TrRoad_ene!O81/TrRoad_tech!O109)</f>
        <v/>
      </c>
      <c r="P136" s="108" t="str">
        <f>IF(TrRoad_act!P105=0,"",TrRoad_ene!P81/TrRoad_tech!P109)</f>
        <v/>
      </c>
      <c r="Q136" s="108" t="str">
        <f>IF(TrRoad_act!Q105=0,"",TrRoad_ene!Q81/TrRoad_tech!Q109)</f>
        <v/>
      </c>
    </row>
    <row r="137" spans="1:17" ht="11.45" customHeight="1" x14ac:dyDescent="0.25">
      <c r="A137" s="62" t="s">
        <v>55</v>
      </c>
      <c r="B137" s="108" t="str">
        <f>IF(TrRoad_act!B106=0,"",TrRoad_ene!B82/TrRoad_tech!B110)</f>
        <v/>
      </c>
      <c r="C137" s="108" t="str">
        <f>IF(TrRoad_act!C106=0,"",TrRoad_ene!C82/TrRoad_tech!C110)</f>
        <v/>
      </c>
      <c r="D137" s="108" t="str">
        <f>IF(TrRoad_act!D106=0,"",TrRoad_ene!D82/TrRoad_tech!D110)</f>
        <v/>
      </c>
      <c r="E137" s="108" t="str">
        <f>IF(TrRoad_act!E106=0,"",TrRoad_ene!E82/TrRoad_tech!E110)</f>
        <v/>
      </c>
      <c r="F137" s="108" t="str">
        <f>IF(TrRoad_act!F106=0,"",TrRoad_ene!F82/TrRoad_tech!F110)</f>
        <v/>
      </c>
      <c r="G137" s="108" t="str">
        <f>IF(TrRoad_act!G106=0,"",TrRoad_ene!G82/TrRoad_tech!G110)</f>
        <v/>
      </c>
      <c r="H137" s="108" t="str">
        <f>IF(TrRoad_act!H106=0,"",TrRoad_ene!H82/TrRoad_tech!H110)</f>
        <v/>
      </c>
      <c r="I137" s="108" t="str">
        <f>IF(TrRoad_act!I106=0,"",TrRoad_ene!I82/TrRoad_tech!I110)</f>
        <v/>
      </c>
      <c r="J137" s="108" t="str">
        <f>IF(TrRoad_act!J106=0,"",TrRoad_ene!J82/TrRoad_tech!J110)</f>
        <v/>
      </c>
      <c r="K137" s="108" t="str">
        <f>IF(TrRoad_act!K106=0,"",TrRoad_ene!K82/TrRoad_tech!K110)</f>
        <v/>
      </c>
      <c r="L137" s="108" t="str">
        <f>IF(TrRoad_act!L106=0,"",TrRoad_ene!L82/TrRoad_tech!L110)</f>
        <v/>
      </c>
      <c r="M137" s="108" t="str">
        <f>IF(TrRoad_act!M106=0,"",TrRoad_ene!M82/TrRoad_tech!M110)</f>
        <v/>
      </c>
      <c r="N137" s="108" t="str">
        <f>IF(TrRoad_act!N106=0,"",TrRoad_ene!N82/TrRoad_tech!N110)</f>
        <v/>
      </c>
      <c r="O137" s="108" t="str">
        <f>IF(TrRoad_act!O106=0,"",TrRoad_ene!O82/TrRoad_tech!O110)</f>
        <v/>
      </c>
      <c r="P137" s="108" t="str">
        <f>IF(TrRoad_act!P106=0,"",TrRoad_ene!P82/TrRoad_tech!P110)</f>
        <v/>
      </c>
      <c r="Q137" s="108" t="str">
        <f>IF(TrRoad_act!Q106=0,"",TrRoad_ene!Q82/TrRoad_tech!Q110)</f>
        <v/>
      </c>
    </row>
    <row r="138" spans="1:17" ht="11.45" customHeight="1" x14ac:dyDescent="0.25">
      <c r="A138" s="19" t="s">
        <v>24</v>
      </c>
      <c r="B138" s="107">
        <f>IF(TrRoad_act!B107=0,"",TrRoad_ene!B83/TrRoad_tech!B111)</f>
        <v>1.1355813782543724</v>
      </c>
      <c r="C138" s="107">
        <f>IF(TrRoad_act!C107=0,"",TrRoad_ene!C83/TrRoad_tech!C111)</f>
        <v>1.1174720033503831</v>
      </c>
      <c r="D138" s="107">
        <f>IF(TrRoad_act!D107=0,"",TrRoad_ene!D83/TrRoad_tech!D111)</f>
        <v>1.1115456567716127</v>
      </c>
      <c r="E138" s="107">
        <f>IF(TrRoad_act!E107=0,"",TrRoad_ene!E83/TrRoad_tech!E111)</f>
        <v>1.9113489878983334</v>
      </c>
      <c r="F138" s="107">
        <f>IF(TrRoad_act!F107=0,"",TrRoad_ene!F83/TrRoad_tech!F111)</f>
        <v>1.1067393207716996</v>
      </c>
      <c r="G138" s="107">
        <f>IF(TrRoad_act!G107=0,"",TrRoad_ene!G83/TrRoad_tech!G111)</f>
        <v>1.4165617754349296</v>
      </c>
      <c r="H138" s="107">
        <f>IF(TrRoad_act!H107=0,"",TrRoad_ene!H83/TrRoad_tech!H111)</f>
        <v>1.3084142043519171</v>
      </c>
      <c r="I138" s="107">
        <f>IF(TrRoad_act!I107=0,"",TrRoad_ene!I83/TrRoad_tech!I111)</f>
        <v>1.4079192861556007</v>
      </c>
      <c r="J138" s="107">
        <f>IF(TrRoad_act!J107=0,"",TrRoad_ene!J83/TrRoad_tech!J111)</f>
        <v>1.2675289771413683</v>
      </c>
      <c r="K138" s="107">
        <f>IF(TrRoad_act!K107=0,"",TrRoad_ene!K83/TrRoad_tech!K111)</f>
        <v>1.7711569255354578</v>
      </c>
      <c r="L138" s="107">
        <f>IF(TrRoad_act!L107=0,"",TrRoad_ene!L83/TrRoad_tech!L111)</f>
        <v>1.439107862677337</v>
      </c>
      <c r="M138" s="107">
        <f>IF(TrRoad_act!M107=0,"",TrRoad_ene!M83/TrRoad_tech!M111)</f>
        <v>1.689528923763457</v>
      </c>
      <c r="N138" s="107">
        <f>IF(TrRoad_act!N107=0,"",TrRoad_ene!N83/TrRoad_tech!N111)</f>
        <v>1.1974038561812941</v>
      </c>
      <c r="O138" s="107">
        <f>IF(TrRoad_act!O107=0,"",TrRoad_ene!O83/TrRoad_tech!O111)</f>
        <v>1.5327497062647781</v>
      </c>
      <c r="P138" s="107">
        <f>IF(TrRoad_act!P107=0,"",TrRoad_ene!P83/TrRoad_tech!P111)</f>
        <v>1.5091826730850701</v>
      </c>
      <c r="Q138" s="107">
        <f>IF(TrRoad_act!Q107=0,"",TrRoad_ene!Q83/TrRoad_tech!Q111)</f>
        <v>1.4067682154306742</v>
      </c>
    </row>
    <row r="139" spans="1:17" ht="11.45" customHeight="1" x14ac:dyDescent="0.25">
      <c r="A139" s="17" t="s">
        <v>23</v>
      </c>
      <c r="B139" s="106">
        <f>IF(TrRoad_act!B108=0,"",TrRoad_ene!B84/TrRoad_tech!B112)</f>
        <v>1.1129697774333165</v>
      </c>
      <c r="C139" s="106">
        <f>IF(TrRoad_act!C108=0,"",TrRoad_ene!C84/TrRoad_tech!C112)</f>
        <v>1.1048227595430793</v>
      </c>
      <c r="D139" s="106">
        <f>IF(TrRoad_act!D108=0,"",TrRoad_ene!D84/TrRoad_tech!D112)</f>
        <v>1.1024760689155304</v>
      </c>
      <c r="E139" s="106">
        <f>IF(TrRoad_act!E108=0,"",TrRoad_ene!E84/TrRoad_tech!E112)</f>
        <v>1.4970829349158015</v>
      </c>
      <c r="F139" s="106">
        <f>IF(TrRoad_act!F108=0,"",TrRoad_ene!F84/TrRoad_tech!F112)</f>
        <v>1.1015310603909743</v>
      </c>
      <c r="G139" s="106">
        <f>IF(TrRoad_act!G108=0,"",TrRoad_ene!G84/TrRoad_tech!G112)</f>
        <v>1.2542918324920656</v>
      </c>
      <c r="H139" s="106">
        <f>IF(TrRoad_act!H108=0,"",TrRoad_ene!H84/TrRoad_tech!H112)</f>
        <v>1.2013870323923665</v>
      </c>
      <c r="I139" s="106">
        <f>IF(TrRoad_act!I108=0,"",TrRoad_ene!I84/TrRoad_tech!I112)</f>
        <v>1.2518960907008545</v>
      </c>
      <c r="J139" s="106">
        <f>IF(TrRoad_act!J108=0,"",TrRoad_ene!J84/TrRoad_tech!J112)</f>
        <v>1.1848099817862956</v>
      </c>
      <c r="K139" s="106">
        <f>IF(TrRoad_act!K108=0,"",TrRoad_ene!K84/TrRoad_tech!K112)</f>
        <v>1.4361330698377652</v>
      </c>
      <c r="L139" s="106">
        <f>IF(TrRoad_act!L108=0,"",TrRoad_ene!L84/TrRoad_tech!L112)</f>
        <v>1.2708916049032923</v>
      </c>
      <c r="M139" s="106">
        <f>IF(TrRoad_act!M108=0,"",TrRoad_ene!M84/TrRoad_tech!M112)</f>
        <v>1.3947483093713522</v>
      </c>
      <c r="N139" s="106">
        <f>IF(TrRoad_act!N108=0,"",TrRoad_ene!N84/TrRoad_tech!N112)</f>
        <v>1.1509959125153308</v>
      </c>
      <c r="O139" s="106">
        <f>IF(TrRoad_act!O108=0,"",TrRoad_ene!O84/TrRoad_tech!O112)</f>
        <v>1.3083963461992763</v>
      </c>
      <c r="P139" s="106">
        <f>IF(TrRoad_act!P108=0,"",TrRoad_ene!P84/TrRoad_tech!P112)</f>
        <v>1.3062772624849197</v>
      </c>
      <c r="Q139" s="106">
        <f>IF(TrRoad_act!Q108=0,"",TrRoad_ene!Q84/TrRoad_tech!Q112)</f>
        <v>1.2569334356810979</v>
      </c>
    </row>
    <row r="140" spans="1:17" ht="11.45" customHeight="1" x14ac:dyDescent="0.25">
      <c r="A140" s="15" t="s">
        <v>22</v>
      </c>
      <c r="B140" s="105">
        <f>IF(TrRoad_act!B109=0,"",TrRoad_ene!B85/TrRoad_tech!B113)</f>
        <v>1.3481754581825307</v>
      </c>
      <c r="C140" s="105">
        <f>IF(TrRoad_act!C109=0,"",TrRoad_ene!C85/TrRoad_tech!C113)</f>
        <v>1.1901548565891684</v>
      </c>
      <c r="D140" s="105">
        <f>IF(TrRoad_act!D109=0,"",TrRoad_ene!D85/TrRoad_tech!D113)</f>
        <v>1.1405421929570521</v>
      </c>
      <c r="E140" s="105">
        <f>IF(TrRoad_act!E109=0,"",TrRoad_ene!E85/TrRoad_tech!E113)</f>
        <v>6.1826257364032893</v>
      </c>
      <c r="F140" s="105">
        <f>IF(TrRoad_act!F109=0,"",TrRoad_ene!F85/TrRoad_tech!F113)</f>
        <v>1.0790207250360213</v>
      </c>
      <c r="G140" s="105">
        <f>IF(TrRoad_act!G109=0,"",TrRoad_ene!G85/TrRoad_tech!G113)</f>
        <v>3.2044364479564131</v>
      </c>
      <c r="H140" s="105">
        <f>IF(TrRoad_act!H109=0,"",TrRoad_ene!H85/TrRoad_tech!H113)</f>
        <v>2.3846787115216714</v>
      </c>
      <c r="I140" s="105">
        <f>IF(TrRoad_act!I109=0,"",TrRoad_ene!I85/TrRoad_tech!I113)</f>
        <v>3.3059620671983523</v>
      </c>
      <c r="J140" s="105">
        <f>IF(TrRoad_act!J109=0,"",TrRoad_ene!J85/TrRoad_tech!J113)</f>
        <v>2.4766862974278645</v>
      </c>
      <c r="K140" s="105">
        <f>IF(TrRoad_act!K109=0,"",TrRoad_ene!K85/TrRoad_tech!K113)</f>
        <v>7.6880525169824052</v>
      </c>
      <c r="L140" s="105">
        <f>IF(TrRoad_act!L109=0,"",TrRoad_ene!L85/TrRoad_tech!L113)</f>
        <v>3.8162237677133022</v>
      </c>
      <c r="M140" s="105">
        <f>IF(TrRoad_act!M109=0,"",TrRoad_ene!M85/TrRoad_tech!M113)</f>
        <v>5.3068053926103351</v>
      </c>
      <c r="N140" s="105">
        <f>IF(TrRoad_act!N109=0,"",TrRoad_ene!N85/TrRoad_tech!N113)</f>
        <v>1.59219551222726</v>
      </c>
      <c r="O140" s="105">
        <f>IF(TrRoad_act!O109=0,"",TrRoad_ene!O85/TrRoad_tech!O113)</f>
        <v>2.4296478714869014</v>
      </c>
      <c r="P140" s="105">
        <f>IF(TrRoad_act!P109=0,"",TrRoad_ene!P85/TrRoad_tech!P113)</f>
        <v>3.3323653019938506</v>
      </c>
      <c r="Q140" s="105">
        <f>IF(TrRoad_act!Q109=0,"",TrRoad_ene!Q85/TrRoad_tech!Q113)</f>
        <v>2.6623402451574503</v>
      </c>
    </row>
    <row r="142" spans="1:17" ht="11.45" customHeight="1" x14ac:dyDescent="0.25">
      <c r="A142" s="27" t="s">
        <v>105</v>
      </c>
      <c r="B142" s="71"/>
      <c r="C142" s="71"/>
      <c r="D142" s="71"/>
      <c r="E142" s="71"/>
      <c r="F142" s="71"/>
      <c r="G142" s="71"/>
      <c r="H142" s="71"/>
      <c r="I142" s="71"/>
      <c r="J142" s="71"/>
      <c r="K142" s="71"/>
      <c r="L142" s="71"/>
      <c r="M142" s="71"/>
      <c r="N142" s="71"/>
      <c r="O142" s="71"/>
      <c r="P142" s="71"/>
      <c r="Q142" s="71"/>
    </row>
    <row r="143" spans="1:17" ht="11.45" customHeight="1" x14ac:dyDescent="0.25">
      <c r="A143" s="25" t="s">
        <v>39</v>
      </c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</row>
    <row r="144" spans="1:17" ht="11.45" customHeight="1" x14ac:dyDescent="0.25">
      <c r="A144" s="23" t="s">
        <v>30</v>
      </c>
      <c r="B144" s="22">
        <v>3.6861690991147427</v>
      </c>
      <c r="C144" s="22">
        <v>3.6661012617550752</v>
      </c>
      <c r="D144" s="22">
        <v>3.6439317728490392</v>
      </c>
      <c r="E144" s="22">
        <v>3.5983216087464829</v>
      </c>
      <c r="F144" s="22">
        <v>3.5933385584877873</v>
      </c>
      <c r="G144" s="22">
        <v>3.5449317845461659</v>
      </c>
      <c r="H144" s="22">
        <v>3.4734402675693605</v>
      </c>
      <c r="I144" s="22">
        <v>3.422491121046773</v>
      </c>
      <c r="J144" s="22">
        <v>3.2563216491547395</v>
      </c>
      <c r="K144" s="22">
        <v>3.0770843821965337</v>
      </c>
      <c r="L144" s="22">
        <v>2.9651691411823466</v>
      </c>
      <c r="M144" s="22">
        <v>2.7885427829520069</v>
      </c>
      <c r="N144" s="22">
        <v>2.6785041936544745</v>
      </c>
      <c r="O144" s="22">
        <v>2.5131799575839464</v>
      </c>
      <c r="P144" s="22">
        <v>2.4346952183895416</v>
      </c>
      <c r="Q144" s="22">
        <v>2.3445579804973122</v>
      </c>
    </row>
    <row r="145" spans="1:17" ht="11.45" customHeight="1" x14ac:dyDescent="0.25">
      <c r="A145" s="19" t="s">
        <v>29</v>
      </c>
      <c r="B145" s="21">
        <v>0</v>
      </c>
      <c r="C145" s="21">
        <v>6.1072715576773087</v>
      </c>
      <c r="D145" s="21">
        <v>6.0674888227974346</v>
      </c>
      <c r="E145" s="21">
        <v>5.9832300742076354</v>
      </c>
      <c r="F145" s="21">
        <v>5.9889612887339965</v>
      </c>
      <c r="G145" s="21">
        <v>5.9054522610593514</v>
      </c>
      <c r="H145" s="21">
        <v>5.7801506179486939</v>
      </c>
      <c r="I145" s="21">
        <v>5.7029024694361725</v>
      </c>
      <c r="J145" s="21">
        <v>5.4276531932416976</v>
      </c>
      <c r="K145" s="21">
        <v>5.1420629591713576</v>
      </c>
      <c r="L145" s="21">
        <v>4.9380853749379376</v>
      </c>
      <c r="M145" s="21">
        <v>4.6478925956830626</v>
      </c>
      <c r="N145" s="21">
        <v>4.4524640362783234</v>
      </c>
      <c r="O145" s="21">
        <v>4.1758186532020867</v>
      </c>
      <c r="P145" s="21">
        <v>3.58940882020348</v>
      </c>
      <c r="Q145" s="21">
        <v>3.878668947545965</v>
      </c>
    </row>
    <row r="146" spans="1:17" ht="11.45" customHeight="1" x14ac:dyDescent="0.25">
      <c r="A146" s="62" t="s">
        <v>59</v>
      </c>
      <c r="B146" s="70">
        <v>0</v>
      </c>
      <c r="C146" s="70">
        <v>6.1101687695917928</v>
      </c>
      <c r="D146" s="70">
        <v>6.073219621415066</v>
      </c>
      <c r="E146" s="70">
        <v>5.997202681244139</v>
      </c>
      <c r="F146" s="70">
        <v>5.988897597479645</v>
      </c>
      <c r="G146" s="70">
        <v>5.9082196409102767</v>
      </c>
      <c r="H146" s="70">
        <v>5.7890671126156015</v>
      </c>
      <c r="I146" s="70">
        <v>5.7041518684112891</v>
      </c>
      <c r="J146" s="70">
        <v>5.4272027485912337</v>
      </c>
      <c r="K146" s="70">
        <v>5.1284739703275566</v>
      </c>
      <c r="L146" s="70">
        <v>4.9419485686372449</v>
      </c>
      <c r="M146" s="70">
        <v>4.6475614050904985</v>
      </c>
      <c r="N146" s="70">
        <v>4.4641445322254816</v>
      </c>
      <c r="O146" s="70">
        <v>4.1887857278636043</v>
      </c>
      <c r="P146" s="70">
        <v>4.0604592544795493</v>
      </c>
      <c r="Q146" s="70">
        <v>3.9115544449151054</v>
      </c>
    </row>
    <row r="147" spans="1:17" ht="11.45" customHeight="1" x14ac:dyDescent="0.25">
      <c r="A147" s="62" t="s">
        <v>58</v>
      </c>
      <c r="B147" s="70">
        <v>0</v>
      </c>
      <c r="C147" s="70">
        <v>5.5108976329801935</v>
      </c>
      <c r="D147" s="70">
        <v>5.5078556167262835</v>
      </c>
      <c r="E147" s="70">
        <v>5.5204039337736601</v>
      </c>
      <c r="F147" s="70">
        <v>0</v>
      </c>
      <c r="G147" s="70">
        <v>5.5003456390994456</v>
      </c>
      <c r="H147" s="70">
        <v>5.5356140150432047</v>
      </c>
      <c r="I147" s="70">
        <v>5.4846602427902269</v>
      </c>
      <c r="J147" s="70">
        <v>5.2372112331363061</v>
      </c>
      <c r="K147" s="70">
        <v>5.0313998209577671</v>
      </c>
      <c r="L147" s="70">
        <v>4.8381367258266357</v>
      </c>
      <c r="M147" s="70">
        <v>0</v>
      </c>
      <c r="N147" s="70">
        <v>3.4952686818928824</v>
      </c>
      <c r="O147" s="70">
        <v>3.381038475986188</v>
      </c>
      <c r="P147" s="70">
        <v>3.3232224540282247</v>
      </c>
      <c r="Q147" s="70">
        <v>3.3048434756036804</v>
      </c>
    </row>
    <row r="148" spans="1:17" ht="11.45" customHeight="1" x14ac:dyDescent="0.25">
      <c r="A148" s="62" t="s">
        <v>57</v>
      </c>
      <c r="B148" s="70">
        <v>0</v>
      </c>
      <c r="C148" s="70">
        <v>0</v>
      </c>
      <c r="D148" s="70">
        <v>0</v>
      </c>
      <c r="E148" s="70">
        <v>0</v>
      </c>
      <c r="F148" s="70">
        <v>0</v>
      </c>
      <c r="G148" s="70">
        <v>7.2110787967873513</v>
      </c>
      <c r="H148" s="70">
        <v>7.2573164434103754</v>
      </c>
      <c r="I148" s="70">
        <v>7.1905148838687571</v>
      </c>
      <c r="J148" s="70">
        <v>6.8661035788560119</v>
      </c>
      <c r="K148" s="70">
        <v>6.596280115408991</v>
      </c>
      <c r="L148" s="70">
        <v>6.3429077822968853</v>
      </c>
      <c r="M148" s="70">
        <v>4.8539428699109353</v>
      </c>
      <c r="N148" s="70">
        <v>0</v>
      </c>
      <c r="O148" s="70">
        <v>4.7286708015519912</v>
      </c>
      <c r="P148" s="70">
        <v>3.8997355217361109</v>
      </c>
      <c r="Q148" s="70">
        <v>3.9730714550516999</v>
      </c>
    </row>
    <row r="149" spans="1:17" ht="11.45" customHeight="1" x14ac:dyDescent="0.25">
      <c r="A149" s="62" t="s">
        <v>56</v>
      </c>
      <c r="B149" s="70">
        <v>0</v>
      </c>
      <c r="C149" s="70">
        <v>7.685334307326225</v>
      </c>
      <c r="D149" s="70">
        <v>7.6388598862722148</v>
      </c>
      <c r="E149" s="70">
        <v>7.5432462264432036</v>
      </c>
      <c r="F149" s="70">
        <v>7.5328001409769358</v>
      </c>
      <c r="G149" s="70">
        <v>7.4313238821617533</v>
      </c>
      <c r="H149" s="70">
        <v>7.2814545335334504</v>
      </c>
      <c r="I149" s="70">
        <v>7.1746486392762954</v>
      </c>
      <c r="J149" s="70">
        <v>6.8263036667888874</v>
      </c>
      <c r="K149" s="70">
        <v>6.4505643681297338</v>
      </c>
      <c r="L149" s="70">
        <v>6.2159538159740473</v>
      </c>
      <c r="M149" s="70">
        <v>5.3431657801694721</v>
      </c>
      <c r="N149" s="70">
        <v>4.8961280057329821</v>
      </c>
      <c r="O149" s="70">
        <v>0</v>
      </c>
      <c r="P149" s="70">
        <v>3.5895963736136887</v>
      </c>
      <c r="Q149" s="70">
        <v>3.7364271365599153</v>
      </c>
    </row>
    <row r="150" spans="1:17" ht="11.45" customHeight="1" x14ac:dyDescent="0.25">
      <c r="A150" s="62" t="s">
        <v>60</v>
      </c>
      <c r="B150" s="70">
        <v>0</v>
      </c>
      <c r="C150" s="70">
        <v>0</v>
      </c>
      <c r="D150" s="70">
        <v>0</v>
      </c>
      <c r="E150" s="70">
        <v>0</v>
      </c>
      <c r="F150" s="70">
        <v>0</v>
      </c>
      <c r="G150" s="70">
        <v>0</v>
      </c>
      <c r="H150" s="70">
        <v>0</v>
      </c>
      <c r="I150" s="70">
        <v>0</v>
      </c>
      <c r="J150" s="70">
        <v>0</v>
      </c>
      <c r="K150" s="70">
        <v>0</v>
      </c>
      <c r="L150" s="70">
        <v>0</v>
      </c>
      <c r="M150" s="70">
        <v>0</v>
      </c>
      <c r="N150" s="70">
        <v>0</v>
      </c>
      <c r="O150" s="70">
        <v>1.62543432662162</v>
      </c>
      <c r="P150" s="70">
        <v>2.0502234644294584</v>
      </c>
      <c r="Q150" s="70">
        <v>2.2709885485340897</v>
      </c>
    </row>
    <row r="151" spans="1:17" ht="11.45" customHeight="1" x14ac:dyDescent="0.25">
      <c r="A151" s="62" t="s">
        <v>55</v>
      </c>
      <c r="B151" s="70">
        <v>0</v>
      </c>
      <c r="C151" s="70">
        <v>0</v>
      </c>
      <c r="D151" s="70">
        <v>0</v>
      </c>
      <c r="E151" s="70">
        <v>0</v>
      </c>
      <c r="F151" s="70">
        <v>0</v>
      </c>
      <c r="G151" s="70">
        <v>0</v>
      </c>
      <c r="H151" s="70">
        <v>0</v>
      </c>
      <c r="I151" s="70">
        <v>0</v>
      </c>
      <c r="J151" s="70">
        <v>0</v>
      </c>
      <c r="K151" s="70">
        <v>0</v>
      </c>
      <c r="L151" s="70">
        <v>0</v>
      </c>
      <c r="M151" s="70">
        <v>0</v>
      </c>
      <c r="N151" s="70">
        <v>0</v>
      </c>
      <c r="O151" s="70">
        <v>0</v>
      </c>
      <c r="P151" s="70">
        <v>2.3312180649515368</v>
      </c>
      <c r="Q151" s="70">
        <v>2.3079058843020213</v>
      </c>
    </row>
    <row r="152" spans="1:17" ht="11.45" customHeight="1" x14ac:dyDescent="0.25">
      <c r="A152" s="19" t="s">
        <v>28</v>
      </c>
      <c r="B152" s="21">
        <v>47.378686825881239</v>
      </c>
      <c r="C152" s="21">
        <v>47.31392427863684</v>
      </c>
      <c r="D152" s="21">
        <v>47.784215896520756</v>
      </c>
      <c r="E152" s="21">
        <v>48.022882428493354</v>
      </c>
      <c r="F152" s="21">
        <v>48.156415236532105</v>
      </c>
      <c r="G152" s="21">
        <v>47.860748467285795</v>
      </c>
      <c r="H152" s="21">
        <v>47.649568981022142</v>
      </c>
      <c r="I152" s="21">
        <v>47.214034814735818</v>
      </c>
      <c r="J152" s="21">
        <v>46.80029737118133</v>
      </c>
      <c r="K152" s="21">
        <v>46.296447804207567</v>
      </c>
      <c r="L152" s="21">
        <v>45.863686193507448</v>
      </c>
      <c r="M152" s="21">
        <v>45.106409930938682</v>
      </c>
      <c r="N152" s="21">
        <v>44.56097902848844</v>
      </c>
      <c r="O152" s="21">
        <v>43.966703795603287</v>
      </c>
      <c r="P152" s="21">
        <v>43.399889302667347</v>
      </c>
      <c r="Q152" s="21">
        <v>42.852802893218289</v>
      </c>
    </row>
    <row r="153" spans="1:17" ht="11.45" customHeight="1" x14ac:dyDescent="0.25">
      <c r="A153" s="62" t="s">
        <v>59</v>
      </c>
      <c r="B153" s="20">
        <v>0</v>
      </c>
      <c r="C153" s="20">
        <v>0</v>
      </c>
      <c r="D153" s="20">
        <v>0</v>
      </c>
      <c r="E153" s="20">
        <v>0</v>
      </c>
      <c r="F153" s="20">
        <v>0</v>
      </c>
      <c r="G153" s="20">
        <v>0</v>
      </c>
      <c r="H153" s="20">
        <v>0</v>
      </c>
      <c r="I153" s="20">
        <v>0</v>
      </c>
      <c r="J153" s="20">
        <v>0</v>
      </c>
      <c r="K153" s="20">
        <v>0</v>
      </c>
      <c r="L153" s="20">
        <v>0</v>
      </c>
      <c r="M153" s="20">
        <v>0</v>
      </c>
      <c r="N153" s="20">
        <v>0</v>
      </c>
      <c r="O153" s="20">
        <v>0</v>
      </c>
      <c r="P153" s="20">
        <v>0</v>
      </c>
      <c r="Q153" s="20">
        <v>0</v>
      </c>
    </row>
    <row r="154" spans="1:17" ht="11.45" customHeight="1" x14ac:dyDescent="0.25">
      <c r="A154" s="62" t="s">
        <v>58</v>
      </c>
      <c r="B154" s="20">
        <v>48.465514775860754</v>
      </c>
      <c r="C154" s="20">
        <v>48.399266629264147</v>
      </c>
      <c r="D154" s="20">
        <v>48.325763779131229</v>
      </c>
      <c r="E154" s="20">
        <v>48.17311042357727</v>
      </c>
      <c r="F154" s="20">
        <v>48.156415236532105</v>
      </c>
      <c r="G154" s="20">
        <v>47.992578100854963</v>
      </c>
      <c r="H154" s="20">
        <v>47.746892447078153</v>
      </c>
      <c r="I154" s="20">
        <v>47.569854479686555</v>
      </c>
      <c r="J154" s="20">
        <v>46.97062892370419</v>
      </c>
      <c r="K154" s="20">
        <v>46.296447804207567</v>
      </c>
      <c r="L154" s="20">
        <v>45.863686193507448</v>
      </c>
      <c r="M154" s="20">
        <v>45.148755415289919</v>
      </c>
      <c r="N154" s="20">
        <v>44.689767985218175</v>
      </c>
      <c r="O154" s="20">
        <v>43.966703795603287</v>
      </c>
      <c r="P154" s="20">
        <v>43.615209253563691</v>
      </c>
      <c r="Q154" s="20">
        <v>43.199999999908329</v>
      </c>
    </row>
    <row r="155" spans="1:17" ht="11.45" customHeight="1" x14ac:dyDescent="0.25">
      <c r="A155" s="62" t="s">
        <v>57</v>
      </c>
      <c r="B155" s="20">
        <v>0</v>
      </c>
      <c r="C155" s="20">
        <v>0</v>
      </c>
      <c r="D155" s="20">
        <v>0</v>
      </c>
      <c r="E155" s="20">
        <v>0</v>
      </c>
      <c r="F155" s="20">
        <v>0</v>
      </c>
      <c r="G155" s="20">
        <v>0</v>
      </c>
      <c r="H155" s="20">
        <v>0</v>
      </c>
      <c r="I155" s="20">
        <v>0</v>
      </c>
      <c r="J155" s="20">
        <v>0</v>
      </c>
      <c r="K155" s="20">
        <v>0</v>
      </c>
      <c r="L155" s="20">
        <v>0</v>
      </c>
      <c r="M155" s="20">
        <v>0</v>
      </c>
      <c r="N155" s="20">
        <v>0</v>
      </c>
      <c r="O155" s="20">
        <v>0</v>
      </c>
      <c r="P155" s="20">
        <v>0</v>
      </c>
      <c r="Q155" s="20">
        <v>0</v>
      </c>
    </row>
    <row r="156" spans="1:17" ht="11.45" customHeight="1" x14ac:dyDescent="0.25">
      <c r="A156" s="62" t="s">
        <v>56</v>
      </c>
      <c r="B156" s="20">
        <v>0</v>
      </c>
      <c r="C156" s="20">
        <v>40.332722191053456</v>
      </c>
      <c r="D156" s="20">
        <v>40.271469815942687</v>
      </c>
      <c r="E156" s="20">
        <v>40.144258686314394</v>
      </c>
      <c r="F156" s="20">
        <v>0</v>
      </c>
      <c r="G156" s="20">
        <v>39.993815084045799</v>
      </c>
      <c r="H156" s="20">
        <v>39.789077039231792</v>
      </c>
      <c r="I156" s="20">
        <v>39.641545399738796</v>
      </c>
      <c r="J156" s="20">
        <v>39.142190769753491</v>
      </c>
      <c r="K156" s="20">
        <v>0</v>
      </c>
      <c r="L156" s="20">
        <v>0</v>
      </c>
      <c r="M156" s="20">
        <v>37.623962846074932</v>
      </c>
      <c r="N156" s="20">
        <v>37.241473321015143</v>
      </c>
      <c r="O156" s="20">
        <v>0</v>
      </c>
      <c r="P156" s="20">
        <v>36.346007711303081</v>
      </c>
      <c r="Q156" s="20">
        <v>35.99999999992361</v>
      </c>
    </row>
    <row r="157" spans="1:17" ht="11.45" customHeight="1" x14ac:dyDescent="0.25">
      <c r="A157" s="62" t="s">
        <v>55</v>
      </c>
      <c r="B157" s="20">
        <v>0</v>
      </c>
      <c r="C157" s="20">
        <v>0</v>
      </c>
      <c r="D157" s="20">
        <v>0</v>
      </c>
      <c r="E157" s="20">
        <v>0</v>
      </c>
      <c r="F157" s="20">
        <v>0</v>
      </c>
      <c r="G157" s="20">
        <v>0</v>
      </c>
      <c r="H157" s="20">
        <v>0</v>
      </c>
      <c r="I157" s="20">
        <v>0</v>
      </c>
      <c r="J157" s="20">
        <v>0</v>
      </c>
      <c r="K157" s="20">
        <v>0</v>
      </c>
      <c r="L157" s="20">
        <v>0</v>
      </c>
      <c r="M157" s="20">
        <v>0</v>
      </c>
      <c r="N157" s="20">
        <v>0</v>
      </c>
      <c r="O157" s="20">
        <v>0</v>
      </c>
      <c r="P157" s="20">
        <v>0</v>
      </c>
      <c r="Q157" s="20">
        <v>0</v>
      </c>
    </row>
    <row r="158" spans="1:17" ht="11.45" customHeight="1" x14ac:dyDescent="0.25">
      <c r="A158" s="25" t="s">
        <v>18</v>
      </c>
      <c r="B158" s="24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</row>
    <row r="159" spans="1:17" ht="11.45" customHeight="1" x14ac:dyDescent="0.25">
      <c r="A159" s="23" t="s">
        <v>27</v>
      </c>
      <c r="B159" s="22">
        <v>0</v>
      </c>
      <c r="C159" s="22">
        <v>7.4828886039570008</v>
      </c>
      <c r="D159" s="22">
        <v>7.4916906236668481</v>
      </c>
      <c r="E159" s="22">
        <v>7.2581475974610257</v>
      </c>
      <c r="F159" s="22">
        <v>7.2858715776147873</v>
      </c>
      <c r="G159" s="22">
        <v>7.3115361099172835</v>
      </c>
      <c r="H159" s="22">
        <v>7.1308035401104473</v>
      </c>
      <c r="I159" s="22">
        <v>7.2766940573312517</v>
      </c>
      <c r="J159" s="22">
        <v>7.3480650740053193</v>
      </c>
      <c r="K159" s="22">
        <v>6.718839889818395</v>
      </c>
      <c r="L159" s="22">
        <v>6.8539172195676636</v>
      </c>
      <c r="M159" s="22">
        <v>6.5700621563913124</v>
      </c>
      <c r="N159" s="22">
        <v>5.5150544845578953</v>
      </c>
      <c r="O159" s="22">
        <v>6.4044076015016698</v>
      </c>
      <c r="P159" s="22">
        <v>6.2242340334712978</v>
      </c>
      <c r="Q159" s="22">
        <v>6.0260324123451943</v>
      </c>
    </row>
    <row r="160" spans="1:17" ht="11.45" customHeight="1" x14ac:dyDescent="0.25">
      <c r="A160" s="62" t="s">
        <v>59</v>
      </c>
      <c r="B160" s="70">
        <v>0</v>
      </c>
      <c r="C160" s="70">
        <v>7.6056182238296008</v>
      </c>
      <c r="D160" s="70">
        <v>7.5596258584261378</v>
      </c>
      <c r="E160" s="70">
        <v>7.465003950703875</v>
      </c>
      <c r="F160" s="70">
        <v>7.4546662171957578</v>
      </c>
      <c r="G160" s="70">
        <v>7.3542425202597546</v>
      </c>
      <c r="H160" s="70">
        <v>7.2059276905412473</v>
      </c>
      <c r="I160" s="70">
        <v>7.1002296397745726</v>
      </c>
      <c r="J160" s="70">
        <v>6.755497873401823</v>
      </c>
      <c r="K160" s="70">
        <v>6.3836559283394188</v>
      </c>
      <c r="L160" s="70">
        <v>6.1514788727132199</v>
      </c>
      <c r="M160" s="70">
        <v>0</v>
      </c>
      <c r="N160" s="70">
        <v>5.5567696725621616</v>
      </c>
      <c r="O160" s="70">
        <v>5.7004417648073078</v>
      </c>
      <c r="P160" s="70">
        <v>4.5000451038475422</v>
      </c>
      <c r="Q160" s="70">
        <v>4.7935762562685156</v>
      </c>
    </row>
    <row r="161" spans="1:17" ht="11.45" customHeight="1" x14ac:dyDescent="0.25">
      <c r="A161" s="62" t="s">
        <v>58</v>
      </c>
      <c r="B161" s="70">
        <v>0</v>
      </c>
      <c r="C161" s="70">
        <v>6.6905285229461962</v>
      </c>
      <c r="D161" s="70">
        <v>6.6928351648289972</v>
      </c>
      <c r="E161" s="70">
        <v>6.6870262269970295</v>
      </c>
      <c r="F161" s="70">
        <v>6.682159709460187</v>
      </c>
      <c r="G161" s="70">
        <v>6.6946920492983022</v>
      </c>
      <c r="H161" s="70">
        <v>6.690869420967922</v>
      </c>
      <c r="I161" s="70">
        <v>6.6171261223638096</v>
      </c>
      <c r="J161" s="70">
        <v>6.5039505772930042</v>
      </c>
      <c r="K161" s="70">
        <v>6.4016634974700448</v>
      </c>
      <c r="L161" s="70">
        <v>6.0450991635629423</v>
      </c>
      <c r="M161" s="70">
        <v>5.6645304415043292</v>
      </c>
      <c r="N161" s="70">
        <v>5.5114712323039692</v>
      </c>
      <c r="O161" s="70">
        <v>5.1945376286072982</v>
      </c>
      <c r="P161" s="70">
        <v>5.0747060454671367</v>
      </c>
      <c r="Q161" s="70">
        <v>5.0348673147527343</v>
      </c>
    </row>
    <row r="162" spans="1:17" ht="11.45" customHeight="1" x14ac:dyDescent="0.25">
      <c r="A162" s="62" t="s">
        <v>57</v>
      </c>
      <c r="B162" s="70">
        <v>0</v>
      </c>
      <c r="C162" s="70">
        <v>0</v>
      </c>
      <c r="D162" s="70">
        <v>0</v>
      </c>
      <c r="E162" s="70">
        <v>0</v>
      </c>
      <c r="F162" s="70">
        <v>0</v>
      </c>
      <c r="G162" s="70">
        <v>0</v>
      </c>
      <c r="H162" s="70">
        <v>0</v>
      </c>
      <c r="I162" s="70">
        <v>0</v>
      </c>
      <c r="J162" s="70">
        <v>0</v>
      </c>
      <c r="K162" s="70">
        <v>0</v>
      </c>
      <c r="L162" s="70">
        <v>0</v>
      </c>
      <c r="M162" s="70">
        <v>0</v>
      </c>
      <c r="N162" s="70">
        <v>0</v>
      </c>
      <c r="O162" s="70">
        <v>0</v>
      </c>
      <c r="P162" s="70">
        <v>0</v>
      </c>
      <c r="Q162" s="70">
        <v>0</v>
      </c>
    </row>
    <row r="163" spans="1:17" ht="11.45" customHeight="1" x14ac:dyDescent="0.25">
      <c r="A163" s="62" t="s">
        <v>56</v>
      </c>
      <c r="B163" s="70">
        <v>0</v>
      </c>
      <c r="C163" s="70">
        <v>0</v>
      </c>
      <c r="D163" s="70">
        <v>0</v>
      </c>
      <c r="E163" s="70">
        <v>0</v>
      </c>
      <c r="F163" s="70">
        <v>0</v>
      </c>
      <c r="G163" s="70">
        <v>0</v>
      </c>
      <c r="H163" s="70">
        <v>0</v>
      </c>
      <c r="I163" s="70">
        <v>0</v>
      </c>
      <c r="J163" s="70">
        <v>0</v>
      </c>
      <c r="K163" s="70">
        <v>0</v>
      </c>
      <c r="L163" s="70">
        <v>0</v>
      </c>
      <c r="M163" s="70">
        <v>0</v>
      </c>
      <c r="N163" s="70">
        <v>0</v>
      </c>
      <c r="O163" s="70">
        <v>0</v>
      </c>
      <c r="P163" s="70">
        <v>0</v>
      </c>
      <c r="Q163" s="70">
        <v>0</v>
      </c>
    </row>
    <row r="164" spans="1:17" ht="11.45" customHeight="1" x14ac:dyDescent="0.25">
      <c r="A164" s="62" t="s">
        <v>55</v>
      </c>
      <c r="B164" s="70">
        <v>0</v>
      </c>
      <c r="C164" s="70">
        <v>0</v>
      </c>
      <c r="D164" s="70">
        <v>0</v>
      </c>
      <c r="E164" s="70">
        <v>0</v>
      </c>
      <c r="F164" s="70">
        <v>0</v>
      </c>
      <c r="G164" s="70">
        <v>0</v>
      </c>
      <c r="H164" s="70">
        <v>0</v>
      </c>
      <c r="I164" s="70">
        <v>0</v>
      </c>
      <c r="J164" s="70">
        <v>0</v>
      </c>
      <c r="K164" s="70">
        <v>0</v>
      </c>
      <c r="L164" s="70">
        <v>0</v>
      </c>
      <c r="M164" s="70">
        <v>0</v>
      </c>
      <c r="N164" s="70">
        <v>0</v>
      </c>
      <c r="O164" s="70">
        <v>0</v>
      </c>
      <c r="P164" s="70">
        <v>0</v>
      </c>
      <c r="Q164" s="70">
        <v>0</v>
      </c>
    </row>
    <row r="165" spans="1:17" ht="11.45" customHeight="1" x14ac:dyDescent="0.25">
      <c r="A165" s="19" t="s">
        <v>24</v>
      </c>
      <c r="B165" s="21">
        <v>35.879162931594479</v>
      </c>
      <c r="C165" s="21">
        <v>35.823770105197937</v>
      </c>
      <c r="D165" s="21">
        <v>35.73663480032819</v>
      </c>
      <c r="E165" s="21">
        <v>35.780560926794053</v>
      </c>
      <c r="F165" s="21">
        <v>35.43923817275315</v>
      </c>
      <c r="G165" s="21">
        <v>36.14596006396804</v>
      </c>
      <c r="H165" s="21">
        <v>35.309599371506707</v>
      </c>
      <c r="I165" s="21">
        <v>35.07022035405317</v>
      </c>
      <c r="J165" s="21">
        <v>34.903931229065385</v>
      </c>
      <c r="K165" s="21">
        <v>35.266858184490886</v>
      </c>
      <c r="L165" s="21">
        <v>36.117704898077065</v>
      </c>
      <c r="M165" s="21">
        <v>34.443499153275312</v>
      </c>
      <c r="N165" s="21">
        <v>35.502819405212563</v>
      </c>
      <c r="O165" s="21">
        <v>37.258408657014755</v>
      </c>
      <c r="P165" s="21">
        <v>33.711554108965103</v>
      </c>
      <c r="Q165" s="21">
        <v>34.372258849139598</v>
      </c>
    </row>
    <row r="166" spans="1:17" ht="11.45" customHeight="1" x14ac:dyDescent="0.25">
      <c r="A166" s="17" t="s">
        <v>23</v>
      </c>
      <c r="B166" s="20">
        <v>0</v>
      </c>
      <c r="C166" s="20">
        <v>35.594072164877581</v>
      </c>
      <c r="D166" s="20">
        <v>35.533018867846671</v>
      </c>
      <c r="E166" s="20">
        <v>35.456996148841753</v>
      </c>
      <c r="F166" s="20">
        <v>35.366197183023672</v>
      </c>
      <c r="G166" s="20">
        <v>35.260851063754394</v>
      </c>
      <c r="H166" s="20">
        <v>35.141221373977125</v>
      </c>
      <c r="I166" s="20">
        <v>35.00760456266255</v>
      </c>
      <c r="J166" s="20">
        <v>34.860328144650907</v>
      </c>
      <c r="K166" s="20">
        <v>34.699748743647071</v>
      </c>
      <c r="L166" s="20">
        <v>34.526249999923465</v>
      </c>
      <c r="M166" s="20">
        <v>34.340240364621536</v>
      </c>
      <c r="N166" s="20">
        <v>34.142150803390408</v>
      </c>
      <c r="O166" s="20">
        <v>33.932432432367563</v>
      </c>
      <c r="P166" s="20">
        <v>33.711554108965103</v>
      </c>
      <c r="Q166" s="20">
        <v>33.47999999992895</v>
      </c>
    </row>
    <row r="167" spans="1:17" ht="11.45" customHeight="1" x14ac:dyDescent="0.25">
      <c r="A167" s="15" t="s">
        <v>22</v>
      </c>
      <c r="B167" s="69">
        <v>41.817137617325592</v>
      </c>
      <c r="C167" s="69">
        <v>41.752577319504482</v>
      </c>
      <c r="D167" s="69">
        <v>41.680960548793763</v>
      </c>
      <c r="E167" s="69">
        <v>41.591784338817305</v>
      </c>
      <c r="F167" s="69">
        <v>41.485275288004303</v>
      </c>
      <c r="G167" s="69">
        <v>41.361702127571121</v>
      </c>
      <c r="H167" s="69">
        <v>41.221374045720971</v>
      </c>
      <c r="I167" s="69">
        <v>41.064638783181884</v>
      </c>
      <c r="J167" s="69">
        <v>40.891880521584632</v>
      </c>
      <c r="K167" s="69">
        <v>40.703517587855806</v>
      </c>
      <c r="L167" s="69">
        <v>40.49999999991023</v>
      </c>
      <c r="M167" s="69">
        <v>40.281806879321451</v>
      </c>
      <c r="N167" s="69">
        <v>40.049443757642699</v>
      </c>
      <c r="O167" s="69">
        <v>39.803439803363723</v>
      </c>
      <c r="P167" s="69">
        <v>0</v>
      </c>
      <c r="Q167" s="69">
        <v>39.272727272643941</v>
      </c>
    </row>
    <row r="169" spans="1:17" ht="11.45" customHeight="1" x14ac:dyDescent="0.25">
      <c r="A169" s="27" t="s">
        <v>104</v>
      </c>
      <c r="B169" s="68"/>
      <c r="C169" s="68"/>
      <c r="D169" s="68"/>
      <c r="E169" s="68"/>
      <c r="F169" s="68"/>
      <c r="G169" s="68"/>
      <c r="H169" s="68"/>
      <c r="I169" s="68"/>
      <c r="J169" s="68"/>
      <c r="K169" s="68"/>
      <c r="L169" s="68"/>
      <c r="M169" s="68"/>
      <c r="N169" s="68"/>
      <c r="O169" s="68"/>
      <c r="P169" s="68"/>
      <c r="Q169" s="68"/>
    </row>
    <row r="170" spans="1:17" ht="11.45" customHeight="1" x14ac:dyDescent="0.25">
      <c r="A170" s="25" t="s">
        <v>39</v>
      </c>
      <c r="B170" s="79"/>
      <c r="C170" s="79"/>
      <c r="D170" s="79"/>
      <c r="E170" s="79"/>
      <c r="F170" s="79"/>
      <c r="G170" s="79"/>
      <c r="H170" s="79"/>
      <c r="I170" s="79"/>
      <c r="J170" s="79"/>
      <c r="K170" s="79"/>
      <c r="L170" s="79"/>
      <c r="M170" s="79"/>
      <c r="N170" s="79"/>
      <c r="O170" s="79"/>
      <c r="P170" s="79"/>
      <c r="Q170" s="79"/>
    </row>
    <row r="171" spans="1:17" ht="11.45" customHeight="1" x14ac:dyDescent="0.25">
      <c r="A171" s="23" t="s">
        <v>30</v>
      </c>
      <c r="B171" s="78">
        <v>119.96815776311952</v>
      </c>
      <c r="C171" s="78">
        <v>118.26953136683038</v>
      </c>
      <c r="D171" s="78">
        <v>117.01812476214327</v>
      </c>
      <c r="E171" s="78">
        <v>115.71901290593611</v>
      </c>
      <c r="F171" s="78">
        <v>114.30807773365174</v>
      </c>
      <c r="G171" s="78">
        <v>112.76088641298395</v>
      </c>
      <c r="H171" s="78">
        <v>111.16121714574366</v>
      </c>
      <c r="I171" s="78">
        <v>109.40735587555288</v>
      </c>
      <c r="J171" s="78">
        <v>107.36897183349608</v>
      </c>
      <c r="K171" s="78">
        <v>105.60861471224872</v>
      </c>
      <c r="L171" s="78">
        <v>103.93723243765511</v>
      </c>
      <c r="M171" s="78">
        <v>102.38059378846957</v>
      </c>
      <c r="N171" s="78">
        <v>101.46869433679382</v>
      </c>
      <c r="O171" s="78">
        <v>100.29894888747629</v>
      </c>
      <c r="P171" s="78">
        <v>97.897252989336948</v>
      </c>
      <c r="Q171" s="78">
        <v>95.974315397714108</v>
      </c>
    </row>
    <row r="172" spans="1:17" ht="11.45" customHeight="1" x14ac:dyDescent="0.25">
      <c r="A172" s="19" t="s">
        <v>29</v>
      </c>
      <c r="B172" s="76">
        <v>199.50234306712457</v>
      </c>
      <c r="C172" s="76">
        <v>197.24856563136626</v>
      </c>
      <c r="D172" s="76">
        <v>195.66140700991005</v>
      </c>
      <c r="E172" s="76">
        <v>194.17476760855072</v>
      </c>
      <c r="F172" s="76">
        <v>192.49040601433217</v>
      </c>
      <c r="G172" s="76">
        <v>190.80002678650555</v>
      </c>
      <c r="H172" s="76">
        <v>189.56486343515468</v>
      </c>
      <c r="I172" s="76">
        <v>187.16159538014674</v>
      </c>
      <c r="J172" s="76">
        <v>185.07304017945776</v>
      </c>
      <c r="K172" s="76">
        <v>183.33431405005189</v>
      </c>
      <c r="L172" s="76">
        <v>181.07451446427984</v>
      </c>
      <c r="M172" s="76">
        <v>176.41553245853871</v>
      </c>
      <c r="N172" s="76">
        <v>165.45003644423159</v>
      </c>
      <c r="O172" s="76">
        <v>161.09991545983391</v>
      </c>
      <c r="P172" s="76">
        <v>177.7359411958895</v>
      </c>
      <c r="Q172" s="76">
        <v>158.62143521543604</v>
      </c>
    </row>
    <row r="173" spans="1:17" ht="11.45" customHeight="1" x14ac:dyDescent="0.25">
      <c r="A173" s="62" t="s">
        <v>59</v>
      </c>
      <c r="B173" s="77">
        <v>199.94692960519927</v>
      </c>
      <c r="C173" s="77">
        <v>198.03697030090342</v>
      </c>
      <c r="D173" s="77">
        <v>196.74326594684567</v>
      </c>
      <c r="E173" s="77">
        <v>195.38779441600786</v>
      </c>
      <c r="F173" s="77">
        <v>194.35005101205269</v>
      </c>
      <c r="G173" s="77">
        <v>192.80697975046317</v>
      </c>
      <c r="H173" s="77">
        <v>191.43386759507661</v>
      </c>
      <c r="I173" s="77">
        <v>189.49592082125704</v>
      </c>
      <c r="J173" s="77">
        <v>187.69875524087956</v>
      </c>
      <c r="K173" s="77">
        <v>185.86894496510232</v>
      </c>
      <c r="L173" s="77">
        <v>183.68610730275708</v>
      </c>
      <c r="M173" s="77">
        <v>181.6306757955756</v>
      </c>
      <c r="N173" s="77">
        <v>179.39098778845678</v>
      </c>
      <c r="O173" s="77">
        <v>177.12186505363198</v>
      </c>
      <c r="P173" s="77">
        <v>174.42689340769581</v>
      </c>
      <c r="Q173" s="77">
        <v>170.94247174383543</v>
      </c>
    </row>
    <row r="174" spans="1:17" ht="11.45" customHeight="1" x14ac:dyDescent="0.25">
      <c r="A174" s="62" t="s">
        <v>58</v>
      </c>
      <c r="B174" s="77">
        <v>192.82744670924941</v>
      </c>
      <c r="C174" s="77">
        <v>192.47188932396307</v>
      </c>
      <c r="D174" s="77">
        <v>191.90191061663143</v>
      </c>
      <c r="E174" s="77">
        <v>190.06161657739969</v>
      </c>
      <c r="F174" s="77">
        <v>190.07519681752154</v>
      </c>
      <c r="G174" s="77">
        <v>189.66181445834653</v>
      </c>
      <c r="H174" s="77">
        <v>186.78825177859915</v>
      </c>
      <c r="I174" s="77">
        <v>184.70613867963135</v>
      </c>
      <c r="J174" s="77">
        <v>183.32169051390534</v>
      </c>
      <c r="K174" s="77">
        <v>178.28288624145199</v>
      </c>
      <c r="L174" s="77">
        <v>176.2853149815445</v>
      </c>
      <c r="M174" s="77">
        <v>175.28035878355715</v>
      </c>
      <c r="N174" s="77">
        <v>173.75195192377615</v>
      </c>
      <c r="O174" s="77">
        <v>171.81502903324289</v>
      </c>
      <c r="P174" s="77">
        <v>149.78659529077601</v>
      </c>
      <c r="Q174" s="77">
        <v>146.92066974090244</v>
      </c>
    </row>
    <row r="175" spans="1:17" ht="11.45" customHeight="1" x14ac:dyDescent="0.25">
      <c r="A175" s="62" t="s">
        <v>57</v>
      </c>
      <c r="B175" s="77">
        <v>215.27334639296419</v>
      </c>
      <c r="C175" s="77">
        <v>215.81152975894656</v>
      </c>
      <c r="D175" s="77">
        <v>216.35105858334396</v>
      </c>
      <c r="E175" s="77">
        <v>216.89193622980221</v>
      </c>
      <c r="F175" s="77">
        <v>217.43416607037676</v>
      </c>
      <c r="G175" s="77">
        <v>217.42218513969809</v>
      </c>
      <c r="H175" s="77">
        <v>215.39170893090824</v>
      </c>
      <c r="I175" s="77">
        <v>211.76522841911984</v>
      </c>
      <c r="J175" s="77">
        <v>209.59944050664569</v>
      </c>
      <c r="K175" s="77">
        <v>202.20304074826456</v>
      </c>
      <c r="L175" s="77">
        <v>194.67054375042915</v>
      </c>
      <c r="M175" s="77">
        <v>192.70755204238574</v>
      </c>
      <c r="N175" s="77">
        <v>191.91459228141002</v>
      </c>
      <c r="O175" s="77">
        <v>186.06326351679016</v>
      </c>
      <c r="P175" s="77">
        <v>185.42834934025674</v>
      </c>
      <c r="Q175" s="77">
        <v>183.16442848912965</v>
      </c>
    </row>
    <row r="176" spans="1:17" ht="11.45" customHeight="1" x14ac:dyDescent="0.25">
      <c r="A176" s="62" t="s">
        <v>56</v>
      </c>
      <c r="B176" s="77" t="s">
        <v>183</v>
      </c>
      <c r="C176" s="77">
        <v>180.51273257309444</v>
      </c>
      <c r="D176" s="77">
        <v>180.36640343948483</v>
      </c>
      <c r="E176" s="77">
        <v>180.4436694111553</v>
      </c>
      <c r="F176" s="77">
        <v>180.84622620845167</v>
      </c>
      <c r="G176" s="77">
        <v>180.4838692344031</v>
      </c>
      <c r="H176" s="77">
        <v>180.20382215546169</v>
      </c>
      <c r="I176" s="77">
        <v>178.75416298020909</v>
      </c>
      <c r="J176" s="77">
        <v>178.73176233648917</v>
      </c>
      <c r="K176" s="77">
        <v>171.14845349292767</v>
      </c>
      <c r="L176" s="77">
        <v>166.68315519318958</v>
      </c>
      <c r="M176" s="77">
        <v>163.13240518597306</v>
      </c>
      <c r="N176" s="77">
        <v>162.06518744876237</v>
      </c>
      <c r="O176" s="77">
        <v>161.09076378660924</v>
      </c>
      <c r="P176" s="77">
        <v>159.81491331495093</v>
      </c>
      <c r="Q176" s="77">
        <v>148.93684934376446</v>
      </c>
    </row>
    <row r="177" spans="1:17" ht="11.45" customHeight="1" x14ac:dyDescent="0.25">
      <c r="A177" s="62" t="s">
        <v>60</v>
      </c>
      <c r="B177" s="77" t="s">
        <v>183</v>
      </c>
      <c r="C177" s="77" t="s">
        <v>183</v>
      </c>
      <c r="D177" s="77" t="s">
        <v>183</v>
      </c>
      <c r="E177" s="77" t="s">
        <v>183</v>
      </c>
      <c r="F177" s="77" t="s">
        <v>183</v>
      </c>
      <c r="G177" s="77" t="s">
        <v>183</v>
      </c>
      <c r="H177" s="77" t="s">
        <v>183</v>
      </c>
      <c r="I177" s="77" t="s">
        <v>183</v>
      </c>
      <c r="J177" s="77" t="s">
        <v>183</v>
      </c>
      <c r="K177" s="77" t="s">
        <v>183</v>
      </c>
      <c r="L177" s="77" t="s">
        <v>183</v>
      </c>
      <c r="M177" s="77" t="s">
        <v>183</v>
      </c>
      <c r="N177" s="77" t="s">
        <v>183</v>
      </c>
      <c r="O177" s="77">
        <v>30.189748902762521</v>
      </c>
      <c r="P177" s="77">
        <v>37.450548351036907</v>
      </c>
      <c r="Q177" s="77">
        <v>40.081484161967722</v>
      </c>
    </row>
    <row r="178" spans="1:17" ht="11.45" customHeight="1" x14ac:dyDescent="0.25">
      <c r="A178" s="62" t="s">
        <v>55</v>
      </c>
      <c r="B178" s="77" t="s">
        <v>183</v>
      </c>
      <c r="C178" s="77" t="s">
        <v>183</v>
      </c>
      <c r="D178" s="77" t="s">
        <v>183</v>
      </c>
      <c r="E178" s="77" t="s">
        <v>183</v>
      </c>
      <c r="F178" s="77" t="s">
        <v>183</v>
      </c>
      <c r="G178" s="77" t="s">
        <v>183</v>
      </c>
      <c r="H178" s="77" t="s">
        <v>183</v>
      </c>
      <c r="I178" s="77" t="s">
        <v>183</v>
      </c>
      <c r="J178" s="77" t="s">
        <v>183</v>
      </c>
      <c r="K178" s="77" t="s">
        <v>183</v>
      </c>
      <c r="L178" s="77" t="s">
        <v>183</v>
      </c>
      <c r="M178" s="77" t="s">
        <v>183</v>
      </c>
      <c r="N178" s="77" t="s">
        <v>183</v>
      </c>
      <c r="O178" s="77" t="s">
        <v>183</v>
      </c>
      <c r="P178" s="77">
        <v>0</v>
      </c>
      <c r="Q178" s="77">
        <v>0</v>
      </c>
    </row>
    <row r="179" spans="1:17" ht="11.45" customHeight="1" x14ac:dyDescent="0.25">
      <c r="A179" s="19" t="s">
        <v>28</v>
      </c>
      <c r="B179" s="76">
        <v>1753.711319785511</v>
      </c>
      <c r="C179" s="76">
        <v>1710.0221231955682</v>
      </c>
      <c r="D179" s="76">
        <v>1710.4870510374869</v>
      </c>
      <c r="E179" s="76">
        <v>1703.2120472182071</v>
      </c>
      <c r="F179" s="76">
        <v>1690.3847786885319</v>
      </c>
      <c r="G179" s="76">
        <v>1659.143415852963</v>
      </c>
      <c r="H179" s="76">
        <v>1634.3668279826488</v>
      </c>
      <c r="I179" s="76">
        <v>1596.7264413443647</v>
      </c>
      <c r="J179" s="76">
        <v>1578.0373495304739</v>
      </c>
      <c r="K179" s="76">
        <v>1558.4344524538308</v>
      </c>
      <c r="L179" s="76">
        <v>1533.0364992700236</v>
      </c>
      <c r="M179" s="76">
        <v>1506.4333116637015</v>
      </c>
      <c r="N179" s="76">
        <v>1478.894891442837</v>
      </c>
      <c r="O179" s="76">
        <v>1476.3579460783842</v>
      </c>
      <c r="P179" s="76">
        <v>1459.4481608982801</v>
      </c>
      <c r="Q179" s="76">
        <v>1444.883261133429</v>
      </c>
    </row>
    <row r="180" spans="1:17" ht="11.45" customHeight="1" x14ac:dyDescent="0.25">
      <c r="A180" s="62" t="s">
        <v>59</v>
      </c>
      <c r="B180" s="75" t="s">
        <v>183</v>
      </c>
      <c r="C180" s="75" t="s">
        <v>183</v>
      </c>
      <c r="D180" s="75" t="s">
        <v>183</v>
      </c>
      <c r="E180" s="75" t="s">
        <v>183</v>
      </c>
      <c r="F180" s="75" t="s">
        <v>183</v>
      </c>
      <c r="G180" s="75" t="s">
        <v>183</v>
      </c>
      <c r="H180" s="75" t="s">
        <v>183</v>
      </c>
      <c r="I180" s="75" t="s">
        <v>183</v>
      </c>
      <c r="J180" s="75" t="s">
        <v>183</v>
      </c>
      <c r="K180" s="75" t="s">
        <v>183</v>
      </c>
      <c r="L180" s="75" t="s">
        <v>183</v>
      </c>
      <c r="M180" s="75" t="s">
        <v>183</v>
      </c>
      <c r="N180" s="75" t="s">
        <v>183</v>
      </c>
      <c r="O180" s="75" t="s">
        <v>183</v>
      </c>
      <c r="P180" s="75" t="s">
        <v>183</v>
      </c>
      <c r="Q180" s="75" t="s">
        <v>183</v>
      </c>
    </row>
    <row r="181" spans="1:17" ht="11.45" customHeight="1" x14ac:dyDescent="0.25">
      <c r="A181" s="62" t="s">
        <v>58</v>
      </c>
      <c r="B181" s="75">
        <v>1803.9724180000496</v>
      </c>
      <c r="C181" s="75">
        <v>1764.8161498697839</v>
      </c>
      <c r="D181" s="75">
        <v>1742.7621693550013</v>
      </c>
      <c r="E181" s="75">
        <v>1718.4060440280753</v>
      </c>
      <c r="F181" s="75">
        <v>1698.6780111874216</v>
      </c>
      <c r="G181" s="75">
        <v>1672.9494320977849</v>
      </c>
      <c r="H181" s="75">
        <v>1646.3298530331256</v>
      </c>
      <c r="I181" s="75">
        <v>1620.087316025928</v>
      </c>
      <c r="J181" s="75">
        <v>1593.3856337894179</v>
      </c>
      <c r="K181" s="75">
        <v>1565.7311861278536</v>
      </c>
      <c r="L181" s="75">
        <v>1539.3763982196335</v>
      </c>
      <c r="M181" s="75">
        <v>1513.7338403026495</v>
      </c>
      <c r="N181" s="75">
        <v>1489.2046882192458</v>
      </c>
      <c r="O181" s="75">
        <v>1480.9694756417675</v>
      </c>
      <c r="P181" s="75">
        <v>1473.0555600000773</v>
      </c>
      <c r="Q181" s="75">
        <v>1464.5273525609207</v>
      </c>
    </row>
    <row r="182" spans="1:17" ht="11.45" customHeight="1" x14ac:dyDescent="0.25">
      <c r="A182" s="62" t="s">
        <v>57</v>
      </c>
      <c r="B182" s="75" t="s">
        <v>183</v>
      </c>
      <c r="C182" s="75" t="s">
        <v>183</v>
      </c>
      <c r="D182" s="75" t="s">
        <v>183</v>
      </c>
      <c r="E182" s="75" t="s">
        <v>183</v>
      </c>
      <c r="F182" s="75" t="s">
        <v>183</v>
      </c>
      <c r="G182" s="75" t="s">
        <v>183</v>
      </c>
      <c r="H182" s="75" t="s">
        <v>183</v>
      </c>
      <c r="I182" s="75" t="s">
        <v>183</v>
      </c>
      <c r="J182" s="75" t="s">
        <v>183</v>
      </c>
      <c r="K182" s="75" t="s">
        <v>183</v>
      </c>
      <c r="L182" s="75" t="s">
        <v>183</v>
      </c>
      <c r="M182" s="75" t="s">
        <v>183</v>
      </c>
      <c r="N182" s="75" t="s">
        <v>183</v>
      </c>
      <c r="O182" s="75" t="s">
        <v>183</v>
      </c>
      <c r="P182" s="75" t="s">
        <v>183</v>
      </c>
      <c r="Q182" s="75" t="s">
        <v>183</v>
      </c>
    </row>
    <row r="183" spans="1:17" ht="11.45" customHeight="1" x14ac:dyDescent="0.25">
      <c r="A183" s="62" t="s">
        <v>56</v>
      </c>
      <c r="B183" s="75" t="s">
        <v>183</v>
      </c>
      <c r="C183" s="75">
        <v>947.33288152190971</v>
      </c>
      <c r="D183" s="75">
        <v>948.37598357197669</v>
      </c>
      <c r="E183" s="75">
        <v>950.05542069164994</v>
      </c>
      <c r="F183" s="75">
        <v>952.42571909959929</v>
      </c>
      <c r="G183" s="75">
        <v>953.64101803416099</v>
      </c>
      <c r="H183" s="75">
        <v>954.82037895607584</v>
      </c>
      <c r="I183" s="75">
        <v>952.72546609687424</v>
      </c>
      <c r="J183" s="75">
        <v>952.28716083538893</v>
      </c>
      <c r="K183" s="75">
        <v>954.30783670521794</v>
      </c>
      <c r="L183" s="75">
        <v>956.2337067989796</v>
      </c>
      <c r="M183" s="75">
        <v>956.87507177378325</v>
      </c>
      <c r="N183" s="75">
        <v>954.47249211619487</v>
      </c>
      <c r="O183" s="75">
        <v>955.79948188555466</v>
      </c>
      <c r="P183" s="75">
        <v>948.05426159184844</v>
      </c>
      <c r="Q183" s="75">
        <v>935.20417679289005</v>
      </c>
    </row>
    <row r="184" spans="1:17" ht="11.45" customHeight="1" x14ac:dyDescent="0.25">
      <c r="A184" s="62" t="s">
        <v>55</v>
      </c>
      <c r="B184" s="75" t="s">
        <v>183</v>
      </c>
      <c r="C184" s="75" t="s">
        <v>183</v>
      </c>
      <c r="D184" s="75" t="s">
        <v>183</v>
      </c>
      <c r="E184" s="75" t="s">
        <v>183</v>
      </c>
      <c r="F184" s="75" t="s">
        <v>183</v>
      </c>
      <c r="G184" s="75" t="s">
        <v>183</v>
      </c>
      <c r="H184" s="75" t="s">
        <v>183</v>
      </c>
      <c r="I184" s="75" t="s">
        <v>183</v>
      </c>
      <c r="J184" s="75" t="s">
        <v>183</v>
      </c>
      <c r="K184" s="75" t="s">
        <v>183</v>
      </c>
      <c r="L184" s="75" t="s">
        <v>183</v>
      </c>
      <c r="M184" s="75" t="s">
        <v>183</v>
      </c>
      <c r="N184" s="75" t="s">
        <v>183</v>
      </c>
      <c r="O184" s="75" t="s">
        <v>183</v>
      </c>
      <c r="P184" s="75" t="s">
        <v>183</v>
      </c>
      <c r="Q184" s="75" t="s">
        <v>183</v>
      </c>
    </row>
    <row r="185" spans="1:17" ht="11.45" customHeight="1" x14ac:dyDescent="0.25">
      <c r="A185" s="25" t="s">
        <v>18</v>
      </c>
      <c r="B185" s="79"/>
      <c r="C185" s="79"/>
      <c r="D185" s="79"/>
      <c r="E185" s="79"/>
      <c r="F185" s="79"/>
      <c r="G185" s="79"/>
      <c r="H185" s="79"/>
      <c r="I185" s="79"/>
      <c r="J185" s="79"/>
      <c r="K185" s="79"/>
      <c r="L185" s="79"/>
      <c r="M185" s="79"/>
      <c r="N185" s="79"/>
      <c r="O185" s="79"/>
      <c r="P185" s="79"/>
      <c r="Q185" s="79"/>
    </row>
    <row r="186" spans="1:17" ht="11.45" customHeight="1" x14ac:dyDescent="0.25">
      <c r="A186" s="23" t="s">
        <v>27</v>
      </c>
      <c r="B186" s="78">
        <v>276.62567596199904</v>
      </c>
      <c r="C186" s="78">
        <v>244.32705944598956</v>
      </c>
      <c r="D186" s="78">
        <v>241.41542732730053</v>
      </c>
      <c r="E186" s="78">
        <v>242.02264867176297</v>
      </c>
      <c r="F186" s="78">
        <v>239.58412131495572</v>
      </c>
      <c r="G186" s="78">
        <v>235.40487397120529</v>
      </c>
      <c r="H186" s="78">
        <v>234.71567259806781</v>
      </c>
      <c r="I186" s="78">
        <v>223.65785313328001</v>
      </c>
      <c r="J186" s="78">
        <v>209.30317125525664</v>
      </c>
      <c r="K186" s="78">
        <v>226.45313187155006</v>
      </c>
      <c r="L186" s="78">
        <v>204.09177284187408</v>
      </c>
      <c r="M186" s="78">
        <v>200.31654262960066</v>
      </c>
      <c r="N186" s="78">
        <v>229.44328581096113</v>
      </c>
      <c r="O186" s="78">
        <v>184.58425159466154</v>
      </c>
      <c r="P186" s="78">
        <v>181.95084646718092</v>
      </c>
      <c r="Q186" s="78">
        <v>181.84403123155118</v>
      </c>
    </row>
    <row r="187" spans="1:17" ht="11.45" customHeight="1" x14ac:dyDescent="0.25">
      <c r="A187" s="62" t="s">
        <v>59</v>
      </c>
      <c r="B187" s="77">
        <v>248.88347097254956</v>
      </c>
      <c r="C187" s="77">
        <v>247.76060896431909</v>
      </c>
      <c r="D187" s="77">
        <v>246.46788725298308</v>
      </c>
      <c r="E187" s="77">
        <v>245.47376796234641</v>
      </c>
      <c r="F187" s="77">
        <v>244.66275957947764</v>
      </c>
      <c r="G187" s="77">
        <v>243.51561953566758</v>
      </c>
      <c r="H187" s="77">
        <v>242.052056763107</v>
      </c>
      <c r="I187" s="77">
        <v>238.88487869317166</v>
      </c>
      <c r="J187" s="77">
        <v>235.47509350310776</v>
      </c>
      <c r="K187" s="77">
        <v>234.31361668821148</v>
      </c>
      <c r="L187" s="77">
        <v>232.10634544505211</v>
      </c>
      <c r="M187" s="77">
        <v>229.98726364163483</v>
      </c>
      <c r="N187" s="77">
        <v>228.19266898850813</v>
      </c>
      <c r="O187" s="77">
        <v>226.09440355892232</v>
      </c>
      <c r="P187" s="77">
        <v>222.47225300828603</v>
      </c>
      <c r="Q187" s="77">
        <v>217.87481429595346</v>
      </c>
    </row>
    <row r="188" spans="1:17" ht="11.45" customHeight="1" x14ac:dyDescent="0.25">
      <c r="A188" s="62" t="s">
        <v>58</v>
      </c>
      <c r="B188" s="77">
        <v>243.24606136112175</v>
      </c>
      <c r="C188" s="77">
        <v>237.6777068952467</v>
      </c>
      <c r="D188" s="77">
        <v>233.57593779850242</v>
      </c>
      <c r="E188" s="77">
        <v>227.67536625039835</v>
      </c>
      <c r="F188" s="77">
        <v>224.83306247189208</v>
      </c>
      <c r="G188" s="77">
        <v>222.49042617588213</v>
      </c>
      <c r="H188" s="77">
        <v>218.99563467377499</v>
      </c>
      <c r="I188" s="77">
        <v>216.40643601658414</v>
      </c>
      <c r="J188" s="77">
        <v>214.83956255364166</v>
      </c>
      <c r="K188" s="77">
        <v>212.27952398357763</v>
      </c>
      <c r="L188" s="77">
        <v>210.07353744810072</v>
      </c>
      <c r="M188" s="77">
        <v>208.96643318330206</v>
      </c>
      <c r="N188" s="77">
        <v>209.00964087360526</v>
      </c>
      <c r="O188" s="77">
        <v>207.82113449918177</v>
      </c>
      <c r="P188" s="77">
        <v>206.73022135772186</v>
      </c>
      <c r="Q188" s="77">
        <v>202.4674449022682</v>
      </c>
    </row>
    <row r="189" spans="1:17" ht="11.45" customHeight="1" x14ac:dyDescent="0.25">
      <c r="A189" s="62" t="s">
        <v>57</v>
      </c>
      <c r="B189" s="77" t="s">
        <v>183</v>
      </c>
      <c r="C189" s="77" t="s">
        <v>183</v>
      </c>
      <c r="D189" s="77" t="s">
        <v>183</v>
      </c>
      <c r="E189" s="77" t="s">
        <v>183</v>
      </c>
      <c r="F189" s="77" t="s">
        <v>183</v>
      </c>
      <c r="G189" s="77" t="s">
        <v>183</v>
      </c>
      <c r="H189" s="77" t="s">
        <v>183</v>
      </c>
      <c r="I189" s="77" t="s">
        <v>183</v>
      </c>
      <c r="J189" s="77" t="s">
        <v>183</v>
      </c>
      <c r="K189" s="77" t="s">
        <v>183</v>
      </c>
      <c r="L189" s="77" t="s">
        <v>183</v>
      </c>
      <c r="M189" s="77" t="s">
        <v>183</v>
      </c>
      <c r="N189" s="77" t="s">
        <v>183</v>
      </c>
      <c r="O189" s="77" t="s">
        <v>183</v>
      </c>
      <c r="P189" s="77" t="s">
        <v>183</v>
      </c>
      <c r="Q189" s="77" t="s">
        <v>183</v>
      </c>
    </row>
    <row r="190" spans="1:17" ht="11.45" customHeight="1" x14ac:dyDescent="0.25">
      <c r="A190" s="62" t="s">
        <v>56</v>
      </c>
      <c r="B190" s="77" t="s">
        <v>183</v>
      </c>
      <c r="C190" s="77" t="s">
        <v>183</v>
      </c>
      <c r="D190" s="77" t="s">
        <v>183</v>
      </c>
      <c r="E190" s="77" t="s">
        <v>183</v>
      </c>
      <c r="F190" s="77" t="s">
        <v>183</v>
      </c>
      <c r="G190" s="77" t="s">
        <v>183</v>
      </c>
      <c r="H190" s="77" t="s">
        <v>183</v>
      </c>
      <c r="I190" s="77" t="s">
        <v>183</v>
      </c>
      <c r="J190" s="77" t="s">
        <v>183</v>
      </c>
      <c r="K190" s="77" t="s">
        <v>183</v>
      </c>
      <c r="L190" s="77" t="s">
        <v>183</v>
      </c>
      <c r="M190" s="77" t="s">
        <v>183</v>
      </c>
      <c r="N190" s="77" t="s">
        <v>183</v>
      </c>
      <c r="O190" s="77" t="s">
        <v>183</v>
      </c>
      <c r="P190" s="77" t="s">
        <v>183</v>
      </c>
      <c r="Q190" s="77" t="s">
        <v>183</v>
      </c>
    </row>
    <row r="191" spans="1:17" ht="11.45" customHeight="1" x14ac:dyDescent="0.25">
      <c r="A191" s="62" t="s">
        <v>55</v>
      </c>
      <c r="B191" s="77" t="s">
        <v>183</v>
      </c>
      <c r="C191" s="77" t="s">
        <v>183</v>
      </c>
      <c r="D191" s="77" t="s">
        <v>183</v>
      </c>
      <c r="E191" s="77" t="s">
        <v>183</v>
      </c>
      <c r="F191" s="77" t="s">
        <v>183</v>
      </c>
      <c r="G191" s="77" t="s">
        <v>183</v>
      </c>
      <c r="H191" s="77" t="s">
        <v>183</v>
      </c>
      <c r="I191" s="77" t="s">
        <v>183</v>
      </c>
      <c r="J191" s="77" t="s">
        <v>183</v>
      </c>
      <c r="K191" s="77" t="s">
        <v>183</v>
      </c>
      <c r="L191" s="77" t="s">
        <v>183</v>
      </c>
      <c r="M191" s="77" t="s">
        <v>183</v>
      </c>
      <c r="N191" s="77" t="s">
        <v>183</v>
      </c>
      <c r="O191" s="77" t="s">
        <v>183</v>
      </c>
      <c r="P191" s="77" t="s">
        <v>183</v>
      </c>
      <c r="Q191" s="77" t="s">
        <v>183</v>
      </c>
    </row>
    <row r="192" spans="1:17" ht="11.45" customHeight="1" x14ac:dyDescent="0.25">
      <c r="A192" s="19" t="s">
        <v>24</v>
      </c>
      <c r="B192" s="76">
        <v>1163.290434244954</v>
      </c>
      <c r="C192" s="76">
        <v>1161.6088864297421</v>
      </c>
      <c r="D192" s="76">
        <v>1159.8028392251024</v>
      </c>
      <c r="E192" s="76">
        <v>1159.9988618021125</v>
      </c>
      <c r="F192" s="76">
        <v>1148.6348462917726</v>
      </c>
      <c r="G192" s="76">
        <v>1147.4557640442822</v>
      </c>
      <c r="H192" s="76">
        <v>1143.1616565266854</v>
      </c>
      <c r="I192" s="76">
        <v>1142.3401983230281</v>
      </c>
      <c r="J192" s="76">
        <v>1135.3733571249472</v>
      </c>
      <c r="K192" s="76">
        <v>1133.6795293335365</v>
      </c>
      <c r="L192" s="76">
        <v>1131.449725326856</v>
      </c>
      <c r="M192" s="76">
        <v>1128.0232671423425</v>
      </c>
      <c r="N192" s="76">
        <v>1123.7000601609425</v>
      </c>
      <c r="O192" s="76">
        <v>1119.8184422079189</v>
      </c>
      <c r="P192" s="76">
        <v>1116.0340290873887</v>
      </c>
      <c r="Q192" s="76">
        <v>1114.3393409978401</v>
      </c>
    </row>
    <row r="193" spans="1:17" ht="11.45" customHeight="1" x14ac:dyDescent="0.25">
      <c r="A193" s="17" t="s">
        <v>23</v>
      </c>
      <c r="B193" s="75">
        <v>1161.283919302678</v>
      </c>
      <c r="C193" s="75">
        <v>1159.9520732184021</v>
      </c>
      <c r="D193" s="75">
        <v>1158.3517381656648</v>
      </c>
      <c r="E193" s="75">
        <v>1158.6901821824856</v>
      </c>
      <c r="F193" s="75">
        <v>1147.387254859852</v>
      </c>
      <c r="G193" s="75">
        <v>1146.0356847407538</v>
      </c>
      <c r="H193" s="75">
        <v>1141.6423325560643</v>
      </c>
      <c r="I193" s="75">
        <v>1141.0129256922471</v>
      </c>
      <c r="J193" s="75">
        <v>1134.2304956417202</v>
      </c>
      <c r="K193" s="75">
        <v>1132.5996409031006</v>
      </c>
      <c r="L193" s="75">
        <v>1130.0812556380488</v>
      </c>
      <c r="M193" s="75">
        <v>1126.7976805282474</v>
      </c>
      <c r="N193" s="75">
        <v>1122.2484048712588</v>
      </c>
      <c r="O193" s="75">
        <v>1116.841760890449</v>
      </c>
      <c r="P193" s="75">
        <v>1114.2812212070578</v>
      </c>
      <c r="Q193" s="75">
        <v>1112.1910463305239</v>
      </c>
    </row>
    <row r="194" spans="1:17" ht="11.45" customHeight="1" x14ac:dyDescent="0.25">
      <c r="A194" s="15" t="s">
        <v>22</v>
      </c>
      <c r="B194" s="74">
        <v>1424.8737890693271</v>
      </c>
      <c r="C194" s="74">
        <v>1371.1410210554297</v>
      </c>
      <c r="D194" s="74">
        <v>1339.4753412047278</v>
      </c>
      <c r="E194" s="74">
        <v>1318.4297187167801</v>
      </c>
      <c r="F194" s="74">
        <v>1303.3630006940664</v>
      </c>
      <c r="G194" s="74">
        <v>1297.561804755718</v>
      </c>
      <c r="H194" s="74">
        <v>1291.6205227056264</v>
      </c>
      <c r="I194" s="74">
        <v>1292.1921417249071</v>
      </c>
      <c r="J194" s="74">
        <v>1290.7601881519031</v>
      </c>
      <c r="K194" s="74">
        <v>1287.195140308741</v>
      </c>
      <c r="L194" s="74">
        <v>1274.6748937186092</v>
      </c>
      <c r="M194" s="74">
        <v>1273.4241320957467</v>
      </c>
      <c r="N194" s="74">
        <v>1263.3182336361965</v>
      </c>
      <c r="O194" s="74">
        <v>1245.6990085811819</v>
      </c>
      <c r="P194" s="74">
        <v>1238.0512111097416</v>
      </c>
      <c r="Q194" s="74">
        <v>1236.551910106944</v>
      </c>
    </row>
    <row r="196" spans="1:17" ht="11.45" customHeight="1" x14ac:dyDescent="0.25">
      <c r="A196" s="27" t="s">
        <v>103</v>
      </c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</row>
    <row r="197" spans="1:17" ht="11.45" customHeight="1" x14ac:dyDescent="0.25">
      <c r="A197" s="25" t="s">
        <v>39</v>
      </c>
      <c r="B197" s="110"/>
      <c r="C197" s="110"/>
      <c r="D197" s="110"/>
      <c r="E197" s="110"/>
      <c r="F197" s="110"/>
      <c r="G197" s="110"/>
      <c r="H197" s="110"/>
      <c r="I197" s="110"/>
      <c r="J197" s="110"/>
      <c r="K197" s="110"/>
      <c r="L197" s="110"/>
      <c r="M197" s="110"/>
      <c r="N197" s="110"/>
      <c r="O197" s="110"/>
      <c r="P197" s="110"/>
      <c r="Q197" s="110"/>
    </row>
    <row r="198" spans="1:17" ht="11.45" customHeight="1" x14ac:dyDescent="0.25">
      <c r="A198" s="23" t="s">
        <v>30</v>
      </c>
      <c r="B198" s="111">
        <f>IF(TrRoad_act!B86=0,"",TrRoad_emi!B56/TrRoad_tech!B171)</f>
        <v>1.0783152597997752</v>
      </c>
      <c r="C198" s="111">
        <f>IF(TrRoad_act!C86=0,"",TrRoad_emi!C56/TrRoad_tech!C171)</f>
        <v>1.1207165880424212</v>
      </c>
      <c r="D198" s="111">
        <f>IF(TrRoad_act!D86=0,"",TrRoad_emi!D56/TrRoad_tech!D171)</f>
        <v>1.1273322088419693</v>
      </c>
      <c r="E198" s="111">
        <f>IF(TrRoad_act!E86=0,"",TrRoad_emi!E56/TrRoad_tech!E171)</f>
        <v>1.1279365232937462</v>
      </c>
      <c r="F198" s="111">
        <f>IF(TrRoad_act!F86=0,"",TrRoad_emi!F56/TrRoad_tech!F171)</f>
        <v>1.1034132793304943</v>
      </c>
      <c r="G198" s="111">
        <f>IF(TrRoad_act!G86=0,"",TrRoad_emi!G56/TrRoad_tech!G171)</f>
        <v>1.1255151065572928</v>
      </c>
      <c r="H198" s="111">
        <f>IF(TrRoad_act!H86=0,"",TrRoad_emi!H56/TrRoad_tech!H171)</f>
        <v>1.0992860364323687</v>
      </c>
      <c r="I198" s="111">
        <f>IF(TrRoad_act!I86=0,"",TrRoad_emi!I56/TrRoad_tech!I171)</f>
        <v>1.0927213044024888</v>
      </c>
      <c r="J198" s="111">
        <f>IF(TrRoad_act!J86=0,"",TrRoad_emi!J56/TrRoad_tech!J171)</f>
        <v>1.1171036058834003</v>
      </c>
      <c r="K198" s="111">
        <f>IF(TrRoad_act!K86=0,"",TrRoad_emi!K56/TrRoad_tech!K171)</f>
        <v>1.1389722038635683</v>
      </c>
      <c r="L198" s="111">
        <f>IF(TrRoad_act!L86=0,"",TrRoad_emi!L56/TrRoad_tech!L171)</f>
        <v>1.153562350166333</v>
      </c>
      <c r="M198" s="111">
        <f>IF(TrRoad_act!M86=0,"",TrRoad_emi!M56/TrRoad_tech!M171)</f>
        <v>1.1561493139446331</v>
      </c>
      <c r="N198" s="111">
        <f>IF(TrRoad_act!N86=0,"",TrRoad_emi!N56/TrRoad_tech!N171)</f>
        <v>1.1381922112006988</v>
      </c>
      <c r="O198" s="111">
        <f>IF(TrRoad_act!O86=0,"",TrRoad_emi!O56/TrRoad_tech!O171)</f>
        <v>1.1302826321219908</v>
      </c>
      <c r="P198" s="111">
        <f>IF(TrRoad_act!P86=0,"",TrRoad_emi!P56/TrRoad_tech!P171)</f>
        <v>1.1329616596789576</v>
      </c>
      <c r="Q198" s="111">
        <f>IF(TrRoad_act!Q86=0,"",TrRoad_emi!Q56/TrRoad_tech!Q171)</f>
        <v>1.1792930479545092</v>
      </c>
    </row>
    <row r="199" spans="1:17" ht="11.45" customHeight="1" x14ac:dyDescent="0.25">
      <c r="A199" s="19" t="s">
        <v>29</v>
      </c>
      <c r="B199" s="107">
        <f>IF(TrRoad_act!B87=0,"",TrRoad_emi!B57/TrRoad_tech!B172)</f>
        <v>1.2479738901968018</v>
      </c>
      <c r="C199" s="107">
        <f>IF(TrRoad_act!C87=0,"",TrRoad_emi!C57/TrRoad_tech!C172)</f>
        <v>1.2146917713260461</v>
      </c>
      <c r="D199" s="107">
        <f>IF(TrRoad_act!D87=0,"",TrRoad_emi!D57/TrRoad_tech!D172)</f>
        <v>1.2049578115153916</v>
      </c>
      <c r="E199" s="107">
        <f>IF(TrRoad_act!E87=0,"",TrRoad_emi!E57/TrRoad_tech!E172)</f>
        <v>1.2036283321826569</v>
      </c>
      <c r="F199" s="107">
        <f>IF(TrRoad_act!F87=0,"",TrRoad_emi!F57/TrRoad_tech!F172)</f>
        <v>1.181771374933235</v>
      </c>
      <c r="G199" s="107">
        <f>IF(TrRoad_act!G87=0,"",TrRoad_emi!G57/TrRoad_tech!G172)</f>
        <v>1.1732017199261584</v>
      </c>
      <c r="H199" s="107">
        <f>IF(TrRoad_act!H87=0,"",TrRoad_emi!H57/TrRoad_tech!H172)</f>
        <v>1.1520585364330977</v>
      </c>
      <c r="I199" s="107">
        <f>IF(TrRoad_act!I87=0,"",TrRoad_emi!I57/TrRoad_tech!I172)</f>
        <v>1.1627273078449123</v>
      </c>
      <c r="J199" s="107">
        <f>IF(TrRoad_act!J87=0,"",TrRoad_emi!J57/TrRoad_tech!J172)</f>
        <v>1.0986340936551109</v>
      </c>
      <c r="K199" s="107">
        <f>IF(TrRoad_act!K87=0,"",TrRoad_emi!K57/TrRoad_tech!K172)</f>
        <v>1.1048696090969421</v>
      </c>
      <c r="L199" s="107">
        <f>IF(TrRoad_act!L87=0,"",TrRoad_emi!L57/TrRoad_tech!L172)</f>
        <v>1.0286654680205491</v>
      </c>
      <c r="M199" s="107">
        <f>IF(TrRoad_act!M87=0,"",TrRoad_emi!M57/TrRoad_tech!M172)</f>
        <v>1.0762981858070602</v>
      </c>
      <c r="N199" s="107">
        <f>IF(TrRoad_act!N87=0,"",TrRoad_emi!N57/TrRoad_tech!N172)</f>
        <v>1.1125722241974483</v>
      </c>
      <c r="O199" s="107">
        <f>IF(TrRoad_act!O87=0,"",TrRoad_emi!O57/TrRoad_tech!O172)</f>
        <v>1.128500436653729</v>
      </c>
      <c r="P199" s="107">
        <f>IF(TrRoad_act!P87=0,"",TrRoad_emi!P57/TrRoad_tech!P172)</f>
        <v>1.0114775562512432</v>
      </c>
      <c r="Q199" s="107">
        <f>IF(TrRoad_act!Q87=0,"",TrRoad_emi!Q57/TrRoad_tech!Q172)</f>
        <v>1.1035634777140806</v>
      </c>
    </row>
    <row r="200" spans="1:17" ht="11.45" customHeight="1" x14ac:dyDescent="0.25">
      <c r="A200" s="62" t="s">
        <v>59</v>
      </c>
      <c r="B200" s="108">
        <f>IF(TrRoad_act!B88=0,"",TrRoad_emi!B58/TrRoad_tech!B173)</f>
        <v>1.2555143268456388</v>
      </c>
      <c r="C200" s="108">
        <f>IF(TrRoad_act!C88=0,"",TrRoad_emi!C58/TrRoad_tech!C173)</f>
        <v>1.2156630451059272</v>
      </c>
      <c r="D200" s="108">
        <f>IF(TrRoad_act!D88=0,"",TrRoad_emi!D58/TrRoad_tech!D173)</f>
        <v>1.2034779251059597</v>
      </c>
      <c r="E200" s="108">
        <f>IF(TrRoad_act!E88=0,"",TrRoad_emi!E58/TrRoad_tech!E173)</f>
        <v>1.2020258615693795</v>
      </c>
      <c r="F200" s="108">
        <f>IF(TrRoad_act!F88=0,"",TrRoad_emi!F58/TrRoad_tech!F173)</f>
        <v>1.1737120008604771</v>
      </c>
      <c r="G200" s="108">
        <f>IF(TrRoad_act!G88=0,"",TrRoad_emi!G58/TrRoad_tech!G173)</f>
        <v>1.1629974218426617</v>
      </c>
      <c r="H200" s="108">
        <f>IF(TrRoad_act!H88=0,"",TrRoad_emi!H58/TrRoad_tech!H173)</f>
        <v>1.1440360357594115</v>
      </c>
      <c r="I200" s="108">
        <f>IF(TrRoad_act!I88=0,"",TrRoad_emi!I58/TrRoad_tech!I173)</f>
        <v>1.1512764637632769</v>
      </c>
      <c r="J200" s="108">
        <f>IF(TrRoad_act!J88=0,"",TrRoad_emi!J58/TrRoad_tech!J173)</f>
        <v>1.0841402212582296</v>
      </c>
      <c r="K200" s="108">
        <f>IF(TrRoad_act!K88=0,"",TrRoad_emi!K58/TrRoad_tech!K173)</f>
        <v>1.0915096366958281</v>
      </c>
      <c r="L200" s="108">
        <f>IF(TrRoad_act!L88=0,"",TrRoad_emi!L58/TrRoad_tech!L173)</f>
        <v>1.0111256940182427</v>
      </c>
      <c r="M200" s="108">
        <f>IF(TrRoad_act!M88=0,"",TrRoad_emi!M58/TrRoad_tech!M173)</f>
        <v>1.0127959661892489</v>
      </c>
      <c r="N200" s="108">
        <f>IF(TrRoad_act!N88=0,"",TrRoad_emi!N58/TrRoad_tech!N173)</f>
        <v>1.0160392878957036</v>
      </c>
      <c r="O200" s="108">
        <f>IF(TrRoad_act!O88=0,"",TrRoad_emi!O58/TrRoad_tech!O173)</f>
        <v>1.0127573991194663</v>
      </c>
      <c r="P200" s="108">
        <f>IF(TrRoad_act!P88=0,"",TrRoad_emi!P58/TrRoad_tech!P173)</f>
        <v>1.015861323570848</v>
      </c>
      <c r="Q200" s="108">
        <f>IF(TrRoad_act!Q88=0,"",TrRoad_emi!Q58/TrRoad_tech!Q173)</f>
        <v>1.0076053101243014</v>
      </c>
    </row>
    <row r="201" spans="1:17" ht="11.45" customHeight="1" x14ac:dyDescent="0.25">
      <c r="A201" s="62" t="s">
        <v>58</v>
      </c>
      <c r="B201" s="108">
        <f>IF(TrRoad_act!B89=0,"",TrRoad_emi!B59/TrRoad_tech!B174)</f>
        <v>1.1536172954656192</v>
      </c>
      <c r="C201" s="108">
        <f>IF(TrRoad_act!C89=0,"",TrRoad_emi!C59/TrRoad_tech!C174)</f>
        <v>1.1471791428732006</v>
      </c>
      <c r="D201" s="108">
        <f>IF(TrRoad_act!D89=0,"",TrRoad_emi!D59/TrRoad_tech!D174)</f>
        <v>1.1337859345500192</v>
      </c>
      <c r="E201" s="108">
        <f>IF(TrRoad_act!E89=0,"",TrRoad_emi!E59/TrRoad_tech!E174)</f>
        <v>1.1324933825468972</v>
      </c>
      <c r="F201" s="108">
        <f>IF(TrRoad_act!F89=0,"",TrRoad_emi!F59/TrRoad_tech!F174)</f>
        <v>1.1308609850942553</v>
      </c>
      <c r="G201" s="108">
        <f>IF(TrRoad_act!G89=0,"",TrRoad_emi!G59/TrRoad_tech!G174)</f>
        <v>1.1360219242009792</v>
      </c>
      <c r="H201" s="108">
        <f>IF(TrRoad_act!H89=0,"",TrRoad_emi!H59/TrRoad_tech!H174)</f>
        <v>1.1025954414524211</v>
      </c>
      <c r="I201" s="108">
        <f>IF(TrRoad_act!I89=0,"",TrRoad_emi!I59/TrRoad_tech!I174)</f>
        <v>1.1189649285098884</v>
      </c>
      <c r="J201" s="108">
        <f>IF(TrRoad_act!J89=0,"",TrRoad_emi!J59/TrRoad_tech!J174)</f>
        <v>1.0817806880829752</v>
      </c>
      <c r="K201" s="108">
        <f>IF(TrRoad_act!K89=0,"",TrRoad_emi!K59/TrRoad_tech!K174)</f>
        <v>1.0949110640836026</v>
      </c>
      <c r="L201" s="108">
        <f>IF(TrRoad_act!L89=0,"",TrRoad_emi!L59/TrRoad_tech!L174)</f>
        <v>1.0745930131004189</v>
      </c>
      <c r="M201" s="108">
        <f>IF(TrRoad_act!M89=0,"",TrRoad_emi!M59/TrRoad_tech!M174)</f>
        <v>1.1425365402760221</v>
      </c>
      <c r="N201" s="108">
        <f>IF(TrRoad_act!N89=0,"",TrRoad_emi!N59/TrRoad_tech!N174)</f>
        <v>1.1578869500385531</v>
      </c>
      <c r="O201" s="108">
        <f>IF(TrRoad_act!O89=0,"",TrRoad_emi!O59/TrRoad_tech!O174)</f>
        <v>1.0684650627011238</v>
      </c>
      <c r="P201" s="108">
        <f>IF(TrRoad_act!P89=0,"",TrRoad_emi!P59/TrRoad_tech!P174)</f>
        <v>1.1835471915715186</v>
      </c>
      <c r="Q201" s="108">
        <f>IF(TrRoad_act!Q89=0,"",TrRoad_emi!Q59/TrRoad_tech!Q174)</f>
        <v>1.1027486227146313</v>
      </c>
    </row>
    <row r="202" spans="1:17" ht="11.45" customHeight="1" x14ac:dyDescent="0.25">
      <c r="A202" s="62" t="s">
        <v>57</v>
      </c>
      <c r="B202" s="108">
        <f>IF(TrRoad_act!B90=0,"",TrRoad_emi!B60/TrRoad_tech!B175)</f>
        <v>1.10000000000673</v>
      </c>
      <c r="C202" s="108">
        <f>IF(TrRoad_act!C90=0,"",TrRoad_emi!C60/TrRoad_tech!C175)</f>
        <v>1.1999770189300842</v>
      </c>
      <c r="D202" s="108">
        <f>IF(TrRoad_act!D90=0,"",TrRoad_emi!D60/TrRoad_tech!D175)</f>
        <v>1.2225103628948544</v>
      </c>
      <c r="E202" s="108">
        <f>IF(TrRoad_act!E90=0,"",TrRoad_emi!E60/TrRoad_tech!E175)</f>
        <v>1.1000000000067303</v>
      </c>
      <c r="F202" s="108">
        <f>IF(TrRoad_act!F90=0,"",TrRoad_emi!F60/TrRoad_tech!F175)</f>
        <v>1.1000000000067305</v>
      </c>
      <c r="G202" s="108">
        <f>IF(TrRoad_act!G90=0,"",TrRoad_emi!G60/TrRoad_tech!G175)</f>
        <v>1.1000012060466067</v>
      </c>
      <c r="H202" s="108">
        <f>IF(TrRoad_act!H90=0,"",TrRoad_emi!H60/TrRoad_tech!H175)</f>
        <v>1.1003388306059305</v>
      </c>
      <c r="I202" s="108">
        <f>IF(TrRoad_act!I90=0,"",TrRoad_emi!I60/TrRoad_tech!I175)</f>
        <v>1.1016431352544653</v>
      </c>
      <c r="J202" s="108">
        <f>IF(TrRoad_act!J90=0,"",TrRoad_emi!J60/TrRoad_tech!J175)</f>
        <v>1.1031105579368332</v>
      </c>
      <c r="K202" s="108">
        <f>IF(TrRoad_act!K90=0,"",TrRoad_emi!K60/TrRoad_tech!K175)</f>
        <v>1.1104981001172747</v>
      </c>
      <c r="L202" s="108">
        <f>IF(TrRoad_act!L90=0,"",TrRoad_emi!L60/TrRoad_tech!L175)</f>
        <v>1.1247788470919853</v>
      </c>
      <c r="M202" s="108">
        <f>IF(TrRoad_act!M90=0,"",TrRoad_emi!M60/TrRoad_tech!M175)</f>
        <v>1.8702651762784683</v>
      </c>
      <c r="N202" s="108">
        <f>IF(TrRoad_act!N90=0,"",TrRoad_emi!N60/TrRoad_tech!N175)</f>
        <v>1.142186019346886</v>
      </c>
      <c r="O202" s="108">
        <f>IF(TrRoad_act!O90=0,"",TrRoad_emi!O60/TrRoad_tech!O175)</f>
        <v>1.1573775510076683</v>
      </c>
      <c r="P202" s="108">
        <f>IF(TrRoad_act!P90=0,"",TrRoad_emi!P60/TrRoad_tech!P175)</f>
        <v>1.1595712285094135</v>
      </c>
      <c r="Q202" s="108">
        <f>IF(TrRoad_act!Q90=0,"",TrRoad_emi!Q60/TrRoad_tech!Q175)</f>
        <v>1.1830814295627039</v>
      </c>
    </row>
    <row r="203" spans="1:17" ht="11.45" customHeight="1" x14ac:dyDescent="0.25">
      <c r="A203" s="62" t="s">
        <v>56</v>
      </c>
      <c r="B203" s="108" t="str">
        <f>IF(TrRoad_act!B91=0,"",TrRoad_emi!B61/TrRoad_tech!B176)</f>
        <v/>
      </c>
      <c r="C203" s="108">
        <f>IF(TrRoad_act!C91=0,"",TrRoad_emi!C61/TrRoad_tech!C176)</f>
        <v>1.1040000000061809</v>
      </c>
      <c r="D203" s="108">
        <f>IF(TrRoad_act!D91=0,"",TrRoad_emi!D61/TrRoad_tech!D176)</f>
        <v>1.1060549712679992</v>
      </c>
      <c r="E203" s="108">
        <f>IF(TrRoad_act!E91=0,"",TrRoad_emi!E61/TrRoad_tech!E176)</f>
        <v>1.1070591336472728</v>
      </c>
      <c r="F203" s="108">
        <f>IF(TrRoad_act!F91=0,"",TrRoad_emi!F61/TrRoad_tech!F176)</f>
        <v>1.1072529616934759</v>
      </c>
      <c r="G203" s="108">
        <f>IF(TrRoad_act!G91=0,"",TrRoad_emi!G61/TrRoad_tech!G176)</f>
        <v>1.1102887061329212</v>
      </c>
      <c r="H203" s="108">
        <f>IF(TrRoad_act!H91=0,"",TrRoad_emi!H61/TrRoad_tech!H176)</f>
        <v>1.1126572838185338</v>
      </c>
      <c r="I203" s="108">
        <f>IF(TrRoad_act!I91=0,"",TrRoad_emi!I61/TrRoad_tech!I176)</f>
        <v>1.1190586026430054</v>
      </c>
      <c r="J203" s="108">
        <f>IF(TrRoad_act!J91=0,"",TrRoad_emi!J61/TrRoad_tech!J176)</f>
        <v>1.1202922663290953</v>
      </c>
      <c r="K203" s="108">
        <f>IF(TrRoad_act!K91=0,"",TrRoad_emi!K61/TrRoad_tech!K176)</f>
        <v>1.1368095806778982</v>
      </c>
      <c r="L203" s="108">
        <f>IF(TrRoad_act!L91=0,"",TrRoad_emi!L61/TrRoad_tech!L176)</f>
        <v>1.1475681470367824</v>
      </c>
      <c r="M203" s="108">
        <f>IF(TrRoad_act!M91=0,"",TrRoad_emi!M61/TrRoad_tech!M176)</f>
        <v>1.1533185591174144</v>
      </c>
      <c r="N203" s="108">
        <f>IF(TrRoad_act!N91=0,"",TrRoad_emi!N61/TrRoad_tech!N176)</f>
        <v>1.1559553658930348</v>
      </c>
      <c r="O203" s="108">
        <f>IF(TrRoad_act!O91=0,"",TrRoad_emi!O61/TrRoad_tech!O176)</f>
        <v>1.159306256880881</v>
      </c>
      <c r="P203" s="108">
        <f>IF(TrRoad_act!P91=0,"",TrRoad_emi!P61/TrRoad_tech!P176)</f>
        <v>1.1614365213622346</v>
      </c>
      <c r="Q203" s="108">
        <f>IF(TrRoad_act!Q91=0,"",TrRoad_emi!Q61/TrRoad_tech!Q176)</f>
        <v>1.1756419350799059</v>
      </c>
    </row>
    <row r="204" spans="1:17" ht="11.45" customHeight="1" x14ac:dyDescent="0.25">
      <c r="A204" s="62" t="s">
        <v>60</v>
      </c>
      <c r="B204" s="108" t="str">
        <f>IF(TrRoad_act!B92=0,"",TrRoad_emi!B62/TrRoad_tech!B177)</f>
        <v/>
      </c>
      <c r="C204" s="108" t="str">
        <f>IF(TrRoad_act!C92=0,"",TrRoad_emi!C62/TrRoad_tech!C177)</f>
        <v/>
      </c>
      <c r="D204" s="108" t="str">
        <f>IF(TrRoad_act!D92=0,"",TrRoad_emi!D62/TrRoad_tech!D177)</f>
        <v/>
      </c>
      <c r="E204" s="108" t="str">
        <f>IF(TrRoad_act!E92=0,"",TrRoad_emi!E62/TrRoad_tech!E177)</f>
        <v/>
      </c>
      <c r="F204" s="108" t="str">
        <f>IF(TrRoad_act!F92=0,"",TrRoad_emi!F62/TrRoad_tech!F177)</f>
        <v/>
      </c>
      <c r="G204" s="108" t="str">
        <f>IF(TrRoad_act!G92=0,"",TrRoad_emi!G62/TrRoad_tech!G177)</f>
        <v/>
      </c>
      <c r="H204" s="108" t="str">
        <f>IF(TrRoad_act!H92=0,"",TrRoad_emi!H62/TrRoad_tech!H177)</f>
        <v/>
      </c>
      <c r="I204" s="108" t="str">
        <f>IF(TrRoad_act!I92=0,"",TrRoad_emi!I62/TrRoad_tech!I177)</f>
        <v/>
      </c>
      <c r="J204" s="108" t="str">
        <f>IF(TrRoad_act!J92=0,"",TrRoad_emi!J62/TrRoad_tech!J177)</f>
        <v/>
      </c>
      <c r="K204" s="108" t="str">
        <f>IF(TrRoad_act!K92=0,"",TrRoad_emi!K62/TrRoad_tech!K177)</f>
        <v/>
      </c>
      <c r="L204" s="108" t="str">
        <f>IF(TrRoad_act!L92=0,"",TrRoad_emi!L62/TrRoad_tech!L177)</f>
        <v/>
      </c>
      <c r="M204" s="108" t="str">
        <f>IF(TrRoad_act!M92=0,"",TrRoad_emi!M62/TrRoad_tech!M177)</f>
        <v/>
      </c>
      <c r="N204" s="108" t="str">
        <f>IF(TrRoad_act!N92=0,"",TrRoad_emi!N62/TrRoad_tech!N177)</f>
        <v/>
      </c>
      <c r="O204" s="108">
        <f>IF(TrRoad_act!O92=0,"",TrRoad_emi!O62/TrRoad_tech!O177)</f>
        <v>1.1327611612156574</v>
      </c>
      <c r="P204" s="108">
        <f>IF(TrRoad_act!P92=0,"",TrRoad_emi!P62/TrRoad_tech!P177)</f>
        <v>1.1503142634982808</v>
      </c>
      <c r="Q204" s="108">
        <f>IF(TrRoad_act!Q92=0,"",TrRoad_emi!Q62/TrRoad_tech!Q177)</f>
        <v>1.1483745252535933</v>
      </c>
    </row>
    <row r="205" spans="1:17" ht="11.45" customHeight="1" x14ac:dyDescent="0.25">
      <c r="A205" s="62" t="s">
        <v>55</v>
      </c>
      <c r="B205" s="108" t="str">
        <f>""</f>
        <v/>
      </c>
      <c r="C205" s="108" t="str">
        <f>""</f>
        <v/>
      </c>
      <c r="D205" s="108" t="str">
        <f>""</f>
        <v/>
      </c>
      <c r="E205" s="108" t="str">
        <f>""</f>
        <v/>
      </c>
      <c r="F205" s="108" t="str">
        <f>""</f>
        <v/>
      </c>
      <c r="G205" s="108" t="str">
        <f>""</f>
        <v/>
      </c>
      <c r="H205" s="108" t="str">
        <f>""</f>
        <v/>
      </c>
      <c r="I205" s="108" t="str">
        <f>""</f>
        <v/>
      </c>
      <c r="J205" s="108" t="str">
        <f>""</f>
        <v/>
      </c>
      <c r="K205" s="108" t="str">
        <f>""</f>
        <v/>
      </c>
      <c r="L205" s="108" t="str">
        <f>""</f>
        <v/>
      </c>
      <c r="M205" s="108" t="str">
        <f>""</f>
        <v/>
      </c>
      <c r="N205" s="108" t="str">
        <f>""</f>
        <v/>
      </c>
      <c r="O205" s="108" t="str">
        <f>""</f>
        <v/>
      </c>
      <c r="P205" s="108" t="str">
        <f>""</f>
        <v/>
      </c>
      <c r="Q205" s="108" t="str">
        <f>""</f>
        <v/>
      </c>
    </row>
    <row r="206" spans="1:17" ht="11.45" customHeight="1" x14ac:dyDescent="0.25">
      <c r="A206" s="19" t="s">
        <v>28</v>
      </c>
      <c r="B206" s="107">
        <f>IF(TrRoad_act!B94=0,"",TrRoad_emi!B64/TrRoad_tech!B179)</f>
        <v>1.1315258317810204</v>
      </c>
      <c r="C206" s="107">
        <f>IF(TrRoad_act!C94=0,"",TrRoad_emi!C64/TrRoad_tech!C179)</f>
        <v>1.1272866746275045</v>
      </c>
      <c r="D206" s="107">
        <f>IF(TrRoad_act!D94=0,"",TrRoad_emi!D64/TrRoad_tech!D179)</f>
        <v>1.1094368435857505</v>
      </c>
      <c r="E206" s="107">
        <f>IF(TrRoad_act!E94=0,"",TrRoad_emi!E64/TrRoad_tech!E179)</f>
        <v>1.0981973149651154</v>
      </c>
      <c r="F206" s="107">
        <f>IF(TrRoad_act!F94=0,"",TrRoad_emi!F64/TrRoad_tech!F179)</f>
        <v>1.0943239441273913</v>
      </c>
      <c r="G206" s="107">
        <f>IF(TrRoad_act!G94=0,"",TrRoad_emi!G64/TrRoad_tech!G179)</f>
        <v>1.099154581635289</v>
      </c>
      <c r="H206" s="107">
        <f>IF(TrRoad_act!H94=0,"",TrRoad_emi!H64/TrRoad_tech!H179)</f>
        <v>1.0776034075733019</v>
      </c>
      <c r="I206" s="107">
        <f>IF(TrRoad_act!I94=0,"",TrRoad_emi!I64/TrRoad_tech!I179)</f>
        <v>1.0687081005699419</v>
      </c>
      <c r="J206" s="107">
        <f>IF(TrRoad_act!J94=0,"",TrRoad_emi!J64/TrRoad_tech!J179)</f>
        <v>1.0716481076151649</v>
      </c>
      <c r="K206" s="107">
        <f>IF(TrRoad_act!K94=0,"",TrRoad_emi!K64/TrRoad_tech!K179)</f>
        <v>1.0749645939627404</v>
      </c>
      <c r="L206" s="107">
        <f>IF(TrRoad_act!L94=0,"",TrRoad_emi!L64/TrRoad_tech!L179)</f>
        <v>1.0538234310008632</v>
      </c>
      <c r="M206" s="107">
        <f>IF(TrRoad_act!M94=0,"",TrRoad_emi!M64/TrRoad_tech!M179)</f>
        <v>1.0629282576194099</v>
      </c>
      <c r="N206" s="107">
        <f>IF(TrRoad_act!N94=0,"",TrRoad_emi!N64/TrRoad_tech!N179)</f>
        <v>1.0548100422072491</v>
      </c>
      <c r="O206" s="107">
        <f>IF(TrRoad_act!O94=0,"",TrRoad_emi!O64/TrRoad_tech!O179)</f>
        <v>1.0525768516877785</v>
      </c>
      <c r="P206" s="107">
        <f>IF(TrRoad_act!P94=0,"",TrRoad_emi!P64/TrRoad_tech!P179)</f>
        <v>1.0609822368534896</v>
      </c>
      <c r="Q206" s="107">
        <f>IF(TrRoad_act!Q94=0,"",TrRoad_emi!Q64/TrRoad_tech!Q179)</f>
        <v>1.0691476115759067</v>
      </c>
    </row>
    <row r="207" spans="1:17" ht="11.45" customHeight="1" x14ac:dyDescent="0.25">
      <c r="A207" s="62" t="s">
        <v>59</v>
      </c>
      <c r="B207" s="106" t="str">
        <f>IF(TrRoad_act!B95=0,"",TrRoad_emi!B65/TrRoad_tech!B180)</f>
        <v/>
      </c>
      <c r="C207" s="106" t="str">
        <f>IF(TrRoad_act!C95=0,"",TrRoad_emi!C65/TrRoad_tech!C180)</f>
        <v/>
      </c>
      <c r="D207" s="106" t="str">
        <f>IF(TrRoad_act!D95=0,"",TrRoad_emi!D65/TrRoad_tech!D180)</f>
        <v/>
      </c>
      <c r="E207" s="106" t="str">
        <f>IF(TrRoad_act!E95=0,"",TrRoad_emi!E65/TrRoad_tech!E180)</f>
        <v/>
      </c>
      <c r="F207" s="106" t="str">
        <f>IF(TrRoad_act!F95=0,"",TrRoad_emi!F65/TrRoad_tech!F180)</f>
        <v/>
      </c>
      <c r="G207" s="106" t="str">
        <f>IF(TrRoad_act!G95=0,"",TrRoad_emi!G65/TrRoad_tech!G180)</f>
        <v/>
      </c>
      <c r="H207" s="106" t="str">
        <f>IF(TrRoad_act!H95=0,"",TrRoad_emi!H65/TrRoad_tech!H180)</f>
        <v/>
      </c>
      <c r="I207" s="106" t="str">
        <f>IF(TrRoad_act!I95=0,"",TrRoad_emi!I65/TrRoad_tech!I180)</f>
        <v/>
      </c>
      <c r="J207" s="106" t="str">
        <f>IF(TrRoad_act!J95=0,"",TrRoad_emi!J65/TrRoad_tech!J180)</f>
        <v/>
      </c>
      <c r="K207" s="106" t="str">
        <f>IF(TrRoad_act!K95=0,"",TrRoad_emi!K65/TrRoad_tech!K180)</f>
        <v/>
      </c>
      <c r="L207" s="106" t="str">
        <f>IF(TrRoad_act!L95=0,"",TrRoad_emi!L65/TrRoad_tech!L180)</f>
        <v/>
      </c>
      <c r="M207" s="106" t="str">
        <f>IF(TrRoad_act!M95=0,"",TrRoad_emi!M65/TrRoad_tech!M180)</f>
        <v/>
      </c>
      <c r="N207" s="106" t="str">
        <f>IF(TrRoad_act!N95=0,"",TrRoad_emi!N65/TrRoad_tech!N180)</f>
        <v/>
      </c>
      <c r="O207" s="106" t="str">
        <f>IF(TrRoad_act!O95=0,"",TrRoad_emi!O65/TrRoad_tech!O180)</f>
        <v/>
      </c>
      <c r="P207" s="106" t="str">
        <f>IF(TrRoad_act!P95=0,"",TrRoad_emi!P65/TrRoad_tech!P180)</f>
        <v/>
      </c>
      <c r="Q207" s="106" t="str">
        <f>IF(TrRoad_act!Q95=0,"",TrRoad_emi!Q65/TrRoad_tech!Q180)</f>
        <v/>
      </c>
    </row>
    <row r="208" spans="1:17" ht="11.45" customHeight="1" x14ac:dyDescent="0.25">
      <c r="A208" s="62" t="s">
        <v>58</v>
      </c>
      <c r="B208" s="106">
        <f>IF(TrRoad_act!B96=0,"",TrRoad_emi!B66/TrRoad_tech!B181)</f>
        <v>1.1000000000133243</v>
      </c>
      <c r="C208" s="106">
        <f>IF(TrRoad_act!C96=0,"",TrRoad_emi!C66/TrRoad_tech!C181)</f>
        <v>1.10009388494769</v>
      </c>
      <c r="D208" s="106">
        <f>IF(TrRoad_act!D96=0,"",TrRoad_emi!D66/TrRoad_tech!D181)</f>
        <v>1.1003259225271027</v>
      </c>
      <c r="E208" s="106">
        <f>IF(TrRoad_act!E96=0,"",TrRoad_emi!E66/TrRoad_tech!E181)</f>
        <v>1.1008416145611934</v>
      </c>
      <c r="F208" s="106">
        <f>IF(TrRoad_act!F96=0,"",TrRoad_emi!F66/TrRoad_tech!F181)</f>
        <v>1.1012968568789725</v>
      </c>
      <c r="G208" s="106">
        <f>IF(TrRoad_act!G96=0,"",TrRoad_emi!G66/TrRoad_tech!G181)</f>
        <v>1.1021827935122868</v>
      </c>
      <c r="H208" s="106">
        <f>IF(TrRoad_act!H96=0,"",TrRoad_emi!H66/TrRoad_tech!H181)</f>
        <v>1.0815516085516141</v>
      </c>
      <c r="I208" s="106">
        <f>IF(TrRoad_act!I96=0,"",TrRoad_emi!I66/TrRoad_tech!I181)</f>
        <v>1.0664538556695544</v>
      </c>
      <c r="J208" s="106">
        <f>IF(TrRoad_act!J96=0,"",TrRoad_emi!J66/TrRoad_tech!J181)</f>
        <v>1.0754537888868414</v>
      </c>
      <c r="K208" s="106">
        <f>IF(TrRoad_act!K96=0,"",TrRoad_emi!K66/TrRoad_tech!K181)</f>
        <v>1.081865017350081</v>
      </c>
      <c r="L208" s="106">
        <f>IF(TrRoad_act!L96=0,"",TrRoad_emi!L66/TrRoad_tech!L181)</f>
        <v>1.0609892823680291</v>
      </c>
      <c r="M208" s="106">
        <f>IF(TrRoad_act!M96=0,"",TrRoad_emi!M66/TrRoad_tech!M181)</f>
        <v>1.0672816216303687</v>
      </c>
      <c r="N208" s="106">
        <f>IF(TrRoad_act!N96=0,"",TrRoad_emi!N66/TrRoad_tech!N181)</f>
        <v>1.0564929995422281</v>
      </c>
      <c r="O208" s="106">
        <f>IF(TrRoad_act!O96=0,"",TrRoad_emi!O66/TrRoad_tech!O181)</f>
        <v>1.0587135911460845</v>
      </c>
      <c r="P208" s="106">
        <f>IF(TrRoad_act!P96=0,"",TrRoad_emi!P66/TrRoad_tech!P181)</f>
        <v>1.0605399814006367</v>
      </c>
      <c r="Q208" s="106">
        <f>IF(TrRoad_act!Q96=0,"",TrRoad_emi!Q66/TrRoad_tech!Q181)</f>
        <v>1.0638388853069514</v>
      </c>
    </row>
    <row r="209" spans="1:17" ht="11.45" customHeight="1" x14ac:dyDescent="0.25">
      <c r="A209" s="62" t="s">
        <v>57</v>
      </c>
      <c r="B209" s="106" t="str">
        <f>IF(TrRoad_act!B97=0,"",TrRoad_emi!B67/TrRoad_tech!B182)</f>
        <v/>
      </c>
      <c r="C209" s="106" t="str">
        <f>IF(TrRoad_act!C97=0,"",TrRoad_emi!C67/TrRoad_tech!C182)</f>
        <v/>
      </c>
      <c r="D209" s="106" t="str">
        <f>IF(TrRoad_act!D97=0,"",TrRoad_emi!D67/TrRoad_tech!D182)</f>
        <v/>
      </c>
      <c r="E209" s="106" t="str">
        <f>IF(TrRoad_act!E97=0,"",TrRoad_emi!E67/TrRoad_tech!E182)</f>
        <v/>
      </c>
      <c r="F209" s="106" t="str">
        <f>IF(TrRoad_act!F97=0,"",TrRoad_emi!F67/TrRoad_tech!F182)</f>
        <v/>
      </c>
      <c r="G209" s="106" t="str">
        <f>IF(TrRoad_act!G97=0,"",TrRoad_emi!G67/TrRoad_tech!G182)</f>
        <v/>
      </c>
      <c r="H209" s="106" t="str">
        <f>IF(TrRoad_act!H97=0,"",TrRoad_emi!H67/TrRoad_tech!H182)</f>
        <v/>
      </c>
      <c r="I209" s="106" t="str">
        <f>IF(TrRoad_act!I97=0,"",TrRoad_emi!I67/TrRoad_tech!I182)</f>
        <v/>
      </c>
      <c r="J209" s="106" t="str">
        <f>IF(TrRoad_act!J97=0,"",TrRoad_emi!J67/TrRoad_tech!J182)</f>
        <v/>
      </c>
      <c r="K209" s="106" t="str">
        <f>IF(TrRoad_act!K97=0,"",TrRoad_emi!K67/TrRoad_tech!K182)</f>
        <v/>
      </c>
      <c r="L209" s="106" t="str">
        <f>IF(TrRoad_act!L97=0,"",TrRoad_emi!L67/TrRoad_tech!L182)</f>
        <v/>
      </c>
      <c r="M209" s="106" t="str">
        <f>IF(TrRoad_act!M97=0,"",TrRoad_emi!M67/TrRoad_tech!M182)</f>
        <v/>
      </c>
      <c r="N209" s="106" t="str">
        <f>IF(TrRoad_act!N97=0,"",TrRoad_emi!N67/TrRoad_tech!N182)</f>
        <v/>
      </c>
      <c r="O209" s="106" t="str">
        <f>IF(TrRoad_act!O97=0,"",TrRoad_emi!O67/TrRoad_tech!O182)</f>
        <v/>
      </c>
      <c r="P209" s="106" t="str">
        <f>IF(TrRoad_act!P97=0,"",TrRoad_emi!P67/TrRoad_tech!P182)</f>
        <v/>
      </c>
      <c r="Q209" s="106" t="str">
        <f>IF(TrRoad_act!Q97=0,"",TrRoad_emi!Q67/TrRoad_tech!Q182)</f>
        <v/>
      </c>
    </row>
    <row r="210" spans="1:17" ht="11.45" customHeight="1" x14ac:dyDescent="0.25">
      <c r="A210" s="62" t="s">
        <v>56</v>
      </c>
      <c r="B210" s="106" t="str">
        <f>IF(TrRoad_act!B98=0,"",TrRoad_emi!B68/TrRoad_tech!B183)</f>
        <v/>
      </c>
      <c r="C210" s="106">
        <f>IF(TrRoad_act!C98=0,"",TrRoad_emi!C68/TrRoad_tech!C183)</f>
        <v>1.0849704015081267</v>
      </c>
      <c r="D210" s="106">
        <f>IF(TrRoad_act!D98=0,"",TrRoad_emi!D68/TrRoad_tech!D183)</f>
        <v>1.1069621985138973</v>
      </c>
      <c r="E210" s="106">
        <f>IF(TrRoad_act!E98=0,"",TrRoad_emi!E68/TrRoad_tech!E183)</f>
        <v>1.1028032663409277</v>
      </c>
      <c r="F210" s="106">
        <f>IF(TrRoad_act!F98=0,"",TrRoad_emi!F68/TrRoad_tech!F183)</f>
        <v>1.0938333532433318</v>
      </c>
      <c r="G210" s="106">
        <f>IF(TrRoad_act!G98=0,"",TrRoad_emi!G68/TrRoad_tech!G183)</f>
        <v>1.1397746703396705</v>
      </c>
      <c r="H210" s="106">
        <f>IF(TrRoad_act!H98=0,"",TrRoad_emi!H68/TrRoad_tech!H183)</f>
        <v>1.127826727399436</v>
      </c>
      <c r="I210" s="106">
        <f>IF(TrRoad_act!I98=0,"",TrRoad_emi!I68/TrRoad_tech!I183)</f>
        <v>1.1140077671133928</v>
      </c>
      <c r="J210" s="106">
        <f>IF(TrRoad_act!J98=0,"",TrRoad_emi!J68/TrRoad_tech!J183)</f>
        <v>1.090655194749395</v>
      </c>
      <c r="K210" s="106">
        <f>IF(TrRoad_act!K98=0,"",TrRoad_emi!K68/TrRoad_tech!K183)</f>
        <v>1.1648387951277746</v>
      </c>
      <c r="L210" s="106">
        <f>IF(TrRoad_act!L98=0,"",TrRoad_emi!L68/TrRoad_tech!L183)</f>
        <v>1.1055838117507231</v>
      </c>
      <c r="M210" s="106">
        <f>IF(TrRoad_act!M98=0,"",TrRoad_emi!M68/TrRoad_tech!M183)</f>
        <v>1.1878613436161007</v>
      </c>
      <c r="N210" s="106">
        <f>IF(TrRoad_act!N98=0,"",TrRoad_emi!N68/TrRoad_tech!N183)</f>
        <v>1.180082321720058</v>
      </c>
      <c r="O210" s="106">
        <f>IF(TrRoad_act!O98=0,"",TrRoad_emi!O68/TrRoad_tech!O183)</f>
        <v>1.1252420361554489</v>
      </c>
      <c r="P210" s="106">
        <f>IF(TrRoad_act!P98=0,"",TrRoad_emi!P68/TrRoad_tech!P183)</f>
        <v>1.1450558485687961</v>
      </c>
      <c r="Q210" s="106">
        <f>IF(TrRoad_act!Q98=0,"",TrRoad_emi!Q68/TrRoad_tech!Q183)</f>
        <v>1.2086709104588773</v>
      </c>
    </row>
    <row r="211" spans="1:17" ht="11.45" customHeight="1" x14ac:dyDescent="0.25">
      <c r="A211" s="62" t="s">
        <v>55</v>
      </c>
      <c r="B211" s="106" t="str">
        <f>""</f>
        <v/>
      </c>
      <c r="C211" s="106" t="str">
        <f>""</f>
        <v/>
      </c>
      <c r="D211" s="106" t="str">
        <f>""</f>
        <v/>
      </c>
      <c r="E211" s="106" t="str">
        <f>""</f>
        <v/>
      </c>
      <c r="F211" s="106" t="str">
        <f>""</f>
        <v/>
      </c>
      <c r="G211" s="106" t="str">
        <f>""</f>
        <v/>
      </c>
      <c r="H211" s="106" t="str">
        <f>""</f>
        <v/>
      </c>
      <c r="I211" s="106" t="str">
        <f>""</f>
        <v/>
      </c>
      <c r="J211" s="106" t="str">
        <f>""</f>
        <v/>
      </c>
      <c r="K211" s="106" t="str">
        <f>""</f>
        <v/>
      </c>
      <c r="L211" s="106" t="str">
        <f>""</f>
        <v/>
      </c>
      <c r="M211" s="106" t="str">
        <f>""</f>
        <v/>
      </c>
      <c r="N211" s="106" t="str">
        <f>""</f>
        <v/>
      </c>
      <c r="O211" s="106" t="str">
        <f>""</f>
        <v/>
      </c>
      <c r="P211" s="106" t="str">
        <f>""</f>
        <v/>
      </c>
      <c r="Q211" s="106" t="str">
        <f>""</f>
        <v/>
      </c>
    </row>
    <row r="212" spans="1:17" ht="11.45" customHeight="1" x14ac:dyDescent="0.25">
      <c r="A212" s="25" t="s">
        <v>18</v>
      </c>
      <c r="B212" s="110"/>
      <c r="C212" s="110"/>
      <c r="D212" s="110"/>
      <c r="E212" s="110"/>
      <c r="F212" s="110"/>
      <c r="G212" s="110"/>
      <c r="H212" s="110"/>
      <c r="I212" s="110"/>
      <c r="J212" s="110"/>
      <c r="K212" s="110"/>
      <c r="L212" s="110"/>
      <c r="M212" s="110"/>
      <c r="N212" s="110"/>
      <c r="O212" s="110"/>
      <c r="P212" s="110"/>
      <c r="Q212" s="110"/>
    </row>
    <row r="213" spans="1:17" ht="11.45" customHeight="1" x14ac:dyDescent="0.25">
      <c r="A213" s="23" t="s">
        <v>27</v>
      </c>
      <c r="B213" s="109">
        <f>IF(TrRoad_act!B101=0,"",TrRoad_emi!B71/TrRoad_tech!B186)</f>
        <v>1.0608113279539138</v>
      </c>
      <c r="C213" s="109">
        <f>IF(TrRoad_act!C101=0,"",TrRoad_emi!C71/TrRoad_tech!C186)</f>
        <v>1.1676966164059388</v>
      </c>
      <c r="D213" s="109">
        <f>IF(TrRoad_act!D101=0,"",TrRoad_emi!D71/TrRoad_tech!D186)</f>
        <v>1.1642204576820596</v>
      </c>
      <c r="E213" s="109">
        <f>IF(TrRoad_act!E101=0,"",TrRoad_emi!E71/TrRoad_tech!E186)</f>
        <v>1.146081688815817</v>
      </c>
      <c r="F213" s="109">
        <f>IF(TrRoad_act!F101=0,"",TrRoad_emi!F71/TrRoad_tech!F186)</f>
        <v>1.1336556985318567</v>
      </c>
      <c r="G213" s="109">
        <f>IF(TrRoad_act!G101=0,"",TrRoad_emi!G71/TrRoad_tech!G186)</f>
        <v>1.1387851949754888</v>
      </c>
      <c r="H213" s="109">
        <f>IF(TrRoad_act!H101=0,"",TrRoad_emi!H71/TrRoad_tech!H186)</f>
        <v>1.1098018475466602</v>
      </c>
      <c r="I213" s="109">
        <f>IF(TrRoad_act!I101=0,"",TrRoad_emi!I71/TrRoad_tech!I186)</f>
        <v>1.1441376057955162</v>
      </c>
      <c r="J213" s="109">
        <f>IF(TrRoad_act!J101=0,"",TrRoad_emi!J71/TrRoad_tech!J186)</f>
        <v>1.1785582007679383</v>
      </c>
      <c r="K213" s="109">
        <f>IF(TrRoad_act!K101=0,"",TrRoad_emi!K71/TrRoad_tech!K186)</f>
        <v>1.0772476349352864</v>
      </c>
      <c r="L213" s="109">
        <f>IF(TrRoad_act!L101=0,"",TrRoad_emi!L71/TrRoad_tech!L186)</f>
        <v>1.1371269006866043</v>
      </c>
      <c r="M213" s="109">
        <f>IF(TrRoad_act!M101=0,"",TrRoad_emi!M71/TrRoad_tech!M186)</f>
        <v>1.1511369562454246</v>
      </c>
      <c r="N213" s="109">
        <f>IF(TrRoad_act!N101=0,"",TrRoad_emi!N71/TrRoad_tech!N186)</f>
        <v>0.99570331128196887</v>
      </c>
      <c r="O213" s="109">
        <f>IF(TrRoad_act!O101=0,"",TrRoad_emi!O71/TrRoad_tech!O186)</f>
        <v>1.2244747922174064</v>
      </c>
      <c r="P213" s="109">
        <f>IF(TrRoad_act!P101=0,"",TrRoad_emi!P71/TrRoad_tech!P186)</f>
        <v>1.2334258557745477</v>
      </c>
      <c r="Q213" s="109">
        <f>IF(TrRoad_act!Q101=0,"",TrRoad_emi!Q71/TrRoad_tech!Q186)</f>
        <v>1.2132140421094773</v>
      </c>
    </row>
    <row r="214" spans="1:17" ht="11.45" customHeight="1" x14ac:dyDescent="0.25">
      <c r="A214" s="62" t="s">
        <v>59</v>
      </c>
      <c r="B214" s="108">
        <f>IF(TrRoad_act!B102=0,"",TrRoad_emi!B72/TrRoad_tech!B187)</f>
        <v>1.2015036620237698</v>
      </c>
      <c r="C214" s="108">
        <f>IF(TrRoad_act!C102=0,"",TrRoad_emi!C72/TrRoad_tech!C187)</f>
        <v>1.1759882857956601</v>
      </c>
      <c r="D214" s="108">
        <f>IF(TrRoad_act!D102=0,"",TrRoad_emi!D72/TrRoad_tech!D187)</f>
        <v>1.1679215108824867</v>
      </c>
      <c r="E214" s="108">
        <f>IF(TrRoad_act!E102=0,"",TrRoad_emi!E72/TrRoad_tech!E187)</f>
        <v>1.1670139692608881</v>
      </c>
      <c r="F214" s="108">
        <f>IF(TrRoad_act!F102=0,"",TrRoad_emi!F72/TrRoad_tech!F187)</f>
        <v>1.1484918633933181</v>
      </c>
      <c r="G214" s="108">
        <f>IF(TrRoad_act!G102=0,"",TrRoad_emi!G72/TrRoad_tech!G187)</f>
        <v>1.1410795453636502</v>
      </c>
      <c r="H214" s="108">
        <f>IF(TrRoad_act!H102=0,"",TrRoad_emi!H72/TrRoad_tech!H187)</f>
        <v>1.1282568961519406</v>
      </c>
      <c r="I214" s="108">
        <f>IF(TrRoad_act!I102=0,"",TrRoad_emi!I72/TrRoad_tech!I187)</f>
        <v>1.1330723479265792</v>
      </c>
      <c r="J214" s="108">
        <f>IF(TrRoad_act!J102=0,"",TrRoad_emi!J72/TrRoad_tech!J187)</f>
        <v>1.0878483733539448</v>
      </c>
      <c r="K214" s="108">
        <f>IF(TrRoad_act!K102=0,"",TrRoad_emi!K72/TrRoad_tech!K187)</f>
        <v>1.0916805741465552</v>
      </c>
      <c r="L214" s="108">
        <f>IF(TrRoad_act!L102=0,"",TrRoad_emi!L72/TrRoad_tech!L187)</f>
        <v>1.0370871070681766</v>
      </c>
      <c r="M214" s="108">
        <f>IF(TrRoad_act!M102=0,"",TrRoad_emi!M72/TrRoad_tech!M187)</f>
        <v>1.0374662580379224</v>
      </c>
      <c r="N214" s="108">
        <f>IF(TrRoad_act!N102=0,"",TrRoad_emi!N72/TrRoad_tech!N187)</f>
        <v>1.0388884411630195</v>
      </c>
      <c r="O214" s="108">
        <f>IF(TrRoad_act!O102=0,"",TrRoad_emi!O72/TrRoad_tech!O187)</f>
        <v>1.0362194241084808</v>
      </c>
      <c r="P214" s="108">
        <f>IF(TrRoad_act!P102=0,"",TrRoad_emi!P72/TrRoad_tech!P187)</f>
        <v>1.0402108551236426</v>
      </c>
      <c r="Q214" s="108">
        <f>IF(TrRoad_act!Q102=0,"",TrRoad_emi!Q72/TrRoad_tech!Q187)</f>
        <v>1.0393905828453989</v>
      </c>
    </row>
    <row r="215" spans="1:17" ht="11.45" customHeight="1" x14ac:dyDescent="0.25">
      <c r="A215" s="62" t="s">
        <v>58</v>
      </c>
      <c r="B215" s="108">
        <f>IF(TrRoad_act!B103=0,"",TrRoad_emi!B73/TrRoad_tech!B188)</f>
        <v>1.1000000000067303</v>
      </c>
      <c r="C215" s="108">
        <f>IF(TrRoad_act!C103=0,"",TrRoad_emi!C73/TrRoad_tech!C188)</f>
        <v>1.1000695444256234</v>
      </c>
      <c r="D215" s="108">
        <f>IF(TrRoad_act!D103=0,"",TrRoad_emi!D73/TrRoad_tech!D188)</f>
        <v>1.1002029761125025</v>
      </c>
      <c r="E215" s="108">
        <f>IF(TrRoad_act!E103=0,"",TrRoad_emi!E73/TrRoad_tech!E188)</f>
        <v>1.1005559018387359</v>
      </c>
      <c r="F215" s="108">
        <f>IF(TrRoad_act!F103=0,"",TrRoad_emi!F73/TrRoad_tech!F188)</f>
        <v>1.100848797073851</v>
      </c>
      <c r="G215" s="108">
        <f>IF(TrRoad_act!G103=0,"",TrRoad_emi!G73/TrRoad_tech!G188)</f>
        <v>1.1012082677262496</v>
      </c>
      <c r="H215" s="108">
        <f>IF(TrRoad_act!H103=0,"",TrRoad_emi!H73/TrRoad_tech!H188)</f>
        <v>1.0806814254909354</v>
      </c>
      <c r="I215" s="108">
        <f>IF(TrRoad_act!I103=0,"",TrRoad_emi!I73/TrRoad_tech!I188)</f>
        <v>1.0659689132932693</v>
      </c>
      <c r="J215" s="108">
        <f>IF(TrRoad_act!J103=0,"",TrRoad_emi!J73/TrRoad_tech!J188)</f>
        <v>1.0735477908108675</v>
      </c>
      <c r="K215" s="108">
        <f>IF(TrRoad_act!K103=0,"",TrRoad_emi!K73/TrRoad_tech!K188)</f>
        <v>1.0813070980855637</v>
      </c>
      <c r="L215" s="108">
        <f>IF(TrRoad_act!L103=0,"",TrRoad_emi!L73/TrRoad_tech!L188)</f>
        <v>1.0625077253029533</v>
      </c>
      <c r="M215" s="108">
        <f>IF(TrRoad_act!M103=0,"",TrRoad_emi!M73/TrRoad_tech!M188)</f>
        <v>1.0669573419703005</v>
      </c>
      <c r="N215" s="108">
        <f>IF(TrRoad_act!N103=0,"",TrRoad_emi!N73/TrRoad_tech!N188)</f>
        <v>1.0536259455413823</v>
      </c>
      <c r="O215" s="108">
        <f>IF(TrRoad_act!O103=0,"",TrRoad_emi!O73/TrRoad_tech!O188)</f>
        <v>1.0595297970099793</v>
      </c>
      <c r="P215" s="108">
        <f>IF(TrRoad_act!P103=0,"",TrRoad_emi!P73/TrRoad_tech!P188)</f>
        <v>1.0625344130384253</v>
      </c>
      <c r="Q215" s="108">
        <f>IF(TrRoad_act!Q103=0,"",TrRoad_emi!Q73/TrRoad_tech!Q188)</f>
        <v>1.074682044072395</v>
      </c>
    </row>
    <row r="216" spans="1:17" ht="11.45" customHeight="1" x14ac:dyDescent="0.25">
      <c r="A216" s="62" t="s">
        <v>57</v>
      </c>
      <c r="B216" s="108" t="str">
        <f>IF(TrRoad_act!B104=0,"",TrRoad_emi!B74/TrRoad_tech!B189)</f>
        <v/>
      </c>
      <c r="C216" s="108" t="str">
        <f>IF(TrRoad_act!C104=0,"",TrRoad_emi!C74/TrRoad_tech!C189)</f>
        <v/>
      </c>
      <c r="D216" s="108" t="str">
        <f>IF(TrRoad_act!D104=0,"",TrRoad_emi!D74/TrRoad_tech!D189)</f>
        <v/>
      </c>
      <c r="E216" s="108" t="str">
        <f>IF(TrRoad_act!E104=0,"",TrRoad_emi!E74/TrRoad_tech!E189)</f>
        <v/>
      </c>
      <c r="F216" s="108" t="str">
        <f>IF(TrRoad_act!F104=0,"",TrRoad_emi!F74/TrRoad_tech!F189)</f>
        <v/>
      </c>
      <c r="G216" s="108" t="str">
        <f>IF(TrRoad_act!G104=0,"",TrRoad_emi!G74/TrRoad_tech!G189)</f>
        <v/>
      </c>
      <c r="H216" s="108" t="str">
        <f>IF(TrRoad_act!H104=0,"",TrRoad_emi!H74/TrRoad_tech!H189)</f>
        <v/>
      </c>
      <c r="I216" s="108" t="str">
        <f>IF(TrRoad_act!I104=0,"",TrRoad_emi!I74/TrRoad_tech!I189)</f>
        <v/>
      </c>
      <c r="J216" s="108" t="str">
        <f>IF(TrRoad_act!J104=0,"",TrRoad_emi!J74/TrRoad_tech!J189)</f>
        <v/>
      </c>
      <c r="K216" s="108" t="str">
        <f>IF(TrRoad_act!K104=0,"",TrRoad_emi!K74/TrRoad_tech!K189)</f>
        <v/>
      </c>
      <c r="L216" s="108" t="str">
        <f>IF(TrRoad_act!L104=0,"",TrRoad_emi!L74/TrRoad_tech!L189)</f>
        <v/>
      </c>
      <c r="M216" s="108" t="str">
        <f>IF(TrRoad_act!M104=0,"",TrRoad_emi!M74/TrRoad_tech!M189)</f>
        <v/>
      </c>
      <c r="N216" s="108" t="str">
        <f>IF(TrRoad_act!N104=0,"",TrRoad_emi!N74/TrRoad_tech!N189)</f>
        <v/>
      </c>
      <c r="O216" s="108" t="str">
        <f>IF(TrRoad_act!O104=0,"",TrRoad_emi!O74/TrRoad_tech!O189)</f>
        <v/>
      </c>
      <c r="P216" s="108" t="str">
        <f>IF(TrRoad_act!P104=0,"",TrRoad_emi!P74/TrRoad_tech!P189)</f>
        <v/>
      </c>
      <c r="Q216" s="108" t="str">
        <f>IF(TrRoad_act!Q104=0,"",TrRoad_emi!Q74/TrRoad_tech!Q189)</f>
        <v/>
      </c>
    </row>
    <row r="217" spans="1:17" ht="11.45" customHeight="1" x14ac:dyDescent="0.25">
      <c r="A217" s="62" t="s">
        <v>56</v>
      </c>
      <c r="B217" s="108" t="str">
        <f>IF(TrRoad_act!B105=0,"",TrRoad_emi!B75/TrRoad_tech!B190)</f>
        <v/>
      </c>
      <c r="C217" s="108" t="str">
        <f>IF(TrRoad_act!C105=0,"",TrRoad_emi!C75/TrRoad_tech!C190)</f>
        <v/>
      </c>
      <c r="D217" s="108" t="str">
        <f>IF(TrRoad_act!D105=0,"",TrRoad_emi!D75/TrRoad_tech!D190)</f>
        <v/>
      </c>
      <c r="E217" s="108" t="str">
        <f>IF(TrRoad_act!E105=0,"",TrRoad_emi!E75/TrRoad_tech!E190)</f>
        <v/>
      </c>
      <c r="F217" s="108" t="str">
        <f>IF(TrRoad_act!F105=0,"",TrRoad_emi!F75/TrRoad_tech!F190)</f>
        <v/>
      </c>
      <c r="G217" s="108" t="str">
        <f>IF(TrRoad_act!G105=0,"",TrRoad_emi!G75/TrRoad_tech!G190)</f>
        <v/>
      </c>
      <c r="H217" s="108" t="str">
        <f>IF(TrRoad_act!H105=0,"",TrRoad_emi!H75/TrRoad_tech!H190)</f>
        <v/>
      </c>
      <c r="I217" s="108" t="str">
        <f>IF(TrRoad_act!I105=0,"",TrRoad_emi!I75/TrRoad_tech!I190)</f>
        <v/>
      </c>
      <c r="J217" s="108" t="str">
        <f>IF(TrRoad_act!J105=0,"",TrRoad_emi!J75/TrRoad_tech!J190)</f>
        <v/>
      </c>
      <c r="K217" s="108" t="str">
        <f>IF(TrRoad_act!K105=0,"",TrRoad_emi!K75/TrRoad_tech!K190)</f>
        <v/>
      </c>
      <c r="L217" s="108" t="str">
        <f>IF(TrRoad_act!L105=0,"",TrRoad_emi!L75/TrRoad_tech!L190)</f>
        <v/>
      </c>
      <c r="M217" s="108" t="str">
        <f>IF(TrRoad_act!M105=0,"",TrRoad_emi!M75/TrRoad_tech!M190)</f>
        <v/>
      </c>
      <c r="N217" s="108" t="str">
        <f>IF(TrRoad_act!N105=0,"",TrRoad_emi!N75/TrRoad_tech!N190)</f>
        <v/>
      </c>
      <c r="O217" s="108" t="str">
        <f>IF(TrRoad_act!O105=0,"",TrRoad_emi!O75/TrRoad_tech!O190)</f>
        <v/>
      </c>
      <c r="P217" s="108" t="str">
        <f>IF(TrRoad_act!P105=0,"",TrRoad_emi!P75/TrRoad_tech!P190)</f>
        <v/>
      </c>
      <c r="Q217" s="108" t="str">
        <f>IF(TrRoad_act!Q105=0,"",TrRoad_emi!Q75/TrRoad_tech!Q190)</f>
        <v/>
      </c>
    </row>
    <row r="218" spans="1:17" ht="11.45" customHeight="1" x14ac:dyDescent="0.25">
      <c r="A218" s="62" t="s">
        <v>55</v>
      </c>
      <c r="B218" s="108" t="str">
        <f>""</f>
        <v/>
      </c>
      <c r="C218" s="108" t="str">
        <f>""</f>
        <v/>
      </c>
      <c r="D218" s="108" t="str">
        <f>""</f>
        <v/>
      </c>
      <c r="E218" s="108" t="str">
        <f>""</f>
        <v/>
      </c>
      <c r="F218" s="108" t="str">
        <f>""</f>
        <v/>
      </c>
      <c r="G218" s="108" t="str">
        <f>""</f>
        <v/>
      </c>
      <c r="H218" s="108" t="str">
        <f>""</f>
        <v/>
      </c>
      <c r="I218" s="108" t="str">
        <f>""</f>
        <v/>
      </c>
      <c r="J218" s="108" t="str">
        <f>""</f>
        <v/>
      </c>
      <c r="K218" s="108" t="str">
        <f>""</f>
        <v/>
      </c>
      <c r="L218" s="108" t="str">
        <f>""</f>
        <v/>
      </c>
      <c r="M218" s="108" t="str">
        <f>""</f>
        <v/>
      </c>
      <c r="N218" s="108" t="str">
        <f>""</f>
        <v/>
      </c>
      <c r="O218" s="108" t="str">
        <f>""</f>
        <v/>
      </c>
      <c r="P218" s="108" t="str">
        <f>""</f>
        <v/>
      </c>
      <c r="Q218" s="108" t="str">
        <f>""</f>
        <v/>
      </c>
    </row>
    <row r="219" spans="1:17" ht="11.45" customHeight="1" x14ac:dyDescent="0.25">
      <c r="A219" s="19" t="s">
        <v>24</v>
      </c>
      <c r="B219" s="107">
        <f>IF(TrRoad_act!B107=0,"",TrRoad_emi!B77/TrRoad_tech!B192)</f>
        <v>1.1355813782543722</v>
      </c>
      <c r="C219" s="107">
        <f>IF(TrRoad_act!C107=0,"",TrRoad_emi!C77/TrRoad_tech!C192)</f>
        <v>1.1174720033503831</v>
      </c>
      <c r="D219" s="107">
        <f>IF(TrRoad_act!D107=0,"",TrRoad_emi!D77/TrRoad_tech!D192)</f>
        <v>1.1115456567716131</v>
      </c>
      <c r="E219" s="107">
        <f>IF(TrRoad_act!E107=0,"",TrRoad_emi!E77/TrRoad_tech!E192)</f>
        <v>1.9113489878983334</v>
      </c>
      <c r="F219" s="107">
        <f>IF(TrRoad_act!F107=0,"",TrRoad_emi!F77/TrRoad_tech!F192)</f>
        <v>1.1067393207716993</v>
      </c>
      <c r="G219" s="107">
        <f>IF(TrRoad_act!G107=0,"",TrRoad_emi!G77/TrRoad_tech!G192)</f>
        <v>1.4165617754349293</v>
      </c>
      <c r="H219" s="107">
        <f>IF(TrRoad_act!H107=0,"",TrRoad_emi!H77/TrRoad_tech!H192)</f>
        <v>1.2823156925250094</v>
      </c>
      <c r="I219" s="107">
        <f>IF(TrRoad_act!I107=0,"",TrRoad_emi!I77/TrRoad_tech!I192)</f>
        <v>1.3584799850780964</v>
      </c>
      <c r="J219" s="107">
        <f>IF(TrRoad_act!J107=0,"",TrRoad_emi!J77/TrRoad_tech!J192)</f>
        <v>1.2302932023406525</v>
      </c>
      <c r="K219" s="107">
        <f>IF(TrRoad_act!K107=0,"",TrRoad_emi!K77/TrRoad_tech!K192)</f>
        <v>1.7241782073208105</v>
      </c>
      <c r="L219" s="107">
        <f>IF(TrRoad_act!L107=0,"",TrRoad_emi!L77/TrRoad_tech!L192)</f>
        <v>1.3693750385926564</v>
      </c>
      <c r="M219" s="107">
        <f>IF(TrRoad_act!M107=0,"",TrRoad_emi!M77/TrRoad_tech!M192)</f>
        <v>1.6115156276916938</v>
      </c>
      <c r="N219" s="107">
        <f>IF(TrRoad_act!N107=0,"",TrRoad_emi!N77/TrRoad_tech!N192)</f>
        <v>1.1260847703234456</v>
      </c>
      <c r="O219" s="107">
        <f>IF(TrRoad_act!O107=0,"",TrRoad_emi!O77/TrRoad_tech!O192)</f>
        <v>1.4387746607431018</v>
      </c>
      <c r="P219" s="107">
        <f>IF(TrRoad_act!P107=0,"",TrRoad_emi!P77/TrRoad_tech!P192)</f>
        <v>1.4130075124182071</v>
      </c>
      <c r="Q219" s="107">
        <f>IF(TrRoad_act!Q107=0,"",TrRoad_emi!Q77/TrRoad_tech!Q192)</f>
        <v>1.3149994326823919</v>
      </c>
    </row>
    <row r="220" spans="1:17" ht="11.45" customHeight="1" x14ac:dyDescent="0.25">
      <c r="A220" s="17" t="s">
        <v>23</v>
      </c>
      <c r="B220" s="106">
        <f>IF(TrRoad_act!B108=0,"",TrRoad_emi!B78/TrRoad_tech!B193)</f>
        <v>1.1129697774333167</v>
      </c>
      <c r="C220" s="106">
        <f>IF(TrRoad_act!C108=0,"",TrRoad_emi!C78/TrRoad_tech!C193)</f>
        <v>1.1048227595430791</v>
      </c>
      <c r="D220" s="106">
        <f>IF(TrRoad_act!D108=0,"",TrRoad_emi!D78/TrRoad_tech!D193)</f>
        <v>1.1024760689155304</v>
      </c>
      <c r="E220" s="106">
        <f>IF(TrRoad_act!E108=0,"",TrRoad_emi!E78/TrRoad_tech!E193)</f>
        <v>1.4970829349158015</v>
      </c>
      <c r="F220" s="106">
        <f>IF(TrRoad_act!F108=0,"",TrRoad_emi!F78/TrRoad_tech!F193)</f>
        <v>1.1015310603909743</v>
      </c>
      <c r="G220" s="106">
        <f>IF(TrRoad_act!G108=0,"",TrRoad_emi!G78/TrRoad_tech!G193)</f>
        <v>1.2542918324920658</v>
      </c>
      <c r="H220" s="106">
        <f>IF(TrRoad_act!H108=0,"",TrRoad_emi!H78/TrRoad_tech!H193)</f>
        <v>1.1774233566929602</v>
      </c>
      <c r="I220" s="106">
        <f>IF(TrRoad_act!I108=0,"",TrRoad_emi!I78/TrRoad_tech!I193)</f>
        <v>1.2079355679958119</v>
      </c>
      <c r="J220" s="106">
        <f>IF(TrRoad_act!J108=0,"",TrRoad_emi!J78/TrRoad_tech!J193)</f>
        <v>1.1500042152444283</v>
      </c>
      <c r="K220" s="106">
        <f>IF(TrRoad_act!K108=0,"",TrRoad_emi!K78/TrRoad_tech!K193)</f>
        <v>1.3980406287706091</v>
      </c>
      <c r="L220" s="106">
        <f>IF(TrRoad_act!L108=0,"",TrRoad_emi!L78/TrRoad_tech!L193)</f>
        <v>1.2093097992486805</v>
      </c>
      <c r="M220" s="106">
        <f>IF(TrRoad_act!M108=0,"",TrRoad_emi!M78/TrRoad_tech!M193)</f>
        <v>1.3303463856906348</v>
      </c>
      <c r="N220" s="106">
        <f>IF(TrRoad_act!N108=0,"",TrRoad_emi!N78/TrRoad_tech!N193)</f>
        <v>1.0824409501415628</v>
      </c>
      <c r="O220" s="106">
        <f>IF(TrRoad_act!O108=0,"",TrRoad_emi!O78/TrRoad_tech!O193)</f>
        <v>1.2281767215000092</v>
      </c>
      <c r="P220" s="106">
        <f>IF(TrRoad_act!P108=0,"",TrRoad_emi!P78/TrRoad_tech!P193)</f>
        <v>1.223032584530765</v>
      </c>
      <c r="Q220" s="106">
        <f>IF(TrRoad_act!Q108=0,"",TrRoad_emi!Q78/TrRoad_tech!Q193)</f>
        <v>1.1749389392723506</v>
      </c>
    </row>
    <row r="221" spans="1:17" ht="11.45" customHeight="1" x14ac:dyDescent="0.25">
      <c r="A221" s="15" t="s">
        <v>22</v>
      </c>
      <c r="B221" s="105">
        <f>IF(TrRoad_act!B109=0,"",TrRoad_emi!B79/TrRoad_tech!B194)</f>
        <v>1.3481754581825309</v>
      </c>
      <c r="C221" s="105">
        <f>IF(TrRoad_act!C109=0,"",TrRoad_emi!C79/TrRoad_tech!C194)</f>
        <v>1.1901548565891686</v>
      </c>
      <c r="D221" s="105">
        <f>IF(TrRoad_act!D109=0,"",TrRoad_emi!D79/TrRoad_tech!D194)</f>
        <v>1.1405421929570521</v>
      </c>
      <c r="E221" s="105">
        <f>IF(TrRoad_act!E109=0,"",TrRoad_emi!E79/TrRoad_tech!E194)</f>
        <v>6.1826257364032893</v>
      </c>
      <c r="F221" s="105">
        <f>IF(TrRoad_act!F109=0,"",TrRoad_emi!F79/TrRoad_tech!F194)</f>
        <v>1.0790207250360218</v>
      </c>
      <c r="G221" s="105">
        <f>IF(TrRoad_act!G109=0,"",TrRoad_emi!G79/TrRoad_tech!G194)</f>
        <v>3.2044364479564127</v>
      </c>
      <c r="H221" s="105">
        <f>IF(TrRoad_act!H109=0,"",TrRoad_emi!H79/TrRoad_tech!H194)</f>
        <v>2.3371123022385727</v>
      </c>
      <c r="I221" s="105">
        <f>IF(TrRoad_act!I109=0,"",TrRoad_emi!I79/TrRoad_tech!I194)</f>
        <v>3.1898727035549843</v>
      </c>
      <c r="J221" s="105">
        <f>IF(TrRoad_act!J109=0,"",TrRoad_emi!J79/TrRoad_tech!J194)</f>
        <v>2.4039295124658135</v>
      </c>
      <c r="K221" s="105">
        <f>IF(TrRoad_act!K109=0,"",TrRoad_emi!K79/TrRoad_tech!K194)</f>
        <v>7.4841322162978496</v>
      </c>
      <c r="L221" s="105">
        <f>IF(TrRoad_act!L109=0,"",TrRoad_emi!L79/TrRoad_tech!L194)</f>
        <v>3.6313063841291107</v>
      </c>
      <c r="M221" s="105">
        <f>IF(TrRoad_act!M109=0,"",TrRoad_emi!M79/TrRoad_tech!M194)</f>
        <v>5.06176585853314</v>
      </c>
      <c r="N221" s="105">
        <f>IF(TrRoad_act!N109=0,"",TrRoad_emi!N79/TrRoad_tech!N194)</f>
        <v>1.4973620708174769</v>
      </c>
      <c r="O221" s="105">
        <f>IF(TrRoad_act!O109=0,"",TrRoad_emi!O79/TrRoad_tech!O194)</f>
        <v>2.2806827349147709</v>
      </c>
      <c r="P221" s="105">
        <f>IF(TrRoad_act!P109=0,"",TrRoad_emi!P79/TrRoad_tech!P194)</f>
        <v>3.120004814403047</v>
      </c>
      <c r="Q221" s="105">
        <f>IF(TrRoad_act!Q109=0,"",TrRoad_emi!Q79/TrRoad_tech!Q194)</f>
        <v>2.4886657756322301</v>
      </c>
    </row>
    <row r="223" spans="1:17" ht="11.45" customHeight="1" x14ac:dyDescent="0.25">
      <c r="A223" s="27" t="s">
        <v>102</v>
      </c>
      <c r="B223" s="41"/>
      <c r="C223" s="41"/>
      <c r="D223" s="41"/>
      <c r="E223" s="41"/>
      <c r="F223" s="41"/>
      <c r="G223" s="41"/>
      <c r="H223" s="41"/>
      <c r="I223" s="41"/>
      <c r="J223" s="41"/>
      <c r="K223" s="41"/>
      <c r="L223" s="41"/>
      <c r="M223" s="41"/>
      <c r="N223" s="41"/>
      <c r="O223" s="41"/>
      <c r="P223" s="41"/>
      <c r="Q223" s="41"/>
    </row>
    <row r="224" spans="1:17" ht="11.45" customHeight="1" x14ac:dyDescent="0.25">
      <c r="A224" s="25" t="s">
        <v>39</v>
      </c>
      <c r="B224" s="40"/>
      <c r="C224" s="40"/>
      <c r="D224" s="40"/>
      <c r="E224" s="40"/>
      <c r="F224" s="40"/>
      <c r="G224" s="40"/>
      <c r="H224" s="40"/>
      <c r="I224" s="40"/>
      <c r="J224" s="40"/>
      <c r="K224" s="40"/>
      <c r="L224" s="40"/>
      <c r="M224" s="40"/>
      <c r="N224" s="40"/>
      <c r="O224" s="40"/>
      <c r="P224" s="40"/>
      <c r="Q224" s="40"/>
    </row>
    <row r="225" spans="1:17" ht="11.45" customHeight="1" x14ac:dyDescent="0.25">
      <c r="A225" s="23" t="s">
        <v>30</v>
      </c>
      <c r="B225" s="78">
        <v>106.95244179432308</v>
      </c>
      <c r="C225" s="78">
        <v>106.37018304562291</v>
      </c>
      <c r="D225" s="78">
        <v>105.72694587769099</v>
      </c>
      <c r="E225" s="78">
        <v>104.40358867669345</v>
      </c>
      <c r="F225" s="78">
        <v>104.25900784536931</v>
      </c>
      <c r="G225" s="78">
        <v>102.85450834107756</v>
      </c>
      <c r="H225" s="78">
        <v>100.78021600595763</v>
      </c>
      <c r="I225" s="78">
        <v>99.301950771398509</v>
      </c>
      <c r="J225" s="78">
        <v>94.480622641119766</v>
      </c>
      <c r="K225" s="78">
        <v>89.280138657266519</v>
      </c>
      <c r="L225" s="78">
        <v>86.032971210894587</v>
      </c>
      <c r="M225" s="78">
        <v>80.908241500987799</v>
      </c>
      <c r="N225" s="78">
        <v>77.715524210888404</v>
      </c>
      <c r="O225" s="78">
        <v>72.9187201956384</v>
      </c>
      <c r="P225" s="78">
        <v>70.641522846648598</v>
      </c>
      <c r="Q225" s="78">
        <v>68.02623379453081</v>
      </c>
    </row>
    <row r="226" spans="1:17" ht="11.45" customHeight="1" x14ac:dyDescent="0.25">
      <c r="A226" s="19" t="s">
        <v>29</v>
      </c>
      <c r="B226" s="76">
        <v>0</v>
      </c>
      <c r="C226" s="76">
        <v>177.2330093176225</v>
      </c>
      <c r="D226" s="76">
        <v>176.1436980127861</v>
      </c>
      <c r="E226" s="76">
        <v>173.92382980894325</v>
      </c>
      <c r="F226" s="76">
        <v>173.7651436428815</v>
      </c>
      <c r="G226" s="76">
        <v>171.42523209410334</v>
      </c>
      <c r="H226" s="76">
        <v>168.20004245352152</v>
      </c>
      <c r="I226" s="76">
        <v>165.69934536735539</v>
      </c>
      <c r="J226" s="76">
        <v>157.60330240357456</v>
      </c>
      <c r="K226" s="76">
        <v>149.61030762279441</v>
      </c>
      <c r="L226" s="76">
        <v>143.64798952140961</v>
      </c>
      <c r="M226" s="76">
        <v>133.10676970633693</v>
      </c>
      <c r="N226" s="76">
        <v>121.21770681505016</v>
      </c>
      <c r="O226" s="76">
        <v>111.92950140171637</v>
      </c>
      <c r="P226" s="76">
        <v>108.22134281021722</v>
      </c>
      <c r="Q226" s="76">
        <v>106.38764817950916</v>
      </c>
    </row>
    <row r="227" spans="1:17" ht="11.45" customHeight="1" x14ac:dyDescent="0.25">
      <c r="A227" s="62" t="s">
        <v>59</v>
      </c>
      <c r="B227" s="77">
        <v>0</v>
      </c>
      <c r="C227" s="77">
        <v>177.28363840937155</v>
      </c>
      <c r="D227" s="77">
        <v>176.21157646281839</v>
      </c>
      <c r="E227" s="77">
        <v>174.00598112782245</v>
      </c>
      <c r="F227" s="77">
        <v>173.76501307561551</v>
      </c>
      <c r="G227" s="77">
        <v>171.42418056846259</v>
      </c>
      <c r="H227" s="77">
        <v>167.96702667659611</v>
      </c>
      <c r="I227" s="77">
        <v>165.50325128566419</v>
      </c>
      <c r="J227" s="77">
        <v>157.46770440186631</v>
      </c>
      <c r="K227" s="77">
        <v>148.80023109544419</v>
      </c>
      <c r="L227" s="77">
        <v>143.38828535149099</v>
      </c>
      <c r="M227" s="77">
        <v>134.846781929472</v>
      </c>
      <c r="N227" s="77">
        <v>129.525028669725</v>
      </c>
      <c r="O227" s="77">
        <v>121.535624031956</v>
      </c>
      <c r="P227" s="77">
        <v>117.81229249011901</v>
      </c>
      <c r="Q227" s="77">
        <v>113.491890319296</v>
      </c>
    </row>
    <row r="228" spans="1:17" ht="11.45" customHeight="1" x14ac:dyDescent="0.25">
      <c r="A228" s="62" t="s">
        <v>58</v>
      </c>
      <c r="B228" s="77">
        <v>0</v>
      </c>
      <c r="C228" s="77">
        <v>170.97112421433252</v>
      </c>
      <c r="D228" s="77">
        <v>170.87674813017216</v>
      </c>
      <c r="E228" s="77">
        <v>171.26604947733358</v>
      </c>
      <c r="F228" s="77">
        <v>0</v>
      </c>
      <c r="G228" s="77">
        <v>170.64375717240134</v>
      </c>
      <c r="H228" s="77">
        <v>171.73792989813521</v>
      </c>
      <c r="I228" s="77">
        <v>170.15713048844967</v>
      </c>
      <c r="J228" s="77">
        <v>162.48022589253262</v>
      </c>
      <c r="K228" s="77">
        <v>156.09509394856011</v>
      </c>
      <c r="L228" s="77">
        <v>150.09926335175001</v>
      </c>
      <c r="M228" s="77">
        <v>0</v>
      </c>
      <c r="N228" s="77">
        <v>108.437872697557</v>
      </c>
      <c r="O228" s="77">
        <v>104.893973314229</v>
      </c>
      <c r="P228" s="77">
        <v>103.100278179593</v>
      </c>
      <c r="Q228" s="77">
        <v>102.530085297702</v>
      </c>
    </row>
    <row r="229" spans="1:17" ht="11.45" customHeight="1" x14ac:dyDescent="0.25">
      <c r="A229" s="62" t="s">
        <v>57</v>
      </c>
      <c r="B229" s="77">
        <v>0</v>
      </c>
      <c r="C229" s="77">
        <v>0</v>
      </c>
      <c r="D229" s="77">
        <v>0</v>
      </c>
      <c r="E229" s="77">
        <v>0</v>
      </c>
      <c r="F229" s="77">
        <v>0</v>
      </c>
      <c r="G229" s="77">
        <v>190.50738509731642</v>
      </c>
      <c r="H229" s="77">
        <v>191.72892398205727</v>
      </c>
      <c r="I229" s="77">
        <v>189.96411308658264</v>
      </c>
      <c r="J229" s="77">
        <v>181.39358554755196</v>
      </c>
      <c r="K229" s="77">
        <v>174.26519825519645</v>
      </c>
      <c r="L229" s="77">
        <v>167.57142857142901</v>
      </c>
      <c r="M229" s="77">
        <v>128.234899328859</v>
      </c>
      <c r="N229" s="77">
        <v>0</v>
      </c>
      <c r="O229" s="77">
        <v>124.925373134328</v>
      </c>
      <c r="P229" s="77">
        <v>103.02597402597399</v>
      </c>
      <c r="Q229" s="77">
        <v>104.96341463414601</v>
      </c>
    </row>
    <row r="230" spans="1:17" ht="11.45" customHeight="1" x14ac:dyDescent="0.25">
      <c r="A230" s="62" t="s">
        <v>56</v>
      </c>
      <c r="B230" s="77">
        <v>0</v>
      </c>
      <c r="C230" s="77">
        <v>180.51273257309444</v>
      </c>
      <c r="D230" s="77">
        <v>179.42114378804771</v>
      </c>
      <c r="E230" s="77">
        <v>177.17537511789419</v>
      </c>
      <c r="F230" s="77">
        <v>176.93001800565895</v>
      </c>
      <c r="G230" s="77">
        <v>174.54654891537342</v>
      </c>
      <c r="H230" s="77">
        <v>171.02642544799795</v>
      </c>
      <c r="I230" s="77">
        <v>168.51777415759238</v>
      </c>
      <c r="J230" s="77">
        <v>160.33586555774673</v>
      </c>
      <c r="K230" s="77">
        <v>151.51052044928406</v>
      </c>
      <c r="L230" s="77">
        <v>146</v>
      </c>
      <c r="M230" s="77">
        <v>125.5</v>
      </c>
      <c r="N230" s="77">
        <v>115</v>
      </c>
      <c r="O230" s="77">
        <v>0</v>
      </c>
      <c r="P230" s="77">
        <v>84.312252964426904</v>
      </c>
      <c r="Q230" s="77">
        <v>87.761006289308199</v>
      </c>
    </row>
    <row r="231" spans="1:17" ht="11.45" customHeight="1" x14ac:dyDescent="0.25">
      <c r="A231" s="62" t="s">
        <v>60</v>
      </c>
      <c r="B231" s="77">
        <v>0</v>
      </c>
      <c r="C231" s="77">
        <v>0</v>
      </c>
      <c r="D231" s="77">
        <v>0</v>
      </c>
      <c r="E231" s="77">
        <v>0</v>
      </c>
      <c r="F231" s="77">
        <v>0</v>
      </c>
      <c r="G231" s="77">
        <v>0</v>
      </c>
      <c r="H231" s="77">
        <v>0</v>
      </c>
      <c r="I231" s="77">
        <v>0</v>
      </c>
      <c r="J231" s="77">
        <v>0</v>
      </c>
      <c r="K231" s="77">
        <v>0</v>
      </c>
      <c r="L231" s="77">
        <v>0</v>
      </c>
      <c r="M231" s="77">
        <v>0</v>
      </c>
      <c r="N231" s="77">
        <v>0</v>
      </c>
      <c r="O231" s="77">
        <v>13</v>
      </c>
      <c r="P231" s="77">
        <v>25.6666666666667</v>
      </c>
      <c r="Q231" s="77">
        <v>32.410256410256402</v>
      </c>
    </row>
    <row r="232" spans="1:17" ht="11.45" customHeight="1" x14ac:dyDescent="0.25">
      <c r="A232" s="62" t="s">
        <v>55</v>
      </c>
      <c r="B232" s="77">
        <v>0</v>
      </c>
      <c r="C232" s="77">
        <v>0</v>
      </c>
      <c r="D232" s="77">
        <v>0</v>
      </c>
      <c r="E232" s="77">
        <v>0</v>
      </c>
      <c r="F232" s="77">
        <v>0</v>
      </c>
      <c r="G232" s="77">
        <v>0</v>
      </c>
      <c r="H232" s="77">
        <v>0</v>
      </c>
      <c r="I232" s="77">
        <v>0</v>
      </c>
      <c r="J232" s="77">
        <v>0</v>
      </c>
      <c r="K232" s="77">
        <v>0</v>
      </c>
      <c r="L232" s="77">
        <v>0</v>
      </c>
      <c r="M232" s="77">
        <v>0</v>
      </c>
      <c r="N232" s="77">
        <v>0</v>
      </c>
      <c r="O232" s="77">
        <v>0</v>
      </c>
      <c r="P232" s="77">
        <v>0</v>
      </c>
      <c r="Q232" s="77">
        <v>0</v>
      </c>
    </row>
    <row r="233" spans="1:17" ht="11.45" customHeight="1" x14ac:dyDescent="0.25">
      <c r="A233" s="19" t="s">
        <v>28</v>
      </c>
      <c r="B233" s="76">
        <v>1428.9323059304945</v>
      </c>
      <c r="C233" s="76">
        <v>1426.9790796557361</v>
      </c>
      <c r="D233" s="76">
        <v>1462.0603233320267</v>
      </c>
      <c r="E233" s="76">
        <v>1484.2101616351181</v>
      </c>
      <c r="F233" s="76">
        <v>1494.0136797042364</v>
      </c>
      <c r="G233" s="76">
        <v>1479.8733594813398</v>
      </c>
      <c r="H233" s="76">
        <v>1474.6219211970497</v>
      </c>
      <c r="I233" s="76">
        <v>1451.3693803719677</v>
      </c>
      <c r="J233" s="76">
        <v>1445.5229268025112</v>
      </c>
      <c r="K233" s="76">
        <v>1436.3097004099227</v>
      </c>
      <c r="L233" s="76">
        <v>1422.8836228403795</v>
      </c>
      <c r="M233" s="76">
        <v>1397.7941130375727</v>
      </c>
      <c r="N233" s="76">
        <v>1377.6152684075582</v>
      </c>
      <c r="O233" s="76">
        <v>1364.03128429511</v>
      </c>
      <c r="P233" s="76">
        <v>1338.3328107714253</v>
      </c>
      <c r="Q233" s="76">
        <v>1316.3906096695396</v>
      </c>
    </row>
    <row r="234" spans="1:17" ht="11.45" customHeight="1" x14ac:dyDescent="0.25">
      <c r="A234" s="62" t="s">
        <v>59</v>
      </c>
      <c r="B234" s="75">
        <v>0</v>
      </c>
      <c r="C234" s="75">
        <v>0</v>
      </c>
      <c r="D234" s="75">
        <v>0</v>
      </c>
      <c r="E234" s="75">
        <v>0</v>
      </c>
      <c r="F234" s="75">
        <v>0</v>
      </c>
      <c r="G234" s="75">
        <v>0</v>
      </c>
      <c r="H234" s="75">
        <v>0</v>
      </c>
      <c r="I234" s="75">
        <v>0</v>
      </c>
      <c r="J234" s="75">
        <v>0</v>
      </c>
      <c r="K234" s="75">
        <v>0</v>
      </c>
      <c r="L234" s="75">
        <v>0</v>
      </c>
      <c r="M234" s="75">
        <v>0</v>
      </c>
      <c r="N234" s="75">
        <v>0</v>
      </c>
      <c r="O234" s="75">
        <v>0</v>
      </c>
      <c r="P234" s="75">
        <v>0</v>
      </c>
      <c r="Q234" s="75">
        <v>0</v>
      </c>
    </row>
    <row r="235" spans="1:17" ht="11.45" customHeight="1" x14ac:dyDescent="0.25">
      <c r="A235" s="62" t="s">
        <v>58</v>
      </c>
      <c r="B235" s="75">
        <v>1503.6032419230819</v>
      </c>
      <c r="C235" s="75">
        <v>1501.5479469684171</v>
      </c>
      <c r="D235" s="75">
        <v>1499.2675807273579</v>
      </c>
      <c r="E235" s="75">
        <v>1494.531634325821</v>
      </c>
      <c r="F235" s="75">
        <v>1494.0136797042364</v>
      </c>
      <c r="G235" s="75">
        <v>1488.9307656056071</v>
      </c>
      <c r="H235" s="75">
        <v>1481.3085676939327</v>
      </c>
      <c r="I235" s="75">
        <v>1475.816108510438</v>
      </c>
      <c r="J235" s="75">
        <v>1457.2256222072367</v>
      </c>
      <c r="K235" s="75">
        <v>1436.3097004099227</v>
      </c>
      <c r="L235" s="75">
        <v>1422.8836228403795</v>
      </c>
      <c r="M235" s="75">
        <v>1400.7034759699725</v>
      </c>
      <c r="N235" s="75">
        <v>1386.4637636497901</v>
      </c>
      <c r="O235" s="75">
        <v>1364.03128429511</v>
      </c>
      <c r="P235" s="75">
        <v>1353.1264515418998</v>
      </c>
      <c r="Q235" s="75">
        <v>1340.2449215971562</v>
      </c>
    </row>
    <row r="236" spans="1:17" ht="11.45" customHeight="1" x14ac:dyDescent="0.25">
      <c r="A236" s="62" t="s">
        <v>57</v>
      </c>
      <c r="B236" s="75">
        <v>0</v>
      </c>
      <c r="C236" s="75">
        <v>0</v>
      </c>
      <c r="D236" s="75">
        <v>0</v>
      </c>
      <c r="E236" s="75">
        <v>0</v>
      </c>
      <c r="F236" s="75">
        <v>0</v>
      </c>
      <c r="G236" s="75">
        <v>0</v>
      </c>
      <c r="H236" s="75">
        <v>0</v>
      </c>
      <c r="I236" s="75">
        <v>0</v>
      </c>
      <c r="J236" s="75">
        <v>0</v>
      </c>
      <c r="K236" s="75">
        <v>0</v>
      </c>
      <c r="L236" s="75">
        <v>0</v>
      </c>
      <c r="M236" s="75">
        <v>0</v>
      </c>
      <c r="N236" s="75">
        <v>0</v>
      </c>
      <c r="O236" s="75">
        <v>0</v>
      </c>
      <c r="P236" s="75">
        <v>0</v>
      </c>
      <c r="Q236" s="75">
        <v>0</v>
      </c>
    </row>
    <row r="237" spans="1:17" ht="11.45" customHeight="1" x14ac:dyDescent="0.25">
      <c r="A237" s="62" t="s">
        <v>56</v>
      </c>
      <c r="B237" s="75">
        <v>0</v>
      </c>
      <c r="C237" s="75">
        <v>947.33288152190971</v>
      </c>
      <c r="D237" s="75">
        <v>945.89418892043159</v>
      </c>
      <c r="E237" s="75">
        <v>942.90626052270102</v>
      </c>
      <c r="F237" s="75">
        <v>0</v>
      </c>
      <c r="G237" s="75">
        <v>939.37264901568346</v>
      </c>
      <c r="H237" s="75">
        <v>934.56377246547038</v>
      </c>
      <c r="I237" s="75">
        <v>931.0985569887041</v>
      </c>
      <c r="J237" s="75">
        <v>919.36974140605003</v>
      </c>
      <c r="K237" s="75">
        <v>0</v>
      </c>
      <c r="L237" s="75">
        <v>0</v>
      </c>
      <c r="M237" s="75">
        <v>883.70968288254005</v>
      </c>
      <c r="N237" s="75">
        <v>874.72578880739104</v>
      </c>
      <c r="O237" s="75">
        <v>0</v>
      </c>
      <c r="P237" s="75">
        <v>853.69313913068584</v>
      </c>
      <c r="Q237" s="75">
        <v>845.56612799820584</v>
      </c>
    </row>
    <row r="238" spans="1:17" ht="11.45" customHeight="1" x14ac:dyDescent="0.25">
      <c r="A238" s="62" t="s">
        <v>55</v>
      </c>
      <c r="B238" s="75">
        <v>0</v>
      </c>
      <c r="C238" s="75">
        <v>0</v>
      </c>
      <c r="D238" s="75">
        <v>0</v>
      </c>
      <c r="E238" s="75">
        <v>0</v>
      </c>
      <c r="F238" s="75">
        <v>0</v>
      </c>
      <c r="G238" s="75">
        <v>0</v>
      </c>
      <c r="H238" s="75">
        <v>0</v>
      </c>
      <c r="I238" s="75">
        <v>0</v>
      </c>
      <c r="J238" s="75">
        <v>0</v>
      </c>
      <c r="K238" s="75">
        <v>0</v>
      </c>
      <c r="L238" s="75">
        <v>0</v>
      </c>
      <c r="M238" s="75">
        <v>0</v>
      </c>
      <c r="N238" s="75">
        <v>0</v>
      </c>
      <c r="O238" s="75">
        <v>0</v>
      </c>
      <c r="P238" s="75">
        <v>0</v>
      </c>
      <c r="Q238" s="75">
        <v>0</v>
      </c>
    </row>
    <row r="239" spans="1:17" ht="11.45" customHeight="1" x14ac:dyDescent="0.25">
      <c r="A239" s="25" t="s">
        <v>18</v>
      </c>
      <c r="B239" s="79"/>
      <c r="C239" s="79"/>
      <c r="D239" s="79"/>
      <c r="E239" s="79"/>
      <c r="F239" s="79"/>
      <c r="G239" s="79"/>
      <c r="H239" s="79"/>
      <c r="I239" s="79"/>
      <c r="J239" s="79"/>
      <c r="K239" s="79"/>
      <c r="L239" s="79"/>
      <c r="M239" s="79"/>
      <c r="N239" s="79"/>
      <c r="O239" s="79"/>
      <c r="P239" s="79"/>
      <c r="Q239" s="79"/>
    </row>
    <row r="240" spans="1:17" ht="11.45" customHeight="1" x14ac:dyDescent="0.25">
      <c r="A240" s="23" t="s">
        <v>27</v>
      </c>
      <c r="B240" s="78">
        <v>0</v>
      </c>
      <c r="C240" s="78">
        <v>217.15733400932291</v>
      </c>
      <c r="D240" s="78">
        <v>216.51753166895122</v>
      </c>
      <c r="E240" s="78">
        <v>212.53209604257776</v>
      </c>
      <c r="F240" s="78">
        <v>212.71408532588214</v>
      </c>
      <c r="G240" s="78">
        <v>211.39776567849347</v>
      </c>
      <c r="H240" s="78">
        <v>208.30191809582209</v>
      </c>
      <c r="I240" s="78">
        <v>205.77960240897119</v>
      </c>
      <c r="J240" s="78">
        <v>196.81635191124889</v>
      </c>
      <c r="K240" s="78">
        <v>197.43553573787315</v>
      </c>
      <c r="L240" s="78">
        <v>184.60375191986478</v>
      </c>
      <c r="M240" s="78">
        <v>175.73745734895331</v>
      </c>
      <c r="N240" s="78">
        <v>170.14568470913366</v>
      </c>
      <c r="O240" s="78">
        <v>161.41245406392633</v>
      </c>
      <c r="P240" s="78">
        <v>156.9189760947751</v>
      </c>
      <c r="Q240" s="78">
        <v>155.99563271611854</v>
      </c>
    </row>
    <row r="241" spans="1:17" ht="11.45" customHeight="1" x14ac:dyDescent="0.25">
      <c r="A241" s="62" t="s">
        <v>59</v>
      </c>
      <c r="B241" s="77">
        <v>0</v>
      </c>
      <c r="C241" s="77">
        <v>220.67339249014131</v>
      </c>
      <c r="D241" s="77">
        <v>219.3389459003258</v>
      </c>
      <c r="E241" s="77">
        <v>216.5935362877924</v>
      </c>
      <c r="F241" s="77">
        <v>216.29359187081553</v>
      </c>
      <c r="G241" s="77">
        <v>213.37984610589714</v>
      </c>
      <c r="H241" s="77">
        <v>209.07656191947359</v>
      </c>
      <c r="I241" s="77">
        <v>206.0097832887507</v>
      </c>
      <c r="J241" s="77">
        <v>196.00755517976614</v>
      </c>
      <c r="K241" s="77">
        <v>185.21873814054638</v>
      </c>
      <c r="L241" s="77">
        <v>178.48223138783064</v>
      </c>
      <c r="M241" s="77">
        <v>0</v>
      </c>
      <c r="N241" s="77">
        <v>161.22702702702699</v>
      </c>
      <c r="O241" s="77">
        <v>165.39560439560401</v>
      </c>
      <c r="P241" s="77">
        <v>130.566666666667</v>
      </c>
      <c r="Q241" s="77">
        <v>139.083333333333</v>
      </c>
    </row>
    <row r="242" spans="1:17" ht="11.45" customHeight="1" x14ac:dyDescent="0.25">
      <c r="A242" s="62" t="s">
        <v>58</v>
      </c>
      <c r="B242" s="77">
        <v>0</v>
      </c>
      <c r="C242" s="77">
        <v>207.56821471524512</v>
      </c>
      <c r="D242" s="77">
        <v>207.63977640666582</v>
      </c>
      <c r="E242" s="77">
        <v>207.45955882728651</v>
      </c>
      <c r="F242" s="77">
        <v>207.30857907231822</v>
      </c>
      <c r="G242" s="77">
        <v>207.69738473953581</v>
      </c>
      <c r="H242" s="77">
        <v>207.57879079955998</v>
      </c>
      <c r="I242" s="77">
        <v>205.29096483992583</v>
      </c>
      <c r="J242" s="77">
        <v>201.77978545264668</v>
      </c>
      <c r="K242" s="77">
        <v>198.60641185824821</v>
      </c>
      <c r="L242" s="77">
        <v>187.54429292901946</v>
      </c>
      <c r="M242" s="77">
        <v>175.73745734895331</v>
      </c>
      <c r="N242" s="77">
        <v>170.98891966759001</v>
      </c>
      <c r="O242" s="77">
        <v>161.15631196298699</v>
      </c>
      <c r="P242" s="77">
        <v>157.438634399309</v>
      </c>
      <c r="Q242" s="77">
        <v>156.202670127944</v>
      </c>
    </row>
    <row r="243" spans="1:17" ht="11.45" customHeight="1" x14ac:dyDescent="0.25">
      <c r="A243" s="62" t="s">
        <v>57</v>
      </c>
      <c r="B243" s="77">
        <v>0</v>
      </c>
      <c r="C243" s="77">
        <v>0</v>
      </c>
      <c r="D243" s="77">
        <v>0</v>
      </c>
      <c r="E243" s="77">
        <v>0</v>
      </c>
      <c r="F243" s="77">
        <v>0</v>
      </c>
      <c r="G243" s="77">
        <v>0</v>
      </c>
      <c r="H243" s="77">
        <v>0</v>
      </c>
      <c r="I243" s="77">
        <v>0</v>
      </c>
      <c r="J243" s="77">
        <v>0</v>
      </c>
      <c r="K243" s="77">
        <v>0</v>
      </c>
      <c r="L243" s="77">
        <v>0</v>
      </c>
      <c r="M243" s="77">
        <v>0</v>
      </c>
      <c r="N243" s="77">
        <v>0</v>
      </c>
      <c r="O243" s="77">
        <v>0</v>
      </c>
      <c r="P243" s="77">
        <v>0</v>
      </c>
      <c r="Q243" s="77">
        <v>0</v>
      </c>
    </row>
    <row r="244" spans="1:17" ht="11.45" customHeight="1" x14ac:dyDescent="0.25">
      <c r="A244" s="62" t="s">
        <v>56</v>
      </c>
      <c r="B244" s="77">
        <v>0</v>
      </c>
      <c r="C244" s="77">
        <v>0</v>
      </c>
      <c r="D244" s="77">
        <v>0</v>
      </c>
      <c r="E244" s="77">
        <v>0</v>
      </c>
      <c r="F244" s="77">
        <v>0</v>
      </c>
      <c r="G244" s="77">
        <v>0</v>
      </c>
      <c r="H244" s="77">
        <v>0</v>
      </c>
      <c r="I244" s="77">
        <v>0</v>
      </c>
      <c r="J244" s="77">
        <v>0</v>
      </c>
      <c r="K244" s="77">
        <v>0</v>
      </c>
      <c r="L244" s="77">
        <v>0</v>
      </c>
      <c r="M244" s="77">
        <v>0</v>
      </c>
      <c r="N244" s="77">
        <v>0</v>
      </c>
      <c r="O244" s="77">
        <v>0</v>
      </c>
      <c r="P244" s="77">
        <v>0</v>
      </c>
      <c r="Q244" s="77">
        <v>0</v>
      </c>
    </row>
    <row r="245" spans="1:17" ht="11.45" customHeight="1" x14ac:dyDescent="0.25">
      <c r="A245" s="62" t="s">
        <v>55</v>
      </c>
      <c r="B245" s="77">
        <v>0</v>
      </c>
      <c r="C245" s="77">
        <v>0</v>
      </c>
      <c r="D245" s="77">
        <v>0</v>
      </c>
      <c r="E245" s="77">
        <v>0</v>
      </c>
      <c r="F245" s="77">
        <v>0</v>
      </c>
      <c r="G245" s="77">
        <v>0</v>
      </c>
      <c r="H245" s="77">
        <v>0</v>
      </c>
      <c r="I245" s="77">
        <v>0</v>
      </c>
      <c r="J245" s="77">
        <v>0</v>
      </c>
      <c r="K245" s="77">
        <v>0</v>
      </c>
      <c r="L245" s="77">
        <v>0</v>
      </c>
      <c r="M245" s="77">
        <v>0</v>
      </c>
      <c r="N245" s="77">
        <v>0</v>
      </c>
      <c r="O245" s="77">
        <v>0</v>
      </c>
      <c r="P245" s="77">
        <v>0</v>
      </c>
      <c r="Q245" s="77">
        <v>0</v>
      </c>
    </row>
    <row r="246" spans="1:17" ht="11.45" customHeight="1" x14ac:dyDescent="0.25">
      <c r="A246" s="19" t="s">
        <v>24</v>
      </c>
      <c r="B246" s="76">
        <v>1113.1218960724184</v>
      </c>
      <c r="C246" s="76">
        <v>1111.4033786124407</v>
      </c>
      <c r="D246" s="76">
        <v>1108.7000765327241</v>
      </c>
      <c r="E246" s="76">
        <v>1110.0628489383128</v>
      </c>
      <c r="F246" s="76">
        <v>1099.4735876482703</v>
      </c>
      <c r="G246" s="76">
        <v>1121.3990604650367</v>
      </c>
      <c r="H246" s="76">
        <v>1095.4516491063059</v>
      </c>
      <c r="I246" s="76">
        <v>1088.0251094655721</v>
      </c>
      <c r="J246" s="76">
        <v>1082.8661243895956</v>
      </c>
      <c r="K246" s="76">
        <v>1094.1256384849839</v>
      </c>
      <c r="L246" s="76">
        <v>1120.5224668864637</v>
      </c>
      <c r="M246" s="76">
        <v>1068.581593109054</v>
      </c>
      <c r="N246" s="76">
        <v>1101.4461437573627</v>
      </c>
      <c r="O246" s="76">
        <v>1155.9118747560533</v>
      </c>
      <c r="P246" s="76">
        <v>1045.8735924487059</v>
      </c>
      <c r="Q246" s="76">
        <v>1066.3714205203707</v>
      </c>
    </row>
    <row r="247" spans="1:17" ht="11.45" customHeight="1" x14ac:dyDescent="0.25">
      <c r="A247" s="17" t="s">
        <v>23</v>
      </c>
      <c r="B247" s="75">
        <v>0</v>
      </c>
      <c r="C247" s="75">
        <v>1104.2771865287291</v>
      </c>
      <c r="D247" s="75">
        <v>1102.3830575636225</v>
      </c>
      <c r="E247" s="75">
        <v>1100.0245144369426</v>
      </c>
      <c r="F247" s="75">
        <v>1097.2075502511968</v>
      </c>
      <c r="G247" s="75">
        <v>1093.9392724419163</v>
      </c>
      <c r="H247" s="75">
        <v>1090.2278584558846</v>
      </c>
      <c r="I247" s="75">
        <v>1086.0825053817009</v>
      </c>
      <c r="J247" s="75">
        <v>1081.513374101341</v>
      </c>
      <c r="K247" s="75">
        <v>1076.5315285756706</v>
      </c>
      <c r="L247" s="75">
        <v>1071.1488709326256</v>
      </c>
      <c r="M247" s="75">
        <v>1065.3780730372071</v>
      </c>
      <c r="N247" s="75">
        <v>1059.2325052487349</v>
      </c>
      <c r="O247" s="75">
        <v>1052.7261630790686</v>
      </c>
      <c r="P247" s="75">
        <v>1045.8735924487059</v>
      </c>
      <c r="Q247" s="75">
        <v>1038.6898142377959</v>
      </c>
    </row>
    <row r="248" spans="1:17" ht="11.45" customHeight="1" x14ac:dyDescent="0.25">
      <c r="A248" s="15" t="s">
        <v>22</v>
      </c>
      <c r="B248" s="74">
        <v>1297.342739061781</v>
      </c>
      <c r="C248" s="74">
        <v>1295.3398082448432</v>
      </c>
      <c r="D248" s="74">
        <v>1293.1179560863609</v>
      </c>
      <c r="E248" s="74">
        <v>1290.3513365829238</v>
      </c>
      <c r="F248" s="74">
        <v>1287.0469797667995</v>
      </c>
      <c r="G248" s="74">
        <v>1283.2132228057665</v>
      </c>
      <c r="H248" s="74">
        <v>1278.859658012768</v>
      </c>
      <c r="I248" s="74">
        <v>1273.9970737615261</v>
      </c>
      <c r="J248" s="74">
        <v>1268.6373889751799</v>
      </c>
      <c r="K248" s="74">
        <v>1262.7935819069451</v>
      </c>
      <c r="L248" s="74">
        <v>1256.479613997215</v>
      </c>
      <c r="M248" s="74">
        <v>1249.7103496037621</v>
      </c>
      <c r="N248" s="74">
        <v>1242.5014724325335</v>
      </c>
      <c r="O248" s="74">
        <v>1234.8693995062392</v>
      </c>
      <c r="P248" s="74">
        <v>0</v>
      </c>
      <c r="Q248" s="74">
        <v>1218.4044741792329</v>
      </c>
    </row>
  </sheetData>
  <mergeCells count="1">
    <mergeCell ref="B57:Q57"/>
  </mergeCells>
  <pageMargins left="0.39370078740157483" right="0.39370078740157483" top="0.39370078740157483" bottom="0.39370078740157483" header="0.31496062992125984" footer="0.31496062992125984"/>
  <pageSetup paperSize="9" scale="28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Q135"/>
  <sheetViews>
    <sheetView showGridLines="0" zoomScaleNormal="100" workbookViewId="0">
      <pane xSplit="1" ySplit="1" topLeftCell="B2" activePane="bottomRight" state="frozen"/>
      <selection activeCell="D1" sqref="D1"/>
      <selection pane="topRight" activeCell="D1" sqref="D1"/>
      <selection pane="bottomLeft" activeCell="D1" sqref="D1"/>
      <selection pane="bottomRight" activeCell="B2" sqref="B2"/>
    </sheetView>
  </sheetViews>
  <sheetFormatPr defaultColWidth="9.140625" defaultRowHeight="11.45" customHeight="1" x14ac:dyDescent="0.25"/>
  <cols>
    <col min="1" max="1" width="50.7109375" style="13" customWidth="1"/>
    <col min="2" max="17" width="10.7109375" style="10" customWidth="1"/>
    <col min="18" max="16384" width="9.140625" style="13"/>
  </cols>
  <sheetData>
    <row r="1" spans="1:17" ht="13.5" customHeight="1" x14ac:dyDescent="0.25">
      <c r="A1" s="11" t="s">
        <v>187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</row>
    <row r="2" spans="1:17" ht="11.45" customHeight="1" x14ac:dyDescent="0.25"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</row>
    <row r="3" spans="1:17" ht="11.45" customHeight="1" x14ac:dyDescent="0.25">
      <c r="A3" s="27" t="s">
        <v>54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</row>
    <row r="4" spans="1:17" ht="11.45" customHeight="1" x14ac:dyDescent="0.25">
      <c r="A4" s="25" t="s">
        <v>53</v>
      </c>
      <c r="B4" s="40">
        <f t="shared" ref="B4" si="0">SUM(B5,B6,B9)</f>
        <v>3076</v>
      </c>
      <c r="C4" s="40">
        <f t="shared" ref="C4:Q4" si="1">SUM(C5,C6,C9)</f>
        <v>3077</v>
      </c>
      <c r="D4" s="40">
        <f t="shared" si="1"/>
        <v>3186</v>
      </c>
      <c r="E4" s="40">
        <f t="shared" si="1"/>
        <v>2974</v>
      </c>
      <c r="F4" s="40">
        <f t="shared" si="1"/>
        <v>3168</v>
      </c>
      <c r="G4" s="40">
        <f t="shared" si="1"/>
        <v>3354</v>
      </c>
      <c r="H4" s="40">
        <f t="shared" si="1"/>
        <v>3361</v>
      </c>
      <c r="I4" s="40">
        <f t="shared" si="1"/>
        <v>3530</v>
      </c>
      <c r="J4" s="40">
        <f t="shared" si="1"/>
        <v>3317</v>
      </c>
      <c r="K4" s="40">
        <f t="shared" si="1"/>
        <v>3138</v>
      </c>
      <c r="L4" s="40">
        <f t="shared" si="1"/>
        <v>3075.7464982806518</v>
      </c>
      <c r="M4" s="40">
        <f t="shared" si="1"/>
        <v>2632.5821660935508</v>
      </c>
      <c r="N4" s="40">
        <f t="shared" si="1"/>
        <v>2501.3892905336879</v>
      </c>
      <c r="O4" s="40">
        <f t="shared" si="1"/>
        <v>2720.0104964628026</v>
      </c>
      <c r="P4" s="40">
        <f t="shared" si="1"/>
        <v>2734.2689779617967</v>
      </c>
      <c r="Q4" s="40">
        <f t="shared" si="1"/>
        <v>2936.9048608075291</v>
      </c>
    </row>
    <row r="5" spans="1:17" ht="11.45" customHeight="1" x14ac:dyDescent="0.25">
      <c r="A5" s="91" t="s">
        <v>21</v>
      </c>
      <c r="B5" s="121">
        <v>1190</v>
      </c>
      <c r="C5" s="121">
        <v>1330</v>
      </c>
      <c r="D5" s="121">
        <v>1350</v>
      </c>
      <c r="E5" s="121">
        <v>1400</v>
      </c>
      <c r="F5" s="121">
        <v>1500</v>
      </c>
      <c r="G5" s="121">
        <v>1500</v>
      </c>
      <c r="H5" s="121">
        <v>1550</v>
      </c>
      <c r="I5" s="121">
        <v>1600</v>
      </c>
      <c r="J5" s="121">
        <v>1660</v>
      </c>
      <c r="K5" s="121">
        <v>1671</v>
      </c>
      <c r="L5" s="121">
        <v>1692.7464982806518</v>
      </c>
      <c r="M5" s="121">
        <v>1674.5821660935505</v>
      </c>
      <c r="N5" s="121">
        <v>1669.3892905336882</v>
      </c>
      <c r="O5" s="121">
        <v>1664.0104964628028</v>
      </c>
      <c r="P5" s="121">
        <v>1662.268977961797</v>
      </c>
      <c r="Q5" s="121">
        <v>1673.9048608075293</v>
      </c>
    </row>
    <row r="6" spans="1:17" ht="11.45" customHeight="1" x14ac:dyDescent="0.25">
      <c r="A6" s="19" t="s">
        <v>20</v>
      </c>
      <c r="B6" s="38">
        <f t="shared" ref="B6" si="2">SUM(B7:B8)</f>
        <v>1886</v>
      </c>
      <c r="C6" s="38">
        <f t="shared" ref="C6:Q6" si="3">SUM(C7:C8)</f>
        <v>1747</v>
      </c>
      <c r="D6" s="38">
        <f t="shared" si="3"/>
        <v>1836</v>
      </c>
      <c r="E6" s="38">
        <f t="shared" si="3"/>
        <v>1574</v>
      </c>
      <c r="F6" s="38">
        <f t="shared" si="3"/>
        <v>1668</v>
      </c>
      <c r="G6" s="38">
        <f t="shared" si="3"/>
        <v>1854</v>
      </c>
      <c r="H6" s="38">
        <f t="shared" si="3"/>
        <v>1811</v>
      </c>
      <c r="I6" s="38">
        <f t="shared" si="3"/>
        <v>1930</v>
      </c>
      <c r="J6" s="38">
        <f t="shared" si="3"/>
        <v>1657</v>
      </c>
      <c r="K6" s="38">
        <f t="shared" si="3"/>
        <v>1467</v>
      </c>
      <c r="L6" s="38">
        <f t="shared" si="3"/>
        <v>1383</v>
      </c>
      <c r="M6" s="38">
        <f t="shared" si="3"/>
        <v>958</v>
      </c>
      <c r="N6" s="38">
        <f t="shared" si="3"/>
        <v>832</v>
      </c>
      <c r="O6" s="38">
        <f t="shared" si="3"/>
        <v>1056</v>
      </c>
      <c r="P6" s="38">
        <f t="shared" si="3"/>
        <v>1072</v>
      </c>
      <c r="Q6" s="38">
        <f t="shared" si="3"/>
        <v>1263</v>
      </c>
    </row>
    <row r="7" spans="1:17" ht="11.45" customHeight="1" x14ac:dyDescent="0.25">
      <c r="A7" s="62" t="s">
        <v>116</v>
      </c>
      <c r="B7" s="42">
        <v>1192.1868552198578</v>
      </c>
      <c r="C7" s="42">
        <v>1127.1575989292928</v>
      </c>
      <c r="D7" s="42">
        <v>1167.9743499503711</v>
      </c>
      <c r="E7" s="42">
        <v>1050.1422188755726</v>
      </c>
      <c r="F7" s="42">
        <v>1185.9801182064191</v>
      </c>
      <c r="G7" s="42">
        <v>1267.6873143297498</v>
      </c>
      <c r="H7" s="42">
        <v>1095.0397056411266</v>
      </c>
      <c r="I7" s="42">
        <v>820.61876690674319</v>
      </c>
      <c r="J7" s="42">
        <v>710.89021502547303</v>
      </c>
      <c r="K7" s="42">
        <v>823.36084403096243</v>
      </c>
      <c r="L7" s="42">
        <v>716.64862614488266</v>
      </c>
      <c r="M7" s="42">
        <v>550.64809709671908</v>
      </c>
      <c r="N7" s="42">
        <v>470.13467434847638</v>
      </c>
      <c r="O7" s="42">
        <v>442.89736616150407</v>
      </c>
      <c r="P7" s="42">
        <v>565.1489311373648</v>
      </c>
      <c r="Q7" s="42">
        <v>580.76786975013533</v>
      </c>
    </row>
    <row r="8" spans="1:17" ht="11.45" customHeight="1" x14ac:dyDescent="0.25">
      <c r="A8" s="62" t="s">
        <v>16</v>
      </c>
      <c r="B8" s="42">
        <v>693.81314478014224</v>
      </c>
      <c r="C8" s="42">
        <v>619.84240107070718</v>
      </c>
      <c r="D8" s="42">
        <v>668.02565004962889</v>
      </c>
      <c r="E8" s="42">
        <v>523.85778112442745</v>
      </c>
      <c r="F8" s="42">
        <v>482.01988179358091</v>
      </c>
      <c r="G8" s="42">
        <v>586.31268567025018</v>
      </c>
      <c r="H8" s="42">
        <v>715.9602943588734</v>
      </c>
      <c r="I8" s="42">
        <v>1109.3812330932569</v>
      </c>
      <c r="J8" s="42">
        <v>946.10978497452697</v>
      </c>
      <c r="K8" s="42">
        <v>643.63915596903757</v>
      </c>
      <c r="L8" s="42">
        <v>666.35137385511734</v>
      </c>
      <c r="M8" s="42">
        <v>407.35190290328092</v>
      </c>
      <c r="N8" s="42">
        <v>361.86532565152362</v>
      </c>
      <c r="O8" s="42">
        <v>613.10263383849588</v>
      </c>
      <c r="P8" s="42">
        <v>506.8510688626352</v>
      </c>
      <c r="Q8" s="42">
        <v>682.23213024986467</v>
      </c>
    </row>
    <row r="9" spans="1:17" ht="11.45" customHeight="1" x14ac:dyDescent="0.25">
      <c r="A9" s="118" t="s">
        <v>19</v>
      </c>
      <c r="B9" s="120">
        <v>0</v>
      </c>
      <c r="C9" s="120">
        <v>0</v>
      </c>
      <c r="D9" s="120">
        <v>0</v>
      </c>
      <c r="E9" s="120">
        <v>0</v>
      </c>
      <c r="F9" s="120">
        <v>0</v>
      </c>
      <c r="G9" s="120">
        <v>0</v>
      </c>
      <c r="H9" s="120">
        <v>0</v>
      </c>
      <c r="I9" s="120">
        <v>0</v>
      </c>
      <c r="J9" s="120">
        <v>0</v>
      </c>
      <c r="K9" s="120">
        <v>0</v>
      </c>
      <c r="L9" s="120">
        <v>0</v>
      </c>
      <c r="M9" s="120">
        <v>0</v>
      </c>
      <c r="N9" s="120">
        <v>0</v>
      </c>
      <c r="O9" s="120">
        <v>0</v>
      </c>
      <c r="P9" s="120">
        <v>0</v>
      </c>
      <c r="Q9" s="120">
        <v>0</v>
      </c>
    </row>
    <row r="10" spans="1:17" ht="11.45" customHeight="1" x14ac:dyDescent="0.25">
      <c r="A10" s="25" t="s">
        <v>51</v>
      </c>
      <c r="B10" s="40">
        <f t="shared" ref="B10" si="4">SUM(B11:B12)</f>
        <v>427</v>
      </c>
      <c r="C10" s="40">
        <f t="shared" ref="C10:Q10" si="5">SUM(C11:C12)</f>
        <v>380</v>
      </c>
      <c r="D10" s="40">
        <f t="shared" si="5"/>
        <v>327</v>
      </c>
      <c r="E10" s="40">
        <f t="shared" si="5"/>
        <v>456</v>
      </c>
      <c r="F10" s="40">
        <f t="shared" si="5"/>
        <v>592</v>
      </c>
      <c r="G10" s="40">
        <f t="shared" si="5"/>
        <v>613</v>
      </c>
      <c r="H10" s="40">
        <f t="shared" si="5"/>
        <v>662</v>
      </c>
      <c r="I10" s="40">
        <f t="shared" si="5"/>
        <v>835</v>
      </c>
      <c r="J10" s="40">
        <f t="shared" si="5"/>
        <v>786</v>
      </c>
      <c r="K10" s="40">
        <f t="shared" si="5"/>
        <v>552</v>
      </c>
      <c r="L10" s="40">
        <f t="shared" si="5"/>
        <v>614</v>
      </c>
      <c r="M10" s="40">
        <f t="shared" si="5"/>
        <v>352</v>
      </c>
      <c r="N10" s="40">
        <f t="shared" si="5"/>
        <v>283</v>
      </c>
      <c r="O10" s="40">
        <f t="shared" si="5"/>
        <v>237</v>
      </c>
      <c r="P10" s="40">
        <f t="shared" si="5"/>
        <v>311</v>
      </c>
      <c r="Q10" s="40">
        <f t="shared" si="5"/>
        <v>294</v>
      </c>
    </row>
    <row r="11" spans="1:17" ht="11.45" customHeight="1" x14ac:dyDescent="0.25">
      <c r="A11" s="116" t="s">
        <v>116</v>
      </c>
      <c r="B11" s="42">
        <v>220.37477789162872</v>
      </c>
      <c r="C11" s="42">
        <v>199.52412034121124</v>
      </c>
      <c r="D11" s="42">
        <v>169.75682477465477</v>
      </c>
      <c r="E11" s="42">
        <v>232.22995433524758</v>
      </c>
      <c r="F11" s="42">
        <v>250.86885247247349</v>
      </c>
      <c r="G11" s="42">
        <v>273.70194884148964</v>
      </c>
      <c r="H11" s="42">
        <v>290.31554756059558</v>
      </c>
      <c r="I11" s="42">
        <v>339.2509747708479</v>
      </c>
      <c r="J11" s="42">
        <v>321.55010244901939</v>
      </c>
      <c r="K11" s="42">
        <v>214.05595580505315</v>
      </c>
      <c r="L11" s="42">
        <v>222.71377012751839</v>
      </c>
      <c r="M11" s="42">
        <v>89.736233682995419</v>
      </c>
      <c r="N11" s="42">
        <v>88.405422821270008</v>
      </c>
      <c r="O11" s="42">
        <v>57.165694794841812</v>
      </c>
      <c r="P11" s="42">
        <v>97.449684043542987</v>
      </c>
      <c r="Q11" s="42">
        <v>87.776755752101607</v>
      </c>
    </row>
    <row r="12" spans="1:17" ht="11.45" customHeight="1" x14ac:dyDescent="0.25">
      <c r="A12" s="93" t="s">
        <v>16</v>
      </c>
      <c r="B12" s="36">
        <v>206.62522210837128</v>
      </c>
      <c r="C12" s="36">
        <v>180.47587965878876</v>
      </c>
      <c r="D12" s="36">
        <v>157.24317522534523</v>
      </c>
      <c r="E12" s="36">
        <v>223.77004566475242</v>
      </c>
      <c r="F12" s="36">
        <v>341.13114752752654</v>
      </c>
      <c r="G12" s="36">
        <v>339.29805115851036</v>
      </c>
      <c r="H12" s="36">
        <v>371.68445243940442</v>
      </c>
      <c r="I12" s="36">
        <v>495.7490252291521</v>
      </c>
      <c r="J12" s="36">
        <v>464.44989755098061</v>
      </c>
      <c r="K12" s="36">
        <v>337.94404419494685</v>
      </c>
      <c r="L12" s="36">
        <v>391.28622987248161</v>
      </c>
      <c r="M12" s="36">
        <v>262.26376631700458</v>
      </c>
      <c r="N12" s="36">
        <v>194.59457717872999</v>
      </c>
      <c r="O12" s="36">
        <v>179.83430520515819</v>
      </c>
      <c r="P12" s="36">
        <v>213.55031595645701</v>
      </c>
      <c r="Q12" s="36">
        <v>206.22324424789838</v>
      </c>
    </row>
    <row r="14" spans="1:17" ht="11.45" customHeight="1" x14ac:dyDescent="0.25">
      <c r="A14" s="27" t="s">
        <v>115</v>
      </c>
      <c r="B14" s="68">
        <f t="shared" ref="B14" si="6">B15+B21</f>
        <v>22.882599416996243</v>
      </c>
      <c r="C14" s="68">
        <f t="shared" ref="C14:Q14" si="7">C15+C21</f>
        <v>24.047865724503154</v>
      </c>
      <c r="D14" s="68">
        <f t="shared" si="7"/>
        <v>24.623942340380871</v>
      </c>
      <c r="E14" s="68">
        <f t="shared" si="7"/>
        <v>25.619988187819857</v>
      </c>
      <c r="F14" s="68">
        <f t="shared" si="7"/>
        <v>26.851345199561958</v>
      </c>
      <c r="G14" s="68">
        <f t="shared" si="7"/>
        <v>24.701531168605687</v>
      </c>
      <c r="H14" s="68">
        <f t="shared" si="7"/>
        <v>26.147741938116589</v>
      </c>
      <c r="I14" s="68">
        <f t="shared" si="7"/>
        <v>27.119374390042076</v>
      </c>
      <c r="J14" s="68">
        <f t="shared" si="7"/>
        <v>28.315841953999158</v>
      </c>
      <c r="K14" s="68">
        <f t="shared" si="7"/>
        <v>29.183666407536819</v>
      </c>
      <c r="L14" s="68">
        <f t="shared" si="7"/>
        <v>25.364605061229263</v>
      </c>
      <c r="M14" s="68">
        <f t="shared" si="7"/>
        <v>24.759981283626839</v>
      </c>
      <c r="N14" s="68">
        <f t="shared" si="7"/>
        <v>27.707853385101295</v>
      </c>
      <c r="O14" s="68">
        <f t="shared" si="7"/>
        <v>28.067622702099204</v>
      </c>
      <c r="P14" s="68">
        <f t="shared" si="7"/>
        <v>35.259791566630362</v>
      </c>
      <c r="Q14" s="68">
        <f t="shared" si="7"/>
        <v>36.190678862847093</v>
      </c>
    </row>
    <row r="15" spans="1:17" ht="11.45" customHeight="1" x14ac:dyDescent="0.25">
      <c r="A15" s="25" t="s">
        <v>39</v>
      </c>
      <c r="B15" s="79">
        <f t="shared" ref="B15" si="8">SUM(B16,B17,B20)</f>
        <v>22.1666584760553</v>
      </c>
      <c r="C15" s="79">
        <f t="shared" ref="C15:Q15" si="9">SUM(C16,C17,C20)</f>
        <v>23.410728587366016</v>
      </c>
      <c r="D15" s="79">
        <f t="shared" si="9"/>
        <v>24.075669067107597</v>
      </c>
      <c r="E15" s="79">
        <f t="shared" si="9"/>
        <v>24.869324797156466</v>
      </c>
      <c r="F15" s="79">
        <f t="shared" si="9"/>
        <v>25.878568430051978</v>
      </c>
      <c r="G15" s="79">
        <f t="shared" si="9"/>
        <v>23.244388311462831</v>
      </c>
      <c r="H15" s="79">
        <f t="shared" si="9"/>
        <v>24.481588091962742</v>
      </c>
      <c r="I15" s="79">
        <f t="shared" si="9"/>
        <v>25.263078093745779</v>
      </c>
      <c r="J15" s="79">
        <f t="shared" si="9"/>
        <v>26.282984811142015</v>
      </c>
      <c r="K15" s="79">
        <f t="shared" si="9"/>
        <v>27.992555296425707</v>
      </c>
      <c r="L15" s="79">
        <f t="shared" si="9"/>
        <v>24.609220445844649</v>
      </c>
      <c r="M15" s="79">
        <f t="shared" si="9"/>
        <v>24.137124140769696</v>
      </c>
      <c r="N15" s="79">
        <f t="shared" si="9"/>
        <v>27.066186718434629</v>
      </c>
      <c r="O15" s="79">
        <f t="shared" si="9"/>
        <v>27.571622702099205</v>
      </c>
      <c r="P15" s="79">
        <f t="shared" si="9"/>
        <v>34.466748088369492</v>
      </c>
      <c r="Q15" s="79">
        <f t="shared" si="9"/>
        <v>35.461983210673182</v>
      </c>
    </row>
    <row r="16" spans="1:17" ht="11.45" customHeight="1" x14ac:dyDescent="0.25">
      <c r="A16" s="91" t="s">
        <v>21</v>
      </c>
      <c r="B16" s="123">
        <v>15.103865389769611</v>
      </c>
      <c r="C16" s="123">
        <v>16.880790729742507</v>
      </c>
      <c r="D16" s="123">
        <v>17.134637206881493</v>
      </c>
      <c r="E16" s="123">
        <v>17.769253399728953</v>
      </c>
      <c r="F16" s="123">
        <v>19.03848578542388</v>
      </c>
      <c r="G16" s="123">
        <v>18.354234465308984</v>
      </c>
      <c r="H16" s="123">
        <v>19.374337336675733</v>
      </c>
      <c r="I16" s="123">
        <v>19.825890593745779</v>
      </c>
      <c r="J16" s="123">
        <v>21.645516456711636</v>
      </c>
      <c r="K16" s="123">
        <v>22.365992796425704</v>
      </c>
      <c r="L16" s="123">
        <v>20.45831135493556</v>
      </c>
      <c r="M16" s="123">
        <v>20.504102333916112</v>
      </c>
      <c r="N16" s="123">
        <v>21.736918425751703</v>
      </c>
      <c r="O16" s="123">
        <v>21.165562096038599</v>
      </c>
      <c r="P16" s="123">
        <v>21.070545556723921</v>
      </c>
      <c r="Q16" s="123">
        <v>20.078906287596254</v>
      </c>
    </row>
    <row r="17" spans="1:17" ht="11.45" customHeight="1" x14ac:dyDescent="0.25">
      <c r="A17" s="19" t="s">
        <v>20</v>
      </c>
      <c r="B17" s="76">
        <f t="shared" ref="B17" si="10">SUM(B18:B19)</f>
        <v>7.0627930862856889</v>
      </c>
      <c r="C17" s="76">
        <f t="shared" ref="C17:Q17" si="11">SUM(C18:C19)</f>
        <v>6.5299378576235068</v>
      </c>
      <c r="D17" s="76">
        <f t="shared" si="11"/>
        <v>6.9410318602261061</v>
      </c>
      <c r="E17" s="76">
        <f t="shared" si="11"/>
        <v>7.100071397427512</v>
      </c>
      <c r="F17" s="76">
        <f t="shared" si="11"/>
        <v>6.8400826446280991</v>
      </c>
      <c r="G17" s="76">
        <f t="shared" si="11"/>
        <v>4.8901538461538463</v>
      </c>
      <c r="H17" s="76">
        <f t="shared" si="11"/>
        <v>5.1072507552870094</v>
      </c>
      <c r="I17" s="76">
        <f t="shared" si="11"/>
        <v>5.4371875000000003</v>
      </c>
      <c r="J17" s="76">
        <f t="shared" si="11"/>
        <v>4.6374683544303794</v>
      </c>
      <c r="K17" s="76">
        <f t="shared" si="11"/>
        <v>5.6265625000000004</v>
      </c>
      <c r="L17" s="76">
        <f t="shared" si="11"/>
        <v>4.1509090909090904</v>
      </c>
      <c r="M17" s="76">
        <f t="shared" si="11"/>
        <v>3.6330218068535829</v>
      </c>
      <c r="N17" s="76">
        <f t="shared" si="11"/>
        <v>5.3292682926829276</v>
      </c>
      <c r="O17" s="76">
        <f t="shared" si="11"/>
        <v>6.4060606060606062</v>
      </c>
      <c r="P17" s="76">
        <f t="shared" si="11"/>
        <v>13.396202531645569</v>
      </c>
      <c r="Q17" s="76">
        <f t="shared" si="11"/>
        <v>15.383076923076924</v>
      </c>
    </row>
    <row r="18" spans="1:17" ht="11.45" customHeight="1" x14ac:dyDescent="0.25">
      <c r="A18" s="62" t="s">
        <v>17</v>
      </c>
      <c r="B18" s="77">
        <v>4.4247925894217097</v>
      </c>
      <c r="C18" s="77">
        <v>4.6016412185280844</v>
      </c>
      <c r="D18" s="77">
        <v>4.7744940068160648</v>
      </c>
      <c r="E18" s="77">
        <v>4.5816653311984759</v>
      </c>
      <c r="F18" s="77">
        <v>4.7607526085700842</v>
      </c>
      <c r="G18" s="77">
        <v>3.6406475228169821</v>
      </c>
      <c r="H18" s="77">
        <v>3.4311942563617817</v>
      </c>
      <c r="I18" s="77">
        <v>2.5897470486574234</v>
      </c>
      <c r="J18" s="77">
        <v>1.9349514563106796</v>
      </c>
      <c r="K18" s="77">
        <v>2.8015597743827221</v>
      </c>
      <c r="L18" s="77">
        <v>2.5005666960392405</v>
      </c>
      <c r="M18" s="77">
        <v>1.9318026035760225</v>
      </c>
      <c r="N18" s="77">
        <v>3.4970451448418882</v>
      </c>
      <c r="O18" s="77">
        <v>2.4306780523204337</v>
      </c>
      <c r="P18" s="77">
        <v>6.5364446724540599</v>
      </c>
      <c r="Q18" s="77">
        <v>6.7254886100199327</v>
      </c>
    </row>
    <row r="19" spans="1:17" ht="11.45" customHeight="1" x14ac:dyDescent="0.25">
      <c r="A19" s="62" t="s">
        <v>16</v>
      </c>
      <c r="B19" s="77">
        <v>2.6380004968639792</v>
      </c>
      <c r="C19" s="77">
        <v>1.9282966390954224</v>
      </c>
      <c r="D19" s="77">
        <v>2.1665378534100412</v>
      </c>
      <c r="E19" s="77">
        <v>2.5184060662290362</v>
      </c>
      <c r="F19" s="77">
        <v>2.0793300360580149</v>
      </c>
      <c r="G19" s="77">
        <v>1.2495063233368642</v>
      </c>
      <c r="H19" s="77">
        <v>1.6760564989252278</v>
      </c>
      <c r="I19" s="77">
        <v>2.8474404513425768</v>
      </c>
      <c r="J19" s="77">
        <v>2.7025168981196996</v>
      </c>
      <c r="K19" s="77">
        <v>2.8250027256172783</v>
      </c>
      <c r="L19" s="77">
        <v>1.6503423948698499</v>
      </c>
      <c r="M19" s="77">
        <v>1.7012192032775604</v>
      </c>
      <c r="N19" s="77">
        <v>1.8322231478410393</v>
      </c>
      <c r="O19" s="77">
        <v>3.9753825537401726</v>
      </c>
      <c r="P19" s="77">
        <v>6.8597578591915092</v>
      </c>
      <c r="Q19" s="77">
        <v>8.6575883130569906</v>
      </c>
    </row>
    <row r="20" spans="1:17" ht="11.45" customHeight="1" x14ac:dyDescent="0.25">
      <c r="A20" s="118" t="s">
        <v>19</v>
      </c>
      <c r="B20" s="122">
        <v>0</v>
      </c>
      <c r="C20" s="122">
        <v>0</v>
      </c>
      <c r="D20" s="122">
        <v>0</v>
      </c>
      <c r="E20" s="122">
        <v>0</v>
      </c>
      <c r="F20" s="122">
        <v>0</v>
      </c>
      <c r="G20" s="122">
        <v>0</v>
      </c>
      <c r="H20" s="122">
        <v>0</v>
      </c>
      <c r="I20" s="122">
        <v>0</v>
      </c>
      <c r="J20" s="122">
        <v>0</v>
      </c>
      <c r="K20" s="122">
        <v>0</v>
      </c>
      <c r="L20" s="122">
        <v>0</v>
      </c>
      <c r="M20" s="122">
        <v>0</v>
      </c>
      <c r="N20" s="122">
        <v>0</v>
      </c>
      <c r="O20" s="122">
        <v>0</v>
      </c>
      <c r="P20" s="122">
        <v>0</v>
      </c>
      <c r="Q20" s="122">
        <v>0</v>
      </c>
    </row>
    <row r="21" spans="1:17" ht="11.45" customHeight="1" x14ac:dyDescent="0.25">
      <c r="A21" s="25" t="s">
        <v>18</v>
      </c>
      <c r="B21" s="79">
        <f t="shared" ref="B21" si="12">SUM(B22:B23)</f>
        <v>0.71594094094094107</v>
      </c>
      <c r="C21" s="79">
        <f t="shared" ref="C21:Q21" si="13">SUM(C22:C23)</f>
        <v>0.63713713713713716</v>
      </c>
      <c r="D21" s="79">
        <f t="shared" si="13"/>
        <v>0.54827327327327324</v>
      </c>
      <c r="E21" s="79">
        <f t="shared" si="13"/>
        <v>0.75066339066339072</v>
      </c>
      <c r="F21" s="79">
        <f t="shared" si="13"/>
        <v>0.97277676950998193</v>
      </c>
      <c r="G21" s="79">
        <f t="shared" si="13"/>
        <v>1.4571428571428571</v>
      </c>
      <c r="H21" s="79">
        <f t="shared" si="13"/>
        <v>1.6661538461538459</v>
      </c>
      <c r="I21" s="79">
        <f t="shared" si="13"/>
        <v>1.8562962962962966</v>
      </c>
      <c r="J21" s="79">
        <f t="shared" si="13"/>
        <v>2.0328571428571434</v>
      </c>
      <c r="K21" s="79">
        <f t="shared" si="13"/>
        <v>1.191111111111111</v>
      </c>
      <c r="L21" s="79">
        <f t="shared" si="13"/>
        <v>0.75538461538461543</v>
      </c>
      <c r="M21" s="79">
        <f t="shared" si="13"/>
        <v>0.62285714285714289</v>
      </c>
      <c r="N21" s="79">
        <f t="shared" si="13"/>
        <v>0.64166666666666672</v>
      </c>
      <c r="O21" s="79">
        <f t="shared" si="13"/>
        <v>0.496</v>
      </c>
      <c r="P21" s="79">
        <f t="shared" si="13"/>
        <v>0.79304347826086963</v>
      </c>
      <c r="Q21" s="79">
        <f t="shared" si="13"/>
        <v>0.72869565217391308</v>
      </c>
    </row>
    <row r="22" spans="1:17" ht="11.45" customHeight="1" x14ac:dyDescent="0.25">
      <c r="A22" s="116" t="s">
        <v>17</v>
      </c>
      <c r="B22" s="77">
        <v>0.65592307927690896</v>
      </c>
      <c r="C22" s="77">
        <v>0.59473943903723425</v>
      </c>
      <c r="D22" s="77">
        <v>0.50551598170091083</v>
      </c>
      <c r="E22" s="77">
        <v>0.69043438315939165</v>
      </c>
      <c r="F22" s="77">
        <v>0.74575616572717374</v>
      </c>
      <c r="G22" s="77">
        <v>1.351811754064699</v>
      </c>
      <c r="H22" s="77">
        <v>1.5639179719396505</v>
      </c>
      <c r="I22" s="77">
        <v>1.6657127640007332</v>
      </c>
      <c r="J22" s="77">
        <v>1.9058333333333333</v>
      </c>
      <c r="K22" s="77">
        <v>1.0164446079957636</v>
      </c>
      <c r="L22" s="77">
        <v>0.38519882387687615</v>
      </c>
      <c r="M22" s="77">
        <v>0.26815139124827991</v>
      </c>
      <c r="N22" s="77">
        <v>0.39230345021381985</v>
      </c>
      <c r="O22" s="77">
        <v>0.23972874175630196</v>
      </c>
      <c r="P22" s="77">
        <v>0.4661819361041335</v>
      </c>
      <c r="Q22" s="77">
        <v>0.40667608441589576</v>
      </c>
    </row>
    <row r="23" spans="1:17" ht="11.45" customHeight="1" x14ac:dyDescent="0.25">
      <c r="A23" s="93" t="s">
        <v>16</v>
      </c>
      <c r="B23" s="74">
        <v>6.0017861664032113E-2</v>
      </c>
      <c r="C23" s="74">
        <v>4.2397698099902903E-2</v>
      </c>
      <c r="D23" s="74">
        <v>4.275729157236241E-2</v>
      </c>
      <c r="E23" s="74">
        <v>6.0229007503999066E-2</v>
      </c>
      <c r="F23" s="74">
        <v>0.22702060378280819</v>
      </c>
      <c r="G23" s="74">
        <v>0.10533110307815807</v>
      </c>
      <c r="H23" s="74">
        <v>0.10223587421419533</v>
      </c>
      <c r="I23" s="74">
        <v>0.19058353229556338</v>
      </c>
      <c r="J23" s="74">
        <v>0.12702380952381009</v>
      </c>
      <c r="K23" s="74">
        <v>0.17466650311534737</v>
      </c>
      <c r="L23" s="74">
        <v>0.37018579150773928</v>
      </c>
      <c r="M23" s="74">
        <v>0.35470575160886297</v>
      </c>
      <c r="N23" s="74">
        <v>0.24936321645284687</v>
      </c>
      <c r="O23" s="74">
        <v>0.25627125824369801</v>
      </c>
      <c r="P23" s="74">
        <v>0.32686154215673613</v>
      </c>
      <c r="Q23" s="74">
        <v>0.32201956775801732</v>
      </c>
    </row>
    <row r="25" spans="1:17" ht="11.45" customHeight="1" x14ac:dyDescent="0.25">
      <c r="A25" s="27" t="s">
        <v>114</v>
      </c>
      <c r="B25" s="68">
        <f t="shared" ref="B25:Q25" si="14">B26+B32</f>
        <v>168.5</v>
      </c>
      <c r="C25" s="68">
        <f t="shared" si="14"/>
        <v>184.5</v>
      </c>
      <c r="D25" s="68">
        <f t="shared" si="14"/>
        <v>188</v>
      </c>
      <c r="E25" s="68">
        <f t="shared" si="14"/>
        <v>193.5</v>
      </c>
      <c r="F25" s="68">
        <f t="shared" si="14"/>
        <v>205.5</v>
      </c>
      <c r="G25" s="68">
        <f t="shared" si="14"/>
        <v>210.5</v>
      </c>
      <c r="H25" s="68">
        <f t="shared" si="14"/>
        <v>215</v>
      </c>
      <c r="I25" s="68">
        <f t="shared" si="14"/>
        <v>221</v>
      </c>
      <c r="J25" s="68">
        <f t="shared" si="14"/>
        <v>239.5</v>
      </c>
      <c r="K25" s="68">
        <f t="shared" si="14"/>
        <v>240.5</v>
      </c>
      <c r="L25" s="68">
        <f t="shared" si="14"/>
        <v>242</v>
      </c>
      <c r="M25" s="68">
        <f t="shared" si="14"/>
        <v>242</v>
      </c>
      <c r="N25" s="68">
        <f t="shared" si="14"/>
        <v>241.5</v>
      </c>
      <c r="O25" s="68">
        <f t="shared" si="14"/>
        <v>246</v>
      </c>
      <c r="P25" s="68">
        <f t="shared" si="14"/>
        <v>271</v>
      </c>
      <c r="Q25" s="68">
        <f t="shared" si="14"/>
        <v>270.5</v>
      </c>
    </row>
    <row r="26" spans="1:17" ht="11.45" customHeight="1" x14ac:dyDescent="0.25">
      <c r="A26" s="25" t="s">
        <v>39</v>
      </c>
      <c r="B26" s="79">
        <f t="shared" ref="B26:Q26" si="15">SUM(B27,B28,B31)</f>
        <v>159.5</v>
      </c>
      <c r="C26" s="79">
        <f t="shared" si="15"/>
        <v>175.5</v>
      </c>
      <c r="D26" s="79">
        <f t="shared" si="15"/>
        <v>179</v>
      </c>
      <c r="E26" s="79">
        <f t="shared" si="15"/>
        <v>184.5</v>
      </c>
      <c r="F26" s="79">
        <f t="shared" si="15"/>
        <v>195.5</v>
      </c>
      <c r="G26" s="79">
        <f t="shared" si="15"/>
        <v>195</v>
      </c>
      <c r="H26" s="79">
        <f t="shared" si="15"/>
        <v>197</v>
      </c>
      <c r="I26" s="79">
        <f t="shared" si="15"/>
        <v>202</v>
      </c>
      <c r="J26" s="79">
        <f t="shared" si="15"/>
        <v>218</v>
      </c>
      <c r="K26" s="79">
        <f t="shared" si="15"/>
        <v>224.5</v>
      </c>
      <c r="L26" s="79">
        <f t="shared" si="15"/>
        <v>227.5</v>
      </c>
      <c r="M26" s="79">
        <f t="shared" si="15"/>
        <v>227.5</v>
      </c>
      <c r="N26" s="79">
        <f t="shared" si="15"/>
        <v>227.5</v>
      </c>
      <c r="O26" s="79">
        <f t="shared" si="15"/>
        <v>232</v>
      </c>
      <c r="P26" s="79">
        <f t="shared" si="15"/>
        <v>257</v>
      </c>
      <c r="Q26" s="79">
        <f t="shared" si="15"/>
        <v>257</v>
      </c>
    </row>
    <row r="27" spans="1:17" ht="11.45" customHeight="1" x14ac:dyDescent="0.25">
      <c r="A27" s="91" t="s">
        <v>21</v>
      </c>
      <c r="B27" s="123">
        <v>133</v>
      </c>
      <c r="C27" s="123">
        <v>148.5</v>
      </c>
      <c r="D27" s="123">
        <v>151</v>
      </c>
      <c r="E27" s="123">
        <v>156.5</v>
      </c>
      <c r="F27" s="123">
        <v>167.5</v>
      </c>
      <c r="G27" s="123">
        <v>168.5</v>
      </c>
      <c r="H27" s="123">
        <v>170.5</v>
      </c>
      <c r="I27" s="123">
        <v>174.5</v>
      </c>
      <c r="J27" s="123">
        <v>190.5</v>
      </c>
      <c r="K27" s="123">
        <v>197</v>
      </c>
      <c r="L27" s="123">
        <v>200</v>
      </c>
      <c r="M27" s="123">
        <v>200</v>
      </c>
      <c r="N27" s="123">
        <v>200</v>
      </c>
      <c r="O27" s="123">
        <v>200.5</v>
      </c>
      <c r="P27" s="123">
        <v>207</v>
      </c>
      <c r="Q27" s="123">
        <v>199.5</v>
      </c>
    </row>
    <row r="28" spans="1:17" ht="11.45" customHeight="1" x14ac:dyDescent="0.25">
      <c r="A28" s="19" t="s">
        <v>20</v>
      </c>
      <c r="B28" s="76">
        <f t="shared" ref="B28:Q28" si="16">SUM(B29:B30)</f>
        <v>26.5</v>
      </c>
      <c r="C28" s="76">
        <f t="shared" si="16"/>
        <v>27</v>
      </c>
      <c r="D28" s="76">
        <f t="shared" si="16"/>
        <v>28</v>
      </c>
      <c r="E28" s="76">
        <f t="shared" si="16"/>
        <v>28</v>
      </c>
      <c r="F28" s="76">
        <f t="shared" si="16"/>
        <v>28</v>
      </c>
      <c r="G28" s="76">
        <f t="shared" si="16"/>
        <v>26.5</v>
      </c>
      <c r="H28" s="76">
        <f t="shared" si="16"/>
        <v>26.5</v>
      </c>
      <c r="I28" s="76">
        <f t="shared" si="16"/>
        <v>27.5</v>
      </c>
      <c r="J28" s="76">
        <f t="shared" si="16"/>
        <v>27.5</v>
      </c>
      <c r="K28" s="76">
        <f t="shared" si="16"/>
        <v>27.5</v>
      </c>
      <c r="L28" s="76">
        <f t="shared" si="16"/>
        <v>27.5</v>
      </c>
      <c r="M28" s="76">
        <f t="shared" si="16"/>
        <v>27.5</v>
      </c>
      <c r="N28" s="76">
        <f t="shared" si="16"/>
        <v>27.5</v>
      </c>
      <c r="O28" s="76">
        <f t="shared" si="16"/>
        <v>31.5</v>
      </c>
      <c r="P28" s="76">
        <f t="shared" si="16"/>
        <v>50</v>
      </c>
      <c r="Q28" s="76">
        <f t="shared" si="16"/>
        <v>57.5</v>
      </c>
    </row>
    <row r="29" spans="1:17" ht="11.45" customHeight="1" x14ac:dyDescent="0.25">
      <c r="A29" s="62" t="s">
        <v>17</v>
      </c>
      <c r="B29" s="77">
        <v>16.5</v>
      </c>
      <c r="C29" s="77">
        <v>17</v>
      </c>
      <c r="D29" s="77">
        <v>18</v>
      </c>
      <c r="E29" s="77">
        <v>18</v>
      </c>
      <c r="F29" s="77">
        <v>18</v>
      </c>
      <c r="G29" s="77">
        <v>16.5</v>
      </c>
      <c r="H29" s="77">
        <v>16.5</v>
      </c>
      <c r="I29" s="77">
        <v>16.5</v>
      </c>
      <c r="J29" s="77">
        <v>16.5</v>
      </c>
      <c r="K29" s="77">
        <v>16.5</v>
      </c>
      <c r="L29" s="77">
        <v>16.5</v>
      </c>
      <c r="M29" s="77">
        <v>16.5</v>
      </c>
      <c r="N29" s="77">
        <v>16.5</v>
      </c>
      <c r="O29" s="77">
        <v>16.5</v>
      </c>
      <c r="P29" s="77">
        <v>24.5</v>
      </c>
      <c r="Q29" s="77">
        <v>25</v>
      </c>
    </row>
    <row r="30" spans="1:17" ht="11.45" customHeight="1" x14ac:dyDescent="0.25">
      <c r="A30" s="62" t="s">
        <v>16</v>
      </c>
      <c r="B30" s="77">
        <v>10</v>
      </c>
      <c r="C30" s="77">
        <v>10</v>
      </c>
      <c r="D30" s="77">
        <v>10</v>
      </c>
      <c r="E30" s="77">
        <v>10</v>
      </c>
      <c r="F30" s="77">
        <v>10</v>
      </c>
      <c r="G30" s="77">
        <v>10</v>
      </c>
      <c r="H30" s="77">
        <v>10</v>
      </c>
      <c r="I30" s="77">
        <v>11</v>
      </c>
      <c r="J30" s="77">
        <v>11</v>
      </c>
      <c r="K30" s="77">
        <v>11</v>
      </c>
      <c r="L30" s="77">
        <v>11</v>
      </c>
      <c r="M30" s="77">
        <v>11</v>
      </c>
      <c r="N30" s="77">
        <v>11</v>
      </c>
      <c r="O30" s="77">
        <v>15</v>
      </c>
      <c r="P30" s="77">
        <v>25.5</v>
      </c>
      <c r="Q30" s="77">
        <v>32.5</v>
      </c>
    </row>
    <row r="31" spans="1:17" ht="11.45" customHeight="1" x14ac:dyDescent="0.25">
      <c r="A31" s="118" t="s">
        <v>19</v>
      </c>
      <c r="B31" s="122">
        <v>0</v>
      </c>
      <c r="C31" s="122">
        <v>0</v>
      </c>
      <c r="D31" s="122">
        <v>0</v>
      </c>
      <c r="E31" s="122">
        <v>0</v>
      </c>
      <c r="F31" s="122">
        <v>0</v>
      </c>
      <c r="G31" s="122">
        <v>0</v>
      </c>
      <c r="H31" s="122">
        <v>0</v>
      </c>
      <c r="I31" s="122">
        <v>0</v>
      </c>
      <c r="J31" s="122">
        <v>0</v>
      </c>
      <c r="K31" s="122">
        <v>0</v>
      </c>
      <c r="L31" s="122">
        <v>0</v>
      </c>
      <c r="M31" s="122">
        <v>0</v>
      </c>
      <c r="N31" s="122">
        <v>0</v>
      </c>
      <c r="O31" s="122">
        <v>0</v>
      </c>
      <c r="P31" s="122">
        <v>0</v>
      </c>
      <c r="Q31" s="122">
        <v>0</v>
      </c>
    </row>
    <row r="32" spans="1:17" ht="11.45" customHeight="1" x14ac:dyDescent="0.25">
      <c r="A32" s="25" t="s">
        <v>18</v>
      </c>
      <c r="B32" s="79">
        <f t="shared" ref="B32:Q32" si="17">SUM(B33:B34)</f>
        <v>9</v>
      </c>
      <c r="C32" s="79">
        <f t="shared" si="17"/>
        <v>9</v>
      </c>
      <c r="D32" s="79">
        <f t="shared" si="17"/>
        <v>9</v>
      </c>
      <c r="E32" s="79">
        <f t="shared" si="17"/>
        <v>9</v>
      </c>
      <c r="F32" s="79">
        <f t="shared" si="17"/>
        <v>10</v>
      </c>
      <c r="G32" s="79">
        <f t="shared" si="17"/>
        <v>15.5</v>
      </c>
      <c r="H32" s="79">
        <f t="shared" si="17"/>
        <v>18</v>
      </c>
      <c r="I32" s="79">
        <f t="shared" si="17"/>
        <v>19</v>
      </c>
      <c r="J32" s="79">
        <f t="shared" si="17"/>
        <v>21.5</v>
      </c>
      <c r="K32" s="79">
        <f t="shared" si="17"/>
        <v>16</v>
      </c>
      <c r="L32" s="79">
        <f t="shared" si="17"/>
        <v>14.5</v>
      </c>
      <c r="M32" s="79">
        <f t="shared" si="17"/>
        <v>14.5</v>
      </c>
      <c r="N32" s="79">
        <f t="shared" si="17"/>
        <v>14</v>
      </c>
      <c r="O32" s="79">
        <f t="shared" si="17"/>
        <v>14</v>
      </c>
      <c r="P32" s="79">
        <f t="shared" si="17"/>
        <v>14</v>
      </c>
      <c r="Q32" s="79">
        <f t="shared" si="17"/>
        <v>13.5</v>
      </c>
    </row>
    <row r="33" spans="1:17" ht="11.45" customHeight="1" x14ac:dyDescent="0.25">
      <c r="A33" s="116" t="s">
        <v>17</v>
      </c>
      <c r="B33" s="77">
        <v>8.5</v>
      </c>
      <c r="C33" s="77">
        <v>8.5</v>
      </c>
      <c r="D33" s="77">
        <v>8.5</v>
      </c>
      <c r="E33" s="77">
        <v>8.5</v>
      </c>
      <c r="F33" s="77">
        <v>8.5</v>
      </c>
      <c r="G33" s="77">
        <v>14</v>
      </c>
      <c r="H33" s="77">
        <v>16.5</v>
      </c>
      <c r="I33" s="77">
        <v>17.5</v>
      </c>
      <c r="J33" s="77">
        <v>20</v>
      </c>
      <c r="K33" s="77">
        <v>14.5</v>
      </c>
      <c r="L33" s="77">
        <v>12</v>
      </c>
      <c r="M33" s="77">
        <v>12</v>
      </c>
      <c r="N33" s="77">
        <v>12</v>
      </c>
      <c r="O33" s="77">
        <v>12</v>
      </c>
      <c r="P33" s="77">
        <v>12</v>
      </c>
      <c r="Q33" s="77">
        <v>11.5</v>
      </c>
    </row>
    <row r="34" spans="1:17" ht="11.45" customHeight="1" x14ac:dyDescent="0.25">
      <c r="A34" s="93" t="s">
        <v>16</v>
      </c>
      <c r="B34" s="74">
        <v>0.5</v>
      </c>
      <c r="C34" s="74">
        <v>0.5</v>
      </c>
      <c r="D34" s="74">
        <v>0.5</v>
      </c>
      <c r="E34" s="74">
        <v>0.5</v>
      </c>
      <c r="F34" s="74">
        <v>1.5</v>
      </c>
      <c r="G34" s="74">
        <v>1.5</v>
      </c>
      <c r="H34" s="74">
        <v>1.5</v>
      </c>
      <c r="I34" s="74">
        <v>1.5</v>
      </c>
      <c r="J34" s="74">
        <v>1.5</v>
      </c>
      <c r="K34" s="74">
        <v>1.5</v>
      </c>
      <c r="L34" s="74">
        <v>2.5</v>
      </c>
      <c r="M34" s="74">
        <v>2.5</v>
      </c>
      <c r="N34" s="74">
        <v>2</v>
      </c>
      <c r="O34" s="74">
        <v>2</v>
      </c>
      <c r="P34" s="74">
        <v>2</v>
      </c>
      <c r="Q34" s="74">
        <v>2</v>
      </c>
    </row>
    <row r="36" spans="1:17" ht="11.45" customHeight="1" x14ac:dyDescent="0.25">
      <c r="A36" s="27" t="s">
        <v>113</v>
      </c>
      <c r="B36" s="68">
        <f t="shared" ref="B36:Q36" si="18">B37+B43</f>
        <v>168.5</v>
      </c>
      <c r="C36" s="68">
        <f t="shared" si="18"/>
        <v>184.5</v>
      </c>
      <c r="D36" s="68">
        <f t="shared" si="18"/>
        <v>188</v>
      </c>
      <c r="E36" s="68">
        <f t="shared" si="18"/>
        <v>193.5</v>
      </c>
      <c r="F36" s="68">
        <f t="shared" si="18"/>
        <v>205.5</v>
      </c>
      <c r="G36" s="68">
        <f t="shared" si="18"/>
        <v>210.5</v>
      </c>
      <c r="H36" s="68">
        <f t="shared" si="18"/>
        <v>215</v>
      </c>
      <c r="I36" s="68">
        <f t="shared" si="18"/>
        <v>221</v>
      </c>
      <c r="J36" s="68">
        <f t="shared" si="18"/>
        <v>239.5</v>
      </c>
      <c r="K36" s="68">
        <f t="shared" si="18"/>
        <v>240.5</v>
      </c>
      <c r="L36" s="68">
        <f t="shared" si="18"/>
        <v>242</v>
      </c>
      <c r="M36" s="68">
        <f t="shared" si="18"/>
        <v>242</v>
      </c>
      <c r="N36" s="68">
        <f t="shared" si="18"/>
        <v>241.5</v>
      </c>
      <c r="O36" s="68">
        <f t="shared" si="18"/>
        <v>246</v>
      </c>
      <c r="P36" s="68">
        <f t="shared" si="18"/>
        <v>271</v>
      </c>
      <c r="Q36" s="68">
        <f t="shared" si="18"/>
        <v>270.5</v>
      </c>
    </row>
    <row r="37" spans="1:17" ht="11.45" customHeight="1" x14ac:dyDescent="0.25">
      <c r="A37" s="25" t="s">
        <v>39</v>
      </c>
      <c r="B37" s="79">
        <f t="shared" ref="B37:Q37" si="19">SUM(B38,B39,B42)</f>
        <v>159.5</v>
      </c>
      <c r="C37" s="79">
        <f t="shared" si="19"/>
        <v>175.5</v>
      </c>
      <c r="D37" s="79">
        <f t="shared" si="19"/>
        <v>179</v>
      </c>
      <c r="E37" s="79">
        <f t="shared" si="19"/>
        <v>184.5</v>
      </c>
      <c r="F37" s="79">
        <f t="shared" si="19"/>
        <v>195.5</v>
      </c>
      <c r="G37" s="79">
        <f t="shared" si="19"/>
        <v>195</v>
      </c>
      <c r="H37" s="79">
        <f t="shared" si="19"/>
        <v>197</v>
      </c>
      <c r="I37" s="79">
        <f t="shared" si="19"/>
        <v>202</v>
      </c>
      <c r="J37" s="79">
        <f t="shared" si="19"/>
        <v>218</v>
      </c>
      <c r="K37" s="79">
        <f t="shared" si="19"/>
        <v>224.5</v>
      </c>
      <c r="L37" s="79">
        <f t="shared" si="19"/>
        <v>227.5</v>
      </c>
      <c r="M37" s="79">
        <f t="shared" si="19"/>
        <v>227.5</v>
      </c>
      <c r="N37" s="79">
        <f t="shared" si="19"/>
        <v>227.5</v>
      </c>
      <c r="O37" s="79">
        <f t="shared" si="19"/>
        <v>232</v>
      </c>
      <c r="P37" s="79">
        <f t="shared" si="19"/>
        <v>257</v>
      </c>
      <c r="Q37" s="79">
        <f t="shared" si="19"/>
        <v>257</v>
      </c>
    </row>
    <row r="38" spans="1:17" ht="11.45" customHeight="1" x14ac:dyDescent="0.25">
      <c r="A38" s="91" t="s">
        <v>21</v>
      </c>
      <c r="B38" s="123">
        <v>133</v>
      </c>
      <c r="C38" s="123">
        <v>148.5</v>
      </c>
      <c r="D38" s="123">
        <v>151</v>
      </c>
      <c r="E38" s="123">
        <v>156.5</v>
      </c>
      <c r="F38" s="123">
        <v>167.5</v>
      </c>
      <c r="G38" s="123">
        <v>168.5</v>
      </c>
      <c r="H38" s="123">
        <v>170.5</v>
      </c>
      <c r="I38" s="123">
        <v>174.5</v>
      </c>
      <c r="J38" s="123">
        <v>190.5</v>
      </c>
      <c r="K38" s="123">
        <v>197</v>
      </c>
      <c r="L38" s="123">
        <v>200</v>
      </c>
      <c r="M38" s="123">
        <v>200</v>
      </c>
      <c r="N38" s="123">
        <v>200</v>
      </c>
      <c r="O38" s="123">
        <v>200.5</v>
      </c>
      <c r="P38" s="123">
        <v>207</v>
      </c>
      <c r="Q38" s="123">
        <v>199.5</v>
      </c>
    </row>
    <row r="39" spans="1:17" ht="11.45" customHeight="1" x14ac:dyDescent="0.25">
      <c r="A39" s="19" t="s">
        <v>20</v>
      </c>
      <c r="B39" s="76">
        <f t="shared" ref="B39:Q39" si="20">SUM(B40:B41)</f>
        <v>26.5</v>
      </c>
      <c r="C39" s="76">
        <f t="shared" si="20"/>
        <v>27</v>
      </c>
      <c r="D39" s="76">
        <f t="shared" si="20"/>
        <v>28</v>
      </c>
      <c r="E39" s="76">
        <f t="shared" si="20"/>
        <v>28</v>
      </c>
      <c r="F39" s="76">
        <f t="shared" si="20"/>
        <v>28</v>
      </c>
      <c r="G39" s="76">
        <f t="shared" si="20"/>
        <v>26.5</v>
      </c>
      <c r="H39" s="76">
        <f t="shared" si="20"/>
        <v>26.5</v>
      </c>
      <c r="I39" s="76">
        <f t="shared" si="20"/>
        <v>27.5</v>
      </c>
      <c r="J39" s="76">
        <f t="shared" si="20"/>
        <v>27.5</v>
      </c>
      <c r="K39" s="76">
        <f t="shared" si="20"/>
        <v>27.5</v>
      </c>
      <c r="L39" s="76">
        <f t="shared" si="20"/>
        <v>27.5</v>
      </c>
      <c r="M39" s="76">
        <f t="shared" si="20"/>
        <v>27.5</v>
      </c>
      <c r="N39" s="76">
        <f t="shared" si="20"/>
        <v>27.5</v>
      </c>
      <c r="O39" s="76">
        <f t="shared" si="20"/>
        <v>31.5</v>
      </c>
      <c r="P39" s="76">
        <f t="shared" si="20"/>
        <v>50</v>
      </c>
      <c r="Q39" s="76">
        <f t="shared" si="20"/>
        <v>57.5</v>
      </c>
    </row>
    <row r="40" spans="1:17" ht="11.45" customHeight="1" x14ac:dyDescent="0.25">
      <c r="A40" s="62" t="s">
        <v>17</v>
      </c>
      <c r="B40" s="77">
        <v>16.5</v>
      </c>
      <c r="C40" s="77">
        <v>17</v>
      </c>
      <c r="D40" s="77">
        <v>18</v>
      </c>
      <c r="E40" s="77">
        <v>18</v>
      </c>
      <c r="F40" s="77">
        <v>18</v>
      </c>
      <c r="G40" s="77">
        <v>16.5</v>
      </c>
      <c r="H40" s="77">
        <v>16.5</v>
      </c>
      <c r="I40" s="77">
        <v>16.5</v>
      </c>
      <c r="J40" s="77">
        <v>16.5</v>
      </c>
      <c r="K40" s="77">
        <v>16.5</v>
      </c>
      <c r="L40" s="77">
        <v>16.5</v>
      </c>
      <c r="M40" s="77">
        <v>16.5</v>
      </c>
      <c r="N40" s="77">
        <v>16.5</v>
      </c>
      <c r="O40" s="77">
        <v>16.5</v>
      </c>
      <c r="P40" s="77">
        <v>24.5</v>
      </c>
      <c r="Q40" s="77">
        <v>25</v>
      </c>
    </row>
    <row r="41" spans="1:17" ht="11.45" customHeight="1" x14ac:dyDescent="0.25">
      <c r="A41" s="62" t="s">
        <v>16</v>
      </c>
      <c r="B41" s="77">
        <v>10</v>
      </c>
      <c r="C41" s="77">
        <v>10</v>
      </c>
      <c r="D41" s="77">
        <v>10</v>
      </c>
      <c r="E41" s="77">
        <v>10</v>
      </c>
      <c r="F41" s="77">
        <v>10</v>
      </c>
      <c r="G41" s="77">
        <v>10</v>
      </c>
      <c r="H41" s="77">
        <v>10</v>
      </c>
      <c r="I41" s="77">
        <v>11</v>
      </c>
      <c r="J41" s="77">
        <v>11</v>
      </c>
      <c r="K41" s="77">
        <v>11</v>
      </c>
      <c r="L41" s="77">
        <v>11</v>
      </c>
      <c r="M41" s="77">
        <v>11</v>
      </c>
      <c r="N41" s="77">
        <v>11</v>
      </c>
      <c r="O41" s="77">
        <v>15</v>
      </c>
      <c r="P41" s="77">
        <v>25.5</v>
      </c>
      <c r="Q41" s="77">
        <v>32.5</v>
      </c>
    </row>
    <row r="42" spans="1:17" ht="11.45" customHeight="1" x14ac:dyDescent="0.25">
      <c r="A42" s="118" t="s">
        <v>19</v>
      </c>
      <c r="B42" s="122">
        <v>0</v>
      </c>
      <c r="C42" s="122">
        <v>0</v>
      </c>
      <c r="D42" s="122">
        <v>0</v>
      </c>
      <c r="E42" s="122">
        <v>0</v>
      </c>
      <c r="F42" s="122">
        <v>0</v>
      </c>
      <c r="G42" s="122">
        <v>0</v>
      </c>
      <c r="H42" s="122">
        <v>0</v>
      </c>
      <c r="I42" s="122">
        <v>0</v>
      </c>
      <c r="J42" s="122">
        <v>0</v>
      </c>
      <c r="K42" s="122">
        <v>0</v>
      </c>
      <c r="L42" s="122">
        <v>0</v>
      </c>
      <c r="M42" s="122">
        <v>0</v>
      </c>
      <c r="N42" s="122">
        <v>0</v>
      </c>
      <c r="O42" s="122">
        <v>0</v>
      </c>
      <c r="P42" s="122">
        <v>0</v>
      </c>
      <c r="Q42" s="122">
        <v>0</v>
      </c>
    </row>
    <row r="43" spans="1:17" ht="11.45" customHeight="1" x14ac:dyDescent="0.25">
      <c r="A43" s="25" t="s">
        <v>18</v>
      </c>
      <c r="B43" s="79">
        <f t="shared" ref="B43:Q43" si="21">SUM(B44:B45)</f>
        <v>9</v>
      </c>
      <c r="C43" s="79">
        <f t="shared" si="21"/>
        <v>9</v>
      </c>
      <c r="D43" s="79">
        <f t="shared" si="21"/>
        <v>9</v>
      </c>
      <c r="E43" s="79">
        <f t="shared" si="21"/>
        <v>9</v>
      </c>
      <c r="F43" s="79">
        <f t="shared" si="21"/>
        <v>10</v>
      </c>
      <c r="G43" s="79">
        <f t="shared" si="21"/>
        <v>15.5</v>
      </c>
      <c r="H43" s="79">
        <f t="shared" si="21"/>
        <v>18</v>
      </c>
      <c r="I43" s="79">
        <f t="shared" si="21"/>
        <v>19</v>
      </c>
      <c r="J43" s="79">
        <f t="shared" si="21"/>
        <v>21.5</v>
      </c>
      <c r="K43" s="79">
        <f t="shared" si="21"/>
        <v>16</v>
      </c>
      <c r="L43" s="79">
        <f t="shared" si="21"/>
        <v>14.5</v>
      </c>
      <c r="M43" s="79">
        <f t="shared" si="21"/>
        <v>14.5</v>
      </c>
      <c r="N43" s="79">
        <f t="shared" si="21"/>
        <v>14</v>
      </c>
      <c r="O43" s="79">
        <f t="shared" si="21"/>
        <v>14</v>
      </c>
      <c r="P43" s="79">
        <f t="shared" si="21"/>
        <v>14</v>
      </c>
      <c r="Q43" s="79">
        <f t="shared" si="21"/>
        <v>13.5</v>
      </c>
    </row>
    <row r="44" spans="1:17" ht="11.45" customHeight="1" x14ac:dyDescent="0.25">
      <c r="A44" s="116" t="s">
        <v>17</v>
      </c>
      <c r="B44" s="77">
        <v>8.5</v>
      </c>
      <c r="C44" s="77">
        <v>8.5</v>
      </c>
      <c r="D44" s="77">
        <v>8.5</v>
      </c>
      <c r="E44" s="77">
        <v>8.5</v>
      </c>
      <c r="F44" s="77">
        <v>8.5</v>
      </c>
      <c r="G44" s="77">
        <v>14</v>
      </c>
      <c r="H44" s="77">
        <v>16.5</v>
      </c>
      <c r="I44" s="77">
        <v>17.5</v>
      </c>
      <c r="J44" s="77">
        <v>20</v>
      </c>
      <c r="K44" s="77">
        <v>14.5</v>
      </c>
      <c r="L44" s="77">
        <v>12</v>
      </c>
      <c r="M44" s="77">
        <v>12</v>
      </c>
      <c r="N44" s="77">
        <v>12</v>
      </c>
      <c r="O44" s="77">
        <v>12</v>
      </c>
      <c r="P44" s="77">
        <v>12</v>
      </c>
      <c r="Q44" s="77">
        <v>11.5</v>
      </c>
    </row>
    <row r="45" spans="1:17" ht="11.45" customHeight="1" x14ac:dyDescent="0.25">
      <c r="A45" s="93" t="s">
        <v>16</v>
      </c>
      <c r="B45" s="74">
        <v>0.5</v>
      </c>
      <c r="C45" s="74">
        <v>0.5</v>
      </c>
      <c r="D45" s="74">
        <v>0.5</v>
      </c>
      <c r="E45" s="74">
        <v>0.5</v>
      </c>
      <c r="F45" s="74">
        <v>1.5</v>
      </c>
      <c r="G45" s="74">
        <v>1.5</v>
      </c>
      <c r="H45" s="74">
        <v>1.5</v>
      </c>
      <c r="I45" s="74">
        <v>1.5</v>
      </c>
      <c r="J45" s="74">
        <v>1.5</v>
      </c>
      <c r="K45" s="74">
        <v>1.5</v>
      </c>
      <c r="L45" s="74">
        <v>2.5</v>
      </c>
      <c r="M45" s="74">
        <v>2.5</v>
      </c>
      <c r="N45" s="74">
        <v>2</v>
      </c>
      <c r="O45" s="74">
        <v>2</v>
      </c>
      <c r="P45" s="74">
        <v>2</v>
      </c>
      <c r="Q45" s="74">
        <v>2</v>
      </c>
    </row>
    <row r="47" spans="1:17" ht="11.45" customHeight="1" x14ac:dyDescent="0.25">
      <c r="A47" s="27" t="s">
        <v>112</v>
      </c>
      <c r="B47" s="41"/>
      <c r="C47" s="68">
        <f t="shared" ref="C47:Q47" si="22">C48+C54</f>
        <v>16</v>
      </c>
      <c r="D47" s="68">
        <f t="shared" si="22"/>
        <v>3.5</v>
      </c>
      <c r="E47" s="68">
        <f t="shared" si="22"/>
        <v>5.5</v>
      </c>
      <c r="F47" s="68">
        <f t="shared" si="22"/>
        <v>12</v>
      </c>
      <c r="G47" s="68">
        <f t="shared" si="22"/>
        <v>6.5</v>
      </c>
      <c r="H47" s="68">
        <f t="shared" si="22"/>
        <v>4.5</v>
      </c>
      <c r="I47" s="68">
        <f t="shared" si="22"/>
        <v>6</v>
      </c>
      <c r="J47" s="68">
        <f t="shared" si="22"/>
        <v>18.5</v>
      </c>
      <c r="K47" s="68">
        <f t="shared" si="22"/>
        <v>6.5</v>
      </c>
      <c r="L47" s="68">
        <f t="shared" si="22"/>
        <v>4</v>
      </c>
      <c r="M47" s="68">
        <f t="shared" si="22"/>
        <v>0</v>
      </c>
      <c r="N47" s="68">
        <f t="shared" si="22"/>
        <v>0</v>
      </c>
      <c r="O47" s="68">
        <f t="shared" si="22"/>
        <v>4.5</v>
      </c>
      <c r="P47" s="68">
        <f t="shared" si="22"/>
        <v>25</v>
      </c>
      <c r="Q47" s="68">
        <f t="shared" si="22"/>
        <v>7.5</v>
      </c>
    </row>
    <row r="48" spans="1:17" ht="11.45" customHeight="1" x14ac:dyDescent="0.25">
      <c r="A48" s="25" t="s">
        <v>39</v>
      </c>
      <c r="B48" s="40"/>
      <c r="C48" s="79">
        <f t="shared" ref="C48:Q48" si="23">SUM(C49,C50,C53)</f>
        <v>16</v>
      </c>
      <c r="D48" s="79">
        <f t="shared" si="23"/>
        <v>3.5</v>
      </c>
      <c r="E48" s="79">
        <f t="shared" si="23"/>
        <v>5.5</v>
      </c>
      <c r="F48" s="79">
        <f t="shared" si="23"/>
        <v>11</v>
      </c>
      <c r="G48" s="79">
        <f t="shared" si="23"/>
        <v>1</v>
      </c>
      <c r="H48" s="79">
        <f t="shared" si="23"/>
        <v>2</v>
      </c>
      <c r="I48" s="79">
        <f t="shared" si="23"/>
        <v>5</v>
      </c>
      <c r="J48" s="79">
        <f t="shared" si="23"/>
        <v>16</v>
      </c>
      <c r="K48" s="79">
        <f t="shared" si="23"/>
        <v>6.5</v>
      </c>
      <c r="L48" s="79">
        <f t="shared" si="23"/>
        <v>3</v>
      </c>
      <c r="M48" s="79">
        <f t="shared" si="23"/>
        <v>0</v>
      </c>
      <c r="N48" s="79">
        <f t="shared" si="23"/>
        <v>0</v>
      </c>
      <c r="O48" s="79">
        <f t="shared" si="23"/>
        <v>4.5</v>
      </c>
      <c r="P48" s="79">
        <f t="shared" si="23"/>
        <v>25</v>
      </c>
      <c r="Q48" s="79">
        <f t="shared" si="23"/>
        <v>7.5</v>
      </c>
    </row>
    <row r="49" spans="1:17" ht="11.45" customHeight="1" x14ac:dyDescent="0.25">
      <c r="A49" s="91" t="s">
        <v>21</v>
      </c>
      <c r="B49" s="121"/>
      <c r="C49" s="123">
        <v>15.5</v>
      </c>
      <c r="D49" s="123">
        <v>2.5</v>
      </c>
      <c r="E49" s="123">
        <v>5.5</v>
      </c>
      <c r="F49" s="123">
        <v>11</v>
      </c>
      <c r="G49" s="123">
        <v>1</v>
      </c>
      <c r="H49" s="123">
        <v>2</v>
      </c>
      <c r="I49" s="123">
        <v>4</v>
      </c>
      <c r="J49" s="123">
        <v>16</v>
      </c>
      <c r="K49" s="123">
        <v>6.5</v>
      </c>
      <c r="L49" s="123">
        <v>3</v>
      </c>
      <c r="M49" s="123">
        <v>0</v>
      </c>
      <c r="N49" s="123">
        <v>0</v>
      </c>
      <c r="O49" s="123">
        <v>0.5</v>
      </c>
      <c r="P49" s="123">
        <v>6.5</v>
      </c>
      <c r="Q49" s="123">
        <v>0</v>
      </c>
    </row>
    <row r="50" spans="1:17" ht="11.45" customHeight="1" x14ac:dyDescent="0.25">
      <c r="A50" s="19" t="s">
        <v>20</v>
      </c>
      <c r="B50" s="38"/>
      <c r="C50" s="76">
        <f t="shared" ref="C50:Q50" si="24">SUM(C51:C52)</f>
        <v>0.5</v>
      </c>
      <c r="D50" s="76">
        <f t="shared" si="24"/>
        <v>1</v>
      </c>
      <c r="E50" s="76">
        <f t="shared" si="24"/>
        <v>0</v>
      </c>
      <c r="F50" s="76">
        <f t="shared" si="24"/>
        <v>0</v>
      </c>
      <c r="G50" s="76">
        <f t="shared" si="24"/>
        <v>0</v>
      </c>
      <c r="H50" s="76">
        <f t="shared" si="24"/>
        <v>0</v>
      </c>
      <c r="I50" s="76">
        <f t="shared" si="24"/>
        <v>1</v>
      </c>
      <c r="J50" s="76">
        <f t="shared" si="24"/>
        <v>0</v>
      </c>
      <c r="K50" s="76">
        <f t="shared" si="24"/>
        <v>0</v>
      </c>
      <c r="L50" s="76">
        <f t="shared" si="24"/>
        <v>0</v>
      </c>
      <c r="M50" s="76">
        <f t="shared" si="24"/>
        <v>0</v>
      </c>
      <c r="N50" s="76">
        <f t="shared" si="24"/>
        <v>0</v>
      </c>
      <c r="O50" s="76">
        <f t="shared" si="24"/>
        <v>4</v>
      </c>
      <c r="P50" s="76">
        <f t="shared" si="24"/>
        <v>18.5</v>
      </c>
      <c r="Q50" s="76">
        <f t="shared" si="24"/>
        <v>7.5</v>
      </c>
    </row>
    <row r="51" spans="1:17" ht="11.45" customHeight="1" x14ac:dyDescent="0.25">
      <c r="A51" s="62" t="s">
        <v>17</v>
      </c>
      <c r="B51" s="42"/>
      <c r="C51" s="77">
        <v>0.5</v>
      </c>
      <c r="D51" s="77">
        <v>1</v>
      </c>
      <c r="E51" s="77">
        <v>0</v>
      </c>
      <c r="F51" s="77">
        <v>0</v>
      </c>
      <c r="G51" s="77">
        <v>0</v>
      </c>
      <c r="H51" s="77">
        <v>0</v>
      </c>
      <c r="I51" s="77">
        <v>0</v>
      </c>
      <c r="J51" s="77">
        <v>0</v>
      </c>
      <c r="K51" s="77">
        <v>0</v>
      </c>
      <c r="L51" s="77">
        <v>0</v>
      </c>
      <c r="M51" s="77">
        <v>0</v>
      </c>
      <c r="N51" s="77">
        <v>0</v>
      </c>
      <c r="O51" s="77">
        <v>0</v>
      </c>
      <c r="P51" s="77">
        <v>8</v>
      </c>
      <c r="Q51" s="77">
        <v>0.5</v>
      </c>
    </row>
    <row r="52" spans="1:17" ht="11.45" customHeight="1" x14ac:dyDescent="0.25">
      <c r="A52" s="62" t="s">
        <v>16</v>
      </c>
      <c r="B52" s="42"/>
      <c r="C52" s="77">
        <v>0</v>
      </c>
      <c r="D52" s="77">
        <v>0</v>
      </c>
      <c r="E52" s="77">
        <v>0</v>
      </c>
      <c r="F52" s="77">
        <v>0</v>
      </c>
      <c r="G52" s="77">
        <v>0</v>
      </c>
      <c r="H52" s="77">
        <v>0</v>
      </c>
      <c r="I52" s="77">
        <v>1</v>
      </c>
      <c r="J52" s="77">
        <v>0</v>
      </c>
      <c r="K52" s="77">
        <v>0</v>
      </c>
      <c r="L52" s="77">
        <v>0</v>
      </c>
      <c r="M52" s="77">
        <v>0</v>
      </c>
      <c r="N52" s="77">
        <v>0</v>
      </c>
      <c r="O52" s="77">
        <v>4</v>
      </c>
      <c r="P52" s="77">
        <v>10.5</v>
      </c>
      <c r="Q52" s="77">
        <v>7</v>
      </c>
    </row>
    <row r="53" spans="1:17" ht="11.45" customHeight="1" x14ac:dyDescent="0.25">
      <c r="A53" s="118" t="s">
        <v>19</v>
      </c>
      <c r="B53" s="120"/>
      <c r="C53" s="122">
        <v>0</v>
      </c>
      <c r="D53" s="122">
        <v>0</v>
      </c>
      <c r="E53" s="122">
        <v>0</v>
      </c>
      <c r="F53" s="122">
        <v>0</v>
      </c>
      <c r="G53" s="122">
        <v>0</v>
      </c>
      <c r="H53" s="122">
        <v>0</v>
      </c>
      <c r="I53" s="122">
        <v>0</v>
      </c>
      <c r="J53" s="122">
        <v>0</v>
      </c>
      <c r="K53" s="122">
        <v>0</v>
      </c>
      <c r="L53" s="122">
        <v>0</v>
      </c>
      <c r="M53" s="122">
        <v>0</v>
      </c>
      <c r="N53" s="122">
        <v>0</v>
      </c>
      <c r="O53" s="122">
        <v>0</v>
      </c>
      <c r="P53" s="122">
        <v>0</v>
      </c>
      <c r="Q53" s="122">
        <v>0</v>
      </c>
    </row>
    <row r="54" spans="1:17" ht="11.45" customHeight="1" x14ac:dyDescent="0.25">
      <c r="A54" s="25" t="s">
        <v>18</v>
      </c>
      <c r="B54" s="40"/>
      <c r="C54" s="79">
        <f t="shared" ref="C54:Q54" si="25">SUM(C55:C56)</f>
        <v>0</v>
      </c>
      <c r="D54" s="79">
        <f t="shared" si="25"/>
        <v>0</v>
      </c>
      <c r="E54" s="79">
        <f t="shared" si="25"/>
        <v>0</v>
      </c>
      <c r="F54" s="79">
        <f t="shared" si="25"/>
        <v>1</v>
      </c>
      <c r="G54" s="79">
        <f t="shared" si="25"/>
        <v>5.5</v>
      </c>
      <c r="H54" s="79">
        <f t="shared" si="25"/>
        <v>2.5</v>
      </c>
      <c r="I54" s="79">
        <f t="shared" si="25"/>
        <v>1</v>
      </c>
      <c r="J54" s="79">
        <f t="shared" si="25"/>
        <v>2.5</v>
      </c>
      <c r="K54" s="79">
        <f t="shared" si="25"/>
        <v>0</v>
      </c>
      <c r="L54" s="79">
        <f t="shared" si="25"/>
        <v>1</v>
      </c>
      <c r="M54" s="79">
        <f t="shared" si="25"/>
        <v>0</v>
      </c>
      <c r="N54" s="79">
        <f t="shared" si="25"/>
        <v>0</v>
      </c>
      <c r="O54" s="79">
        <f t="shared" si="25"/>
        <v>0</v>
      </c>
      <c r="P54" s="79">
        <f t="shared" si="25"/>
        <v>0</v>
      </c>
      <c r="Q54" s="79">
        <f t="shared" si="25"/>
        <v>0</v>
      </c>
    </row>
    <row r="55" spans="1:17" ht="11.45" customHeight="1" x14ac:dyDescent="0.25">
      <c r="A55" s="116" t="s">
        <v>17</v>
      </c>
      <c r="B55" s="42"/>
      <c r="C55" s="77">
        <v>0</v>
      </c>
      <c r="D55" s="77">
        <v>0</v>
      </c>
      <c r="E55" s="77">
        <v>0</v>
      </c>
      <c r="F55" s="77">
        <v>0</v>
      </c>
      <c r="G55" s="77">
        <v>5.5</v>
      </c>
      <c r="H55" s="77">
        <v>2.5</v>
      </c>
      <c r="I55" s="77">
        <v>1</v>
      </c>
      <c r="J55" s="77">
        <v>2.5</v>
      </c>
      <c r="K55" s="77">
        <v>0</v>
      </c>
      <c r="L55" s="77">
        <v>0</v>
      </c>
      <c r="M55" s="77">
        <v>0</v>
      </c>
      <c r="N55" s="77">
        <v>0</v>
      </c>
      <c r="O55" s="77">
        <v>0</v>
      </c>
      <c r="P55" s="77">
        <v>0</v>
      </c>
      <c r="Q55" s="77">
        <v>0</v>
      </c>
    </row>
    <row r="56" spans="1:17" ht="11.45" customHeight="1" x14ac:dyDescent="0.25">
      <c r="A56" s="93" t="s">
        <v>16</v>
      </c>
      <c r="B56" s="36"/>
      <c r="C56" s="74">
        <v>0</v>
      </c>
      <c r="D56" s="74">
        <v>0</v>
      </c>
      <c r="E56" s="74">
        <v>0</v>
      </c>
      <c r="F56" s="74">
        <v>1</v>
      </c>
      <c r="G56" s="74">
        <v>0</v>
      </c>
      <c r="H56" s="74">
        <v>0</v>
      </c>
      <c r="I56" s="74">
        <v>0</v>
      </c>
      <c r="J56" s="74">
        <v>0</v>
      </c>
      <c r="K56" s="74">
        <v>0</v>
      </c>
      <c r="L56" s="74">
        <v>1</v>
      </c>
      <c r="M56" s="74">
        <v>0</v>
      </c>
      <c r="N56" s="74">
        <v>0</v>
      </c>
      <c r="O56" s="74">
        <v>0</v>
      </c>
      <c r="P56" s="74">
        <v>0</v>
      </c>
      <c r="Q56" s="74">
        <v>0</v>
      </c>
    </row>
    <row r="58" spans="1:17" ht="11.45" customHeight="1" x14ac:dyDescent="0.25">
      <c r="A58" s="35" t="s">
        <v>45</v>
      </c>
      <c r="B58" s="34"/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</row>
    <row r="60" spans="1:17" ht="11.45" customHeight="1" x14ac:dyDescent="0.25">
      <c r="A60" s="27" t="s">
        <v>68</v>
      </c>
      <c r="B60" s="68"/>
      <c r="C60" s="68"/>
      <c r="D60" s="68"/>
      <c r="E60" s="68"/>
      <c r="F60" s="68"/>
      <c r="G60" s="68"/>
      <c r="H60" s="68"/>
      <c r="I60" s="68"/>
      <c r="J60" s="68"/>
      <c r="K60" s="68"/>
      <c r="L60" s="68"/>
      <c r="M60" s="68"/>
      <c r="N60" s="68"/>
      <c r="O60" s="68"/>
      <c r="P60" s="68"/>
      <c r="Q60" s="68"/>
    </row>
    <row r="61" spans="1:17" ht="11.45" customHeight="1" x14ac:dyDescent="0.25">
      <c r="A61" s="25" t="s">
        <v>67</v>
      </c>
      <c r="B61" s="79">
        <f t="shared" ref="B61:Q61" si="26">IF(B4=0,0,B4/B15)</f>
        <v>138.76696856780347</v>
      </c>
      <c r="C61" s="79">
        <f t="shared" si="26"/>
        <v>131.43546509101617</v>
      </c>
      <c r="D61" s="79">
        <f t="shared" si="26"/>
        <v>132.33277094478521</v>
      </c>
      <c r="E61" s="79">
        <f t="shared" si="26"/>
        <v>119.58507214237052</v>
      </c>
      <c r="F61" s="79">
        <f t="shared" si="26"/>
        <v>122.41789991447517</v>
      </c>
      <c r="G61" s="79">
        <f t="shared" si="26"/>
        <v>144.29289147376682</v>
      </c>
      <c r="H61" s="79">
        <f t="shared" si="26"/>
        <v>137.28684541928919</v>
      </c>
      <c r="I61" s="79">
        <f t="shared" si="26"/>
        <v>139.72960804304759</v>
      </c>
      <c r="J61" s="79">
        <f t="shared" si="26"/>
        <v>126.20332218104242</v>
      </c>
      <c r="K61" s="79">
        <f t="shared" si="26"/>
        <v>112.10123430213184</v>
      </c>
      <c r="L61" s="79">
        <f t="shared" si="26"/>
        <v>124.98349978412267</v>
      </c>
      <c r="M61" s="79">
        <f t="shared" si="26"/>
        <v>109.06776427631208</v>
      </c>
      <c r="N61" s="79">
        <f t="shared" si="26"/>
        <v>92.417499241960286</v>
      </c>
      <c r="O61" s="79">
        <f t="shared" si="26"/>
        <v>98.652535828285167</v>
      </c>
      <c r="P61" s="79">
        <f t="shared" si="26"/>
        <v>79.330634005604153</v>
      </c>
      <c r="Q61" s="79">
        <f t="shared" si="26"/>
        <v>82.818404243212015</v>
      </c>
    </row>
    <row r="62" spans="1:17" ht="11.45" customHeight="1" x14ac:dyDescent="0.25">
      <c r="A62" s="91" t="s">
        <v>21</v>
      </c>
      <c r="B62" s="123">
        <f t="shared" ref="B62:Q62" si="27">IF(B5=0,0,B5/B16)</f>
        <v>78.787778445511677</v>
      </c>
      <c r="C62" s="123">
        <f t="shared" si="27"/>
        <v>78.787778445511677</v>
      </c>
      <c r="D62" s="123">
        <f t="shared" si="27"/>
        <v>78.787778445511677</v>
      </c>
      <c r="E62" s="123">
        <f t="shared" si="27"/>
        <v>78.787778445511677</v>
      </c>
      <c r="F62" s="123">
        <f t="shared" si="27"/>
        <v>78.787778445511677</v>
      </c>
      <c r="G62" s="123">
        <f t="shared" si="27"/>
        <v>81.725010260445544</v>
      </c>
      <c r="H62" s="123">
        <f t="shared" si="27"/>
        <v>80.002736251827358</v>
      </c>
      <c r="I62" s="123">
        <f t="shared" si="27"/>
        <v>80.702553685267063</v>
      </c>
      <c r="J62" s="123">
        <f t="shared" si="27"/>
        <v>76.690246837944258</v>
      </c>
      <c r="K62" s="123">
        <f t="shared" si="27"/>
        <v>74.711639908380974</v>
      </c>
      <c r="L62" s="123">
        <f t="shared" si="27"/>
        <v>82.741261921027387</v>
      </c>
      <c r="M62" s="123">
        <f t="shared" si="27"/>
        <v>81.67059151492829</v>
      </c>
      <c r="N62" s="123">
        <f t="shared" si="27"/>
        <v>76.799721921758902</v>
      </c>
      <c r="O62" s="123">
        <f t="shared" si="27"/>
        <v>78.618771800737733</v>
      </c>
      <c r="P62" s="123">
        <f t="shared" si="27"/>
        <v>78.890647301315013</v>
      </c>
      <c r="Q62" s="123">
        <f t="shared" si="27"/>
        <v>83.366336633663366</v>
      </c>
    </row>
    <row r="63" spans="1:17" ht="11.45" customHeight="1" x14ac:dyDescent="0.25">
      <c r="A63" s="19" t="s">
        <v>20</v>
      </c>
      <c r="B63" s="76">
        <f t="shared" ref="B63:Q63" si="28">IF(B6=0,0,B6/B17)</f>
        <v>267.03316619343923</v>
      </c>
      <c r="C63" s="76">
        <f t="shared" si="28"/>
        <v>267.53700235606834</v>
      </c>
      <c r="D63" s="76">
        <f t="shared" si="28"/>
        <v>264.51398538029355</v>
      </c>
      <c r="E63" s="76">
        <f t="shared" si="28"/>
        <v>221.68791155681751</v>
      </c>
      <c r="F63" s="76">
        <f t="shared" si="28"/>
        <v>243.85670271249924</v>
      </c>
      <c r="G63" s="76">
        <f t="shared" si="28"/>
        <v>379.12917636695397</v>
      </c>
      <c r="H63" s="76">
        <f t="shared" si="28"/>
        <v>354.59390712806857</v>
      </c>
      <c r="I63" s="76">
        <f t="shared" si="28"/>
        <v>354.96292890396001</v>
      </c>
      <c r="J63" s="76">
        <f t="shared" si="28"/>
        <v>357.3070204170761</v>
      </c>
      <c r="K63" s="76">
        <f t="shared" si="28"/>
        <v>260.72757567342404</v>
      </c>
      <c r="L63" s="76">
        <f t="shared" si="28"/>
        <v>333.180026281209</v>
      </c>
      <c r="M63" s="76">
        <f t="shared" si="28"/>
        <v>263.69233407648773</v>
      </c>
      <c r="N63" s="76">
        <f t="shared" si="28"/>
        <v>156.11899313501141</v>
      </c>
      <c r="O63" s="76">
        <f t="shared" si="28"/>
        <v>164.84389782403028</v>
      </c>
      <c r="P63" s="76">
        <f t="shared" si="28"/>
        <v>80.022677879618257</v>
      </c>
      <c r="Q63" s="76">
        <f t="shared" si="28"/>
        <v>82.103210321032094</v>
      </c>
    </row>
    <row r="64" spans="1:17" ht="11.45" customHeight="1" x14ac:dyDescent="0.25">
      <c r="A64" s="62" t="s">
        <v>17</v>
      </c>
      <c r="B64" s="77">
        <f t="shared" ref="B64:Q64" si="29">IF(B7=0,0,B7/B18)</f>
        <v>269.43338724395858</v>
      </c>
      <c r="C64" s="77">
        <f t="shared" si="29"/>
        <v>244.94686686804189</v>
      </c>
      <c r="D64" s="77">
        <f t="shared" si="29"/>
        <v>244.62788062629707</v>
      </c>
      <c r="E64" s="77">
        <f t="shared" si="29"/>
        <v>229.20535284947917</v>
      </c>
      <c r="F64" s="77">
        <f t="shared" si="29"/>
        <v>249.11609901162961</v>
      </c>
      <c r="G64" s="77">
        <f t="shared" si="29"/>
        <v>348.2038034126594</v>
      </c>
      <c r="H64" s="77">
        <f t="shared" si="29"/>
        <v>319.14243957794349</v>
      </c>
      <c r="I64" s="77">
        <f t="shared" si="29"/>
        <v>316.8721699411409</v>
      </c>
      <c r="J64" s="77">
        <f t="shared" si="29"/>
        <v>367.39434093137845</v>
      </c>
      <c r="K64" s="77">
        <f t="shared" si="29"/>
        <v>293.89372718716186</v>
      </c>
      <c r="L64" s="77">
        <f t="shared" si="29"/>
        <v>286.59448567399323</v>
      </c>
      <c r="M64" s="77">
        <f t="shared" si="29"/>
        <v>285.04366650992006</v>
      </c>
      <c r="N64" s="77">
        <f t="shared" si="29"/>
        <v>134.43769092941824</v>
      </c>
      <c r="O64" s="77">
        <f t="shared" si="29"/>
        <v>182.21144743488119</v>
      </c>
      <c r="P64" s="77">
        <f t="shared" si="29"/>
        <v>86.461212395634618</v>
      </c>
      <c r="Q64" s="77">
        <f t="shared" si="29"/>
        <v>86.353260473132238</v>
      </c>
    </row>
    <row r="65" spans="1:17" ht="11.45" customHeight="1" x14ac:dyDescent="0.25">
      <c r="A65" s="62" t="s">
        <v>16</v>
      </c>
      <c r="B65" s="77">
        <f t="shared" ref="B65:Q65" si="30">IF(B8=0,0,B8/B19)</f>
        <v>263.00720777154453</v>
      </c>
      <c r="C65" s="77">
        <f t="shared" si="30"/>
        <v>321.44556418533182</v>
      </c>
      <c r="D65" s="77">
        <f t="shared" si="30"/>
        <v>308.33786217867555</v>
      </c>
      <c r="E65" s="77">
        <f t="shared" si="30"/>
        <v>208.01164202595487</v>
      </c>
      <c r="F65" s="77">
        <f t="shared" si="30"/>
        <v>231.81499494298276</v>
      </c>
      <c r="G65" s="77">
        <f t="shared" si="30"/>
        <v>469.23546901665543</v>
      </c>
      <c r="H65" s="77">
        <f t="shared" si="30"/>
        <v>427.16954638342048</v>
      </c>
      <c r="I65" s="77">
        <f t="shared" si="30"/>
        <v>389.60647362096029</v>
      </c>
      <c r="J65" s="77">
        <f t="shared" si="30"/>
        <v>350.08468795617574</v>
      </c>
      <c r="K65" s="77">
        <f t="shared" si="30"/>
        <v>227.83664954815183</v>
      </c>
      <c r="L65" s="77">
        <f t="shared" si="30"/>
        <v>403.76553127793062</v>
      </c>
      <c r="M65" s="77">
        <f t="shared" si="30"/>
        <v>239.44704016888522</v>
      </c>
      <c r="N65" s="77">
        <f t="shared" si="30"/>
        <v>197.50068438875462</v>
      </c>
      <c r="O65" s="77">
        <f t="shared" si="30"/>
        <v>154.22481372557931</v>
      </c>
      <c r="P65" s="77">
        <f t="shared" si="30"/>
        <v>73.887603508263282</v>
      </c>
      <c r="Q65" s="77">
        <f t="shared" si="30"/>
        <v>78.801636850871333</v>
      </c>
    </row>
    <row r="66" spans="1:17" ht="11.45" customHeight="1" x14ac:dyDescent="0.25">
      <c r="A66" s="118" t="s">
        <v>19</v>
      </c>
      <c r="B66" s="122">
        <f t="shared" ref="B66:Q66" si="31">IF(B9=0,0,B9/B20)</f>
        <v>0</v>
      </c>
      <c r="C66" s="122">
        <f t="shared" si="31"/>
        <v>0</v>
      </c>
      <c r="D66" s="122">
        <f t="shared" si="31"/>
        <v>0</v>
      </c>
      <c r="E66" s="122">
        <f t="shared" si="31"/>
        <v>0</v>
      </c>
      <c r="F66" s="122">
        <f t="shared" si="31"/>
        <v>0</v>
      </c>
      <c r="G66" s="122">
        <f t="shared" si="31"/>
        <v>0</v>
      </c>
      <c r="H66" s="122">
        <f t="shared" si="31"/>
        <v>0</v>
      </c>
      <c r="I66" s="122">
        <f t="shared" si="31"/>
        <v>0</v>
      </c>
      <c r="J66" s="122">
        <f t="shared" si="31"/>
        <v>0</v>
      </c>
      <c r="K66" s="122">
        <f t="shared" si="31"/>
        <v>0</v>
      </c>
      <c r="L66" s="122">
        <f t="shared" si="31"/>
        <v>0</v>
      </c>
      <c r="M66" s="122">
        <f t="shared" si="31"/>
        <v>0</v>
      </c>
      <c r="N66" s="122">
        <f t="shared" si="31"/>
        <v>0</v>
      </c>
      <c r="O66" s="122">
        <f t="shared" si="31"/>
        <v>0</v>
      </c>
      <c r="P66" s="122">
        <f t="shared" si="31"/>
        <v>0</v>
      </c>
      <c r="Q66" s="122">
        <f t="shared" si="31"/>
        <v>0</v>
      </c>
    </row>
    <row r="67" spans="1:17" ht="11.45" customHeight="1" x14ac:dyDescent="0.25">
      <c r="A67" s="25" t="s">
        <v>66</v>
      </c>
      <c r="B67" s="79">
        <f t="shared" ref="B67:Q67" si="32">IF(B10=0,0,B10/B21)</f>
        <v>596.41791044776107</v>
      </c>
      <c r="C67" s="79">
        <f t="shared" si="32"/>
        <v>596.41791044776119</v>
      </c>
      <c r="D67" s="79">
        <f t="shared" si="32"/>
        <v>596.41791044776119</v>
      </c>
      <c r="E67" s="79">
        <f t="shared" si="32"/>
        <v>607.46268656716416</v>
      </c>
      <c r="F67" s="79">
        <f t="shared" si="32"/>
        <v>608.56716417910445</v>
      </c>
      <c r="G67" s="79">
        <f t="shared" si="32"/>
        <v>420.68627450980392</v>
      </c>
      <c r="H67" s="79">
        <f t="shared" si="32"/>
        <v>397.32225300092341</v>
      </c>
      <c r="I67" s="79">
        <f t="shared" si="32"/>
        <v>449.82043096568231</v>
      </c>
      <c r="J67" s="79">
        <f t="shared" si="32"/>
        <v>386.64792691496825</v>
      </c>
      <c r="K67" s="79">
        <f t="shared" si="32"/>
        <v>463.43283582089555</v>
      </c>
      <c r="L67" s="79">
        <f t="shared" si="32"/>
        <v>812.83095723014253</v>
      </c>
      <c r="M67" s="79">
        <f t="shared" si="32"/>
        <v>565.13761467889901</v>
      </c>
      <c r="N67" s="79">
        <f t="shared" si="32"/>
        <v>441.03896103896102</v>
      </c>
      <c r="O67" s="79">
        <f t="shared" si="32"/>
        <v>477.82258064516128</v>
      </c>
      <c r="P67" s="79">
        <f t="shared" si="32"/>
        <v>392.16008771929819</v>
      </c>
      <c r="Q67" s="79">
        <f t="shared" si="32"/>
        <v>403.46062052505965</v>
      </c>
    </row>
    <row r="68" spans="1:17" ht="11.45" customHeight="1" x14ac:dyDescent="0.25">
      <c r="A68" s="116" t="s">
        <v>17</v>
      </c>
      <c r="B68" s="77">
        <f t="shared" ref="B68:Q68" si="33">IF(B11=0,0,B11/B22)</f>
        <v>335.97655709046001</v>
      </c>
      <c r="C68" s="77">
        <f t="shared" si="33"/>
        <v>335.4815693141208</v>
      </c>
      <c r="D68" s="77">
        <f t="shared" si="33"/>
        <v>335.80901676634153</v>
      </c>
      <c r="E68" s="77">
        <f t="shared" si="33"/>
        <v>336.35340301648284</v>
      </c>
      <c r="F68" s="77">
        <f t="shared" si="33"/>
        <v>336.39527770830523</v>
      </c>
      <c r="G68" s="77">
        <f t="shared" si="33"/>
        <v>202.47046086003334</v>
      </c>
      <c r="H68" s="77">
        <f t="shared" si="33"/>
        <v>185.63348766977305</v>
      </c>
      <c r="I68" s="77">
        <f t="shared" si="33"/>
        <v>203.66715204608866</v>
      </c>
      <c r="J68" s="77">
        <f t="shared" si="33"/>
        <v>168.71889940481998</v>
      </c>
      <c r="K68" s="77">
        <f t="shared" si="33"/>
        <v>210.59283911902585</v>
      </c>
      <c r="L68" s="77">
        <f t="shared" si="33"/>
        <v>578.17873867316371</v>
      </c>
      <c r="M68" s="77">
        <f t="shared" si="33"/>
        <v>334.6476528250011</v>
      </c>
      <c r="N68" s="77">
        <f t="shared" si="33"/>
        <v>225.34959295689546</v>
      </c>
      <c r="O68" s="77">
        <f t="shared" si="33"/>
        <v>238.45991254963505</v>
      </c>
      <c r="P68" s="77">
        <f t="shared" si="33"/>
        <v>209.03788091389097</v>
      </c>
      <c r="Q68" s="77">
        <f t="shared" si="33"/>
        <v>215.83948286060235</v>
      </c>
    </row>
    <row r="69" spans="1:17" ht="11.45" customHeight="1" x14ac:dyDescent="0.25">
      <c r="A69" s="93" t="s">
        <v>16</v>
      </c>
      <c r="B69" s="74">
        <f t="shared" ref="B69:Q69" si="34">IF(B12=0,0,B12/B23)</f>
        <v>3442.7288207137003</v>
      </c>
      <c r="C69" s="74">
        <f t="shared" si="34"/>
        <v>4256.7376944269072</v>
      </c>
      <c r="D69" s="74">
        <f t="shared" si="34"/>
        <v>3677.5756705549738</v>
      </c>
      <c r="E69" s="74">
        <f t="shared" si="34"/>
        <v>3715.3201578142325</v>
      </c>
      <c r="F69" s="74">
        <f t="shared" si="34"/>
        <v>1502.6439972553703</v>
      </c>
      <c r="G69" s="74">
        <f t="shared" si="34"/>
        <v>3221.2522345535817</v>
      </c>
      <c r="H69" s="74">
        <f t="shared" si="34"/>
        <v>3635.5580200809441</v>
      </c>
      <c r="I69" s="74">
        <f t="shared" si="34"/>
        <v>2601.2164810773252</v>
      </c>
      <c r="J69" s="74">
        <f t="shared" si="34"/>
        <v>3656.4003181145449</v>
      </c>
      <c r="K69" s="74">
        <f t="shared" si="34"/>
        <v>1934.795957824685</v>
      </c>
      <c r="L69" s="74">
        <f t="shared" si="34"/>
        <v>1056.999590067468</v>
      </c>
      <c r="M69" s="74">
        <f t="shared" si="34"/>
        <v>739.38402500505561</v>
      </c>
      <c r="N69" s="74">
        <f t="shared" si="34"/>
        <v>780.36600564753576</v>
      </c>
      <c r="O69" s="74">
        <f t="shared" si="34"/>
        <v>701.7341953897419</v>
      </c>
      <c r="P69" s="74">
        <f t="shared" si="34"/>
        <v>653.33570461481736</v>
      </c>
      <c r="Q69" s="74">
        <f t="shared" si="34"/>
        <v>640.40594080563926</v>
      </c>
    </row>
    <row r="71" spans="1:17" ht="11.45" customHeight="1" x14ac:dyDescent="0.25">
      <c r="A71" s="27" t="s">
        <v>176</v>
      </c>
      <c r="B71" s="68"/>
      <c r="C71" s="68"/>
      <c r="D71" s="68"/>
      <c r="E71" s="68"/>
      <c r="F71" s="68"/>
      <c r="G71" s="68"/>
      <c r="H71" s="68"/>
      <c r="I71" s="68"/>
      <c r="J71" s="68"/>
      <c r="K71" s="68"/>
      <c r="L71" s="68"/>
      <c r="M71" s="68"/>
      <c r="N71" s="68"/>
      <c r="O71" s="68"/>
      <c r="P71" s="68"/>
      <c r="Q71" s="68"/>
    </row>
    <row r="72" spans="1:17" ht="11.45" customHeight="1" x14ac:dyDescent="0.25">
      <c r="A72" s="25" t="s">
        <v>174</v>
      </c>
      <c r="B72" s="79">
        <f>IF(B37=0,0,(B38*B73+B39*B74+B42*B77)/B37)</f>
        <v>386.70846394984324</v>
      </c>
      <c r="C72" s="79">
        <f t="shared" ref="C72:Q72" si="35">IF(C37=0,0,(C38*C73+C39*C74+C42*C77)/C37)</f>
        <v>387.69230769230768</v>
      </c>
      <c r="D72" s="79">
        <f t="shared" si="35"/>
        <v>387.48603351955308</v>
      </c>
      <c r="E72" s="79">
        <f t="shared" si="35"/>
        <v>387.85907859078588</v>
      </c>
      <c r="F72" s="79">
        <f t="shared" si="35"/>
        <v>388.54219948849106</v>
      </c>
      <c r="G72" s="79">
        <f t="shared" si="35"/>
        <v>389.12820512820514</v>
      </c>
      <c r="H72" s="79">
        <f t="shared" si="35"/>
        <v>389.23857868020303</v>
      </c>
      <c r="I72" s="79">
        <f t="shared" si="35"/>
        <v>389.10891089108912</v>
      </c>
      <c r="J72" s="79">
        <f t="shared" si="35"/>
        <v>389.90825688073397</v>
      </c>
      <c r="K72" s="79">
        <f t="shared" si="35"/>
        <v>390.20044543429844</v>
      </c>
      <c r="L72" s="79">
        <f t="shared" si="35"/>
        <v>390.32967032967031</v>
      </c>
      <c r="M72" s="79">
        <f t="shared" si="35"/>
        <v>390.32967032967031</v>
      </c>
      <c r="N72" s="79">
        <f t="shared" si="35"/>
        <v>390.32967032967031</v>
      </c>
      <c r="O72" s="79">
        <f t="shared" si="35"/>
        <v>389.13793103448273</v>
      </c>
      <c r="P72" s="79">
        <f t="shared" si="35"/>
        <v>384.43579766536965</v>
      </c>
      <c r="Q72" s="79">
        <f t="shared" si="35"/>
        <v>382.10116731517508</v>
      </c>
    </row>
    <row r="73" spans="1:17" ht="11.45" customHeight="1" x14ac:dyDescent="0.25">
      <c r="A73" s="91" t="s">
        <v>21</v>
      </c>
      <c r="B73" s="123">
        <v>400</v>
      </c>
      <c r="C73" s="123">
        <v>400</v>
      </c>
      <c r="D73" s="123">
        <v>400</v>
      </c>
      <c r="E73" s="123">
        <v>400</v>
      </c>
      <c r="F73" s="123">
        <v>400</v>
      </c>
      <c r="G73" s="123">
        <v>400</v>
      </c>
      <c r="H73" s="123">
        <v>400</v>
      </c>
      <c r="I73" s="123">
        <v>400</v>
      </c>
      <c r="J73" s="123">
        <v>400</v>
      </c>
      <c r="K73" s="123">
        <v>400</v>
      </c>
      <c r="L73" s="123">
        <v>400</v>
      </c>
      <c r="M73" s="123">
        <v>400</v>
      </c>
      <c r="N73" s="123">
        <v>400</v>
      </c>
      <c r="O73" s="123">
        <v>400</v>
      </c>
      <c r="P73" s="123">
        <v>400</v>
      </c>
      <c r="Q73" s="123">
        <v>400</v>
      </c>
    </row>
    <row r="74" spans="1:17" ht="11.45" customHeight="1" x14ac:dyDescent="0.25">
      <c r="A74" s="19" t="s">
        <v>20</v>
      </c>
      <c r="B74" s="76">
        <f>IF(B39=0,0,SUMPRODUCT(B75:B76,B40:B41)/B39)</f>
        <v>320</v>
      </c>
      <c r="C74" s="76">
        <f t="shared" ref="C74:Q74" si="36">IF(C39=0,0,SUMPRODUCT(C75:C76,C40:C41)/C39)</f>
        <v>320</v>
      </c>
      <c r="D74" s="76">
        <f t="shared" si="36"/>
        <v>320</v>
      </c>
      <c r="E74" s="76">
        <f t="shared" si="36"/>
        <v>320</v>
      </c>
      <c r="F74" s="76">
        <f t="shared" si="36"/>
        <v>320</v>
      </c>
      <c r="G74" s="76">
        <f t="shared" si="36"/>
        <v>320</v>
      </c>
      <c r="H74" s="76">
        <f t="shared" si="36"/>
        <v>320</v>
      </c>
      <c r="I74" s="76">
        <f t="shared" si="36"/>
        <v>320</v>
      </c>
      <c r="J74" s="76">
        <f t="shared" si="36"/>
        <v>320</v>
      </c>
      <c r="K74" s="76">
        <f t="shared" si="36"/>
        <v>320</v>
      </c>
      <c r="L74" s="76">
        <f t="shared" si="36"/>
        <v>320</v>
      </c>
      <c r="M74" s="76">
        <f t="shared" si="36"/>
        <v>320</v>
      </c>
      <c r="N74" s="76">
        <f t="shared" si="36"/>
        <v>320</v>
      </c>
      <c r="O74" s="76">
        <f t="shared" si="36"/>
        <v>320</v>
      </c>
      <c r="P74" s="76">
        <f t="shared" si="36"/>
        <v>320</v>
      </c>
      <c r="Q74" s="76">
        <f t="shared" si="36"/>
        <v>320</v>
      </c>
    </row>
    <row r="75" spans="1:17" ht="11.45" customHeight="1" x14ac:dyDescent="0.25">
      <c r="A75" s="62" t="s">
        <v>17</v>
      </c>
      <c r="B75" s="77">
        <v>320</v>
      </c>
      <c r="C75" s="77">
        <v>320</v>
      </c>
      <c r="D75" s="77">
        <v>320</v>
      </c>
      <c r="E75" s="77">
        <v>320</v>
      </c>
      <c r="F75" s="77">
        <v>320</v>
      </c>
      <c r="G75" s="77">
        <v>320</v>
      </c>
      <c r="H75" s="77">
        <v>320</v>
      </c>
      <c r="I75" s="77">
        <v>320</v>
      </c>
      <c r="J75" s="77">
        <v>320</v>
      </c>
      <c r="K75" s="77">
        <v>320</v>
      </c>
      <c r="L75" s="77">
        <v>320</v>
      </c>
      <c r="M75" s="77">
        <v>320</v>
      </c>
      <c r="N75" s="77">
        <v>320</v>
      </c>
      <c r="O75" s="77">
        <v>320</v>
      </c>
      <c r="P75" s="77">
        <v>320</v>
      </c>
      <c r="Q75" s="77">
        <v>320</v>
      </c>
    </row>
    <row r="76" spans="1:17" ht="11.45" customHeight="1" x14ac:dyDescent="0.25">
      <c r="A76" s="62" t="s">
        <v>16</v>
      </c>
      <c r="B76" s="77">
        <v>320</v>
      </c>
      <c r="C76" s="77">
        <v>320</v>
      </c>
      <c r="D76" s="77">
        <v>320</v>
      </c>
      <c r="E76" s="77">
        <v>320</v>
      </c>
      <c r="F76" s="77">
        <v>320</v>
      </c>
      <c r="G76" s="77">
        <v>320</v>
      </c>
      <c r="H76" s="77">
        <v>320</v>
      </c>
      <c r="I76" s="77">
        <v>320</v>
      </c>
      <c r="J76" s="77">
        <v>320</v>
      </c>
      <c r="K76" s="77">
        <v>320</v>
      </c>
      <c r="L76" s="77">
        <v>320</v>
      </c>
      <c r="M76" s="77">
        <v>320</v>
      </c>
      <c r="N76" s="77">
        <v>320</v>
      </c>
      <c r="O76" s="77">
        <v>320</v>
      </c>
      <c r="P76" s="77">
        <v>320</v>
      </c>
      <c r="Q76" s="77">
        <v>320</v>
      </c>
    </row>
    <row r="77" spans="1:17" ht="11.45" customHeight="1" x14ac:dyDescent="0.25">
      <c r="A77" s="118" t="s">
        <v>19</v>
      </c>
      <c r="B77" s="122">
        <v>0</v>
      </c>
      <c r="C77" s="122">
        <v>0</v>
      </c>
      <c r="D77" s="122">
        <v>0</v>
      </c>
      <c r="E77" s="122">
        <v>0</v>
      </c>
      <c r="F77" s="122">
        <v>0</v>
      </c>
      <c r="G77" s="122">
        <v>0</v>
      </c>
      <c r="H77" s="122">
        <v>0</v>
      </c>
      <c r="I77" s="122">
        <v>0</v>
      </c>
      <c r="J77" s="122">
        <v>0</v>
      </c>
      <c r="K77" s="122">
        <v>0</v>
      </c>
      <c r="L77" s="122">
        <v>0</v>
      </c>
      <c r="M77" s="122">
        <v>0</v>
      </c>
      <c r="N77" s="122">
        <v>0</v>
      </c>
      <c r="O77" s="122">
        <v>0</v>
      </c>
      <c r="P77" s="122">
        <v>0</v>
      </c>
      <c r="Q77" s="122">
        <v>0</v>
      </c>
    </row>
    <row r="78" spans="1:17" ht="11.45" customHeight="1" x14ac:dyDescent="0.25">
      <c r="A78" s="25" t="s">
        <v>137</v>
      </c>
      <c r="B78" s="79">
        <f>IF(B43=0,0,SUMPRODUCT(B79:B80,B44:B45)/B43)</f>
        <v>2100</v>
      </c>
      <c r="C78" s="79">
        <f t="shared" ref="C78:Q78" si="37">IF(C43=0,0,SUMPRODUCT(C79:C80,C44:C45)/C43)</f>
        <v>2100</v>
      </c>
      <c r="D78" s="79">
        <f t="shared" si="37"/>
        <v>2100</v>
      </c>
      <c r="E78" s="79">
        <f t="shared" si="37"/>
        <v>2100</v>
      </c>
      <c r="F78" s="79">
        <f t="shared" si="37"/>
        <v>2100</v>
      </c>
      <c r="G78" s="79">
        <f t="shared" si="37"/>
        <v>2100</v>
      </c>
      <c r="H78" s="79">
        <f t="shared" si="37"/>
        <v>2100</v>
      </c>
      <c r="I78" s="79">
        <f t="shared" si="37"/>
        <v>2100</v>
      </c>
      <c r="J78" s="79">
        <f t="shared" si="37"/>
        <v>2100</v>
      </c>
      <c r="K78" s="79">
        <f t="shared" si="37"/>
        <v>2100</v>
      </c>
      <c r="L78" s="79">
        <f t="shared" si="37"/>
        <v>2100</v>
      </c>
      <c r="M78" s="79">
        <f t="shared" si="37"/>
        <v>2100</v>
      </c>
      <c r="N78" s="79">
        <f t="shared" si="37"/>
        <v>2100</v>
      </c>
      <c r="O78" s="79">
        <f t="shared" si="37"/>
        <v>2100</v>
      </c>
      <c r="P78" s="79">
        <f t="shared" si="37"/>
        <v>2100</v>
      </c>
      <c r="Q78" s="79">
        <f t="shared" si="37"/>
        <v>2100</v>
      </c>
    </row>
    <row r="79" spans="1:17" ht="11.45" customHeight="1" x14ac:dyDescent="0.25">
      <c r="A79" s="116" t="s">
        <v>17</v>
      </c>
      <c r="B79" s="77">
        <v>2100</v>
      </c>
      <c r="C79" s="77">
        <v>2100</v>
      </c>
      <c r="D79" s="77">
        <v>2100</v>
      </c>
      <c r="E79" s="77">
        <v>2100</v>
      </c>
      <c r="F79" s="77">
        <v>2100</v>
      </c>
      <c r="G79" s="77">
        <v>2100</v>
      </c>
      <c r="H79" s="77">
        <v>2100</v>
      </c>
      <c r="I79" s="77">
        <v>2100</v>
      </c>
      <c r="J79" s="77">
        <v>2100</v>
      </c>
      <c r="K79" s="77">
        <v>2100</v>
      </c>
      <c r="L79" s="77">
        <v>2100</v>
      </c>
      <c r="M79" s="77">
        <v>2100</v>
      </c>
      <c r="N79" s="77">
        <v>2100</v>
      </c>
      <c r="O79" s="77">
        <v>2100</v>
      </c>
      <c r="P79" s="77">
        <v>2100</v>
      </c>
      <c r="Q79" s="77">
        <v>2100</v>
      </c>
    </row>
    <row r="80" spans="1:17" ht="11.45" customHeight="1" x14ac:dyDescent="0.25">
      <c r="A80" s="93" t="s">
        <v>16</v>
      </c>
      <c r="B80" s="74">
        <v>2100</v>
      </c>
      <c r="C80" s="74">
        <v>2100</v>
      </c>
      <c r="D80" s="74">
        <v>2100</v>
      </c>
      <c r="E80" s="74">
        <v>2100</v>
      </c>
      <c r="F80" s="74">
        <v>2100</v>
      </c>
      <c r="G80" s="74">
        <v>2100</v>
      </c>
      <c r="H80" s="74">
        <v>2100</v>
      </c>
      <c r="I80" s="74">
        <v>2100</v>
      </c>
      <c r="J80" s="74">
        <v>2100</v>
      </c>
      <c r="K80" s="74">
        <v>2100</v>
      </c>
      <c r="L80" s="74">
        <v>2100</v>
      </c>
      <c r="M80" s="74">
        <v>2100</v>
      </c>
      <c r="N80" s="74">
        <v>2100</v>
      </c>
      <c r="O80" s="74">
        <v>2100</v>
      </c>
      <c r="P80" s="74">
        <v>2100</v>
      </c>
      <c r="Q80" s="74">
        <v>2100</v>
      </c>
    </row>
    <row r="82" spans="1:17" ht="11.45" customHeight="1" x14ac:dyDescent="0.25">
      <c r="A82" s="27" t="s">
        <v>175</v>
      </c>
      <c r="B82" s="167"/>
      <c r="C82" s="167"/>
      <c r="D82" s="167"/>
      <c r="E82" s="167"/>
      <c r="F82" s="167"/>
      <c r="G82" s="167"/>
      <c r="H82" s="167"/>
      <c r="I82" s="167"/>
      <c r="J82" s="167"/>
      <c r="K82" s="167"/>
      <c r="L82" s="167"/>
      <c r="M82" s="167"/>
      <c r="N82" s="167"/>
      <c r="O82" s="167"/>
      <c r="P82" s="167"/>
      <c r="Q82" s="167"/>
    </row>
    <row r="83" spans="1:17" ht="11.45" customHeight="1" x14ac:dyDescent="0.25">
      <c r="A83" s="25" t="s">
        <v>39</v>
      </c>
      <c r="B83" s="168">
        <f>IF(B61=0,0,B61/B72)</f>
        <v>0.35884130166285111</v>
      </c>
      <c r="C83" s="168">
        <f t="shared" ref="C83:Q83" si="38">IF(C61=0,0,C61/C72)</f>
        <v>0.33902004884587505</v>
      </c>
      <c r="D83" s="168">
        <f t="shared" si="38"/>
        <v>0.34151623412797799</v>
      </c>
      <c r="E83" s="168">
        <f t="shared" si="38"/>
        <v>0.30832093083101403</v>
      </c>
      <c r="F83" s="168">
        <f t="shared" si="38"/>
        <v>0.31506976610426402</v>
      </c>
      <c r="G83" s="168">
        <f t="shared" si="38"/>
        <v>0.3708106726065436</v>
      </c>
      <c r="H83" s="168">
        <f t="shared" si="38"/>
        <v>0.35270616259259224</v>
      </c>
      <c r="I83" s="168">
        <f t="shared" si="38"/>
        <v>0.35910153720986782</v>
      </c>
      <c r="J83" s="168">
        <f t="shared" si="38"/>
        <v>0.32367440277020287</v>
      </c>
      <c r="K83" s="168">
        <f t="shared" si="38"/>
        <v>0.28729140526060043</v>
      </c>
      <c r="L83" s="168">
        <f t="shared" si="38"/>
        <v>0.32019984460459355</v>
      </c>
      <c r="M83" s="168">
        <f t="shared" si="38"/>
        <v>0.27942473392861483</v>
      </c>
      <c r="N83" s="168">
        <f t="shared" si="38"/>
        <v>0.23676780492731944</v>
      </c>
      <c r="O83" s="168">
        <f t="shared" si="38"/>
        <v>0.25351559938150375</v>
      </c>
      <c r="P83" s="168">
        <f t="shared" si="38"/>
        <v>0.20635600141133875</v>
      </c>
      <c r="Q83" s="168">
        <f t="shared" si="38"/>
        <v>0.21674470356930234</v>
      </c>
    </row>
    <row r="84" spans="1:17" ht="11.45" customHeight="1" x14ac:dyDescent="0.25">
      <c r="A84" s="91" t="s">
        <v>21</v>
      </c>
      <c r="B84" s="169">
        <f t="shared" ref="B84:Q84" si="39">IF(B62=0,0,B62/B73)</f>
        <v>0.1969694461137792</v>
      </c>
      <c r="C84" s="169">
        <f t="shared" si="39"/>
        <v>0.1969694461137792</v>
      </c>
      <c r="D84" s="169">
        <f t="shared" si="39"/>
        <v>0.1969694461137792</v>
      </c>
      <c r="E84" s="169">
        <f t="shared" si="39"/>
        <v>0.1969694461137792</v>
      </c>
      <c r="F84" s="169">
        <f t="shared" si="39"/>
        <v>0.1969694461137792</v>
      </c>
      <c r="G84" s="169">
        <f t="shared" si="39"/>
        <v>0.20431252565111385</v>
      </c>
      <c r="H84" s="169">
        <f t="shared" si="39"/>
        <v>0.20000684062956839</v>
      </c>
      <c r="I84" s="169">
        <f t="shared" si="39"/>
        <v>0.20175638421316766</v>
      </c>
      <c r="J84" s="169">
        <f t="shared" si="39"/>
        <v>0.19172561709486063</v>
      </c>
      <c r="K84" s="169">
        <f t="shared" si="39"/>
        <v>0.18677909977095244</v>
      </c>
      <c r="L84" s="169">
        <f t="shared" si="39"/>
        <v>0.20685315480256847</v>
      </c>
      <c r="M84" s="169">
        <f t="shared" si="39"/>
        <v>0.20417647878732073</v>
      </c>
      <c r="N84" s="169">
        <f t="shared" si="39"/>
        <v>0.19199930480439725</v>
      </c>
      <c r="O84" s="169">
        <f t="shared" si="39"/>
        <v>0.19654692950184433</v>
      </c>
      <c r="P84" s="169">
        <f t="shared" si="39"/>
        <v>0.19722661825328752</v>
      </c>
      <c r="Q84" s="169">
        <f t="shared" si="39"/>
        <v>0.20841584158415841</v>
      </c>
    </row>
    <row r="85" spans="1:17" ht="11.45" customHeight="1" x14ac:dyDescent="0.25">
      <c r="A85" s="19" t="s">
        <v>20</v>
      </c>
      <c r="B85" s="170">
        <f t="shared" ref="B85:Q85" si="40">IF(B63=0,0,B63/B74)</f>
        <v>0.83447864435449759</v>
      </c>
      <c r="C85" s="170">
        <f t="shared" si="40"/>
        <v>0.83605313236271361</v>
      </c>
      <c r="D85" s="170">
        <f t="shared" si="40"/>
        <v>0.82660620431341736</v>
      </c>
      <c r="E85" s="170">
        <f t="shared" si="40"/>
        <v>0.69277472361505477</v>
      </c>
      <c r="F85" s="170">
        <f t="shared" si="40"/>
        <v>0.76205219597656015</v>
      </c>
      <c r="G85" s="170">
        <f t="shared" si="40"/>
        <v>1.1847786761467312</v>
      </c>
      <c r="H85" s="170">
        <f t="shared" si="40"/>
        <v>1.1081059597752143</v>
      </c>
      <c r="I85" s="170">
        <f t="shared" si="40"/>
        <v>1.109259152824875</v>
      </c>
      <c r="J85" s="170">
        <f t="shared" si="40"/>
        <v>1.1165844388033628</v>
      </c>
      <c r="K85" s="170">
        <f t="shared" si="40"/>
        <v>0.81477367397945011</v>
      </c>
      <c r="L85" s="170">
        <f t="shared" si="40"/>
        <v>1.0411875821287782</v>
      </c>
      <c r="M85" s="170">
        <f t="shared" si="40"/>
        <v>0.8240385439890241</v>
      </c>
      <c r="N85" s="170">
        <f t="shared" si="40"/>
        <v>0.48787185354691065</v>
      </c>
      <c r="O85" s="170">
        <f t="shared" si="40"/>
        <v>0.51513718070009462</v>
      </c>
      <c r="P85" s="170">
        <f t="shared" si="40"/>
        <v>0.25007086837380704</v>
      </c>
      <c r="Q85" s="170">
        <f t="shared" si="40"/>
        <v>0.25657253225322529</v>
      </c>
    </row>
    <row r="86" spans="1:17" ht="11.45" customHeight="1" x14ac:dyDescent="0.25">
      <c r="A86" s="62" t="s">
        <v>17</v>
      </c>
      <c r="B86" s="171">
        <f t="shared" ref="B86:Q86" si="41">IF(B64=0,0,B64/B75)</f>
        <v>0.84197933513737055</v>
      </c>
      <c r="C86" s="171">
        <f t="shared" si="41"/>
        <v>0.76545895896263094</v>
      </c>
      <c r="D86" s="171">
        <f t="shared" si="41"/>
        <v>0.7644621269571783</v>
      </c>
      <c r="E86" s="171">
        <f t="shared" si="41"/>
        <v>0.7162667276546224</v>
      </c>
      <c r="F86" s="171">
        <f t="shared" si="41"/>
        <v>0.77848780941134255</v>
      </c>
      <c r="G86" s="171">
        <f t="shared" si="41"/>
        <v>1.0881368856645606</v>
      </c>
      <c r="H86" s="171">
        <f t="shared" si="41"/>
        <v>0.99732012368107337</v>
      </c>
      <c r="I86" s="171">
        <f t="shared" si="41"/>
        <v>0.99022553106606526</v>
      </c>
      <c r="J86" s="171">
        <f t="shared" si="41"/>
        <v>1.1481073154105577</v>
      </c>
      <c r="K86" s="171">
        <f t="shared" si="41"/>
        <v>0.91841789745988078</v>
      </c>
      <c r="L86" s="171">
        <f t="shared" si="41"/>
        <v>0.89560776773122885</v>
      </c>
      <c r="M86" s="171">
        <f t="shared" si="41"/>
        <v>0.89076145784350014</v>
      </c>
      <c r="N86" s="171">
        <f t="shared" si="41"/>
        <v>0.42011778415443202</v>
      </c>
      <c r="O86" s="171">
        <f t="shared" si="41"/>
        <v>0.56941077323400369</v>
      </c>
      <c r="P86" s="171">
        <f t="shared" si="41"/>
        <v>0.27019128873635817</v>
      </c>
      <c r="Q86" s="171">
        <f t="shared" si="41"/>
        <v>0.26985393897853827</v>
      </c>
    </row>
    <row r="87" spans="1:17" ht="11.45" customHeight="1" x14ac:dyDescent="0.25">
      <c r="A87" s="62" t="s">
        <v>16</v>
      </c>
      <c r="B87" s="171">
        <f t="shared" ref="B87:Q87" si="42">IF(B65=0,0,B65/B76)</f>
        <v>0.82189752428607665</v>
      </c>
      <c r="C87" s="171">
        <f t="shared" si="42"/>
        <v>1.004517388079162</v>
      </c>
      <c r="D87" s="171">
        <f t="shared" si="42"/>
        <v>0.96355581930836109</v>
      </c>
      <c r="E87" s="171">
        <f t="shared" si="42"/>
        <v>0.65003638133110897</v>
      </c>
      <c r="F87" s="171">
        <f t="shared" si="42"/>
        <v>0.72442185919682112</v>
      </c>
      <c r="G87" s="171">
        <f t="shared" si="42"/>
        <v>1.4663608406770483</v>
      </c>
      <c r="H87" s="171">
        <f t="shared" si="42"/>
        <v>1.3349048324481889</v>
      </c>
      <c r="I87" s="171">
        <f t="shared" si="42"/>
        <v>1.2175202300655008</v>
      </c>
      <c r="J87" s="171">
        <f t="shared" si="42"/>
        <v>1.0940146498630492</v>
      </c>
      <c r="K87" s="171">
        <f t="shared" si="42"/>
        <v>0.71198952983797448</v>
      </c>
      <c r="L87" s="171">
        <f t="shared" si="42"/>
        <v>1.2617672852435331</v>
      </c>
      <c r="M87" s="171">
        <f t="shared" si="42"/>
        <v>0.74827200052776632</v>
      </c>
      <c r="N87" s="171">
        <f t="shared" si="42"/>
        <v>0.61718963871485821</v>
      </c>
      <c r="O87" s="171">
        <f t="shared" si="42"/>
        <v>0.48195254289243533</v>
      </c>
      <c r="P87" s="171">
        <f t="shared" si="42"/>
        <v>0.23089876096332276</v>
      </c>
      <c r="Q87" s="171">
        <f t="shared" si="42"/>
        <v>0.24625511515897291</v>
      </c>
    </row>
    <row r="88" spans="1:17" ht="11.45" customHeight="1" x14ac:dyDescent="0.25">
      <c r="A88" s="118" t="s">
        <v>19</v>
      </c>
      <c r="B88" s="172">
        <f t="shared" ref="B88:Q88" si="43">IF(B66=0,0,B66/B77)</f>
        <v>0</v>
      </c>
      <c r="C88" s="172">
        <f t="shared" si="43"/>
        <v>0</v>
      </c>
      <c r="D88" s="172">
        <f t="shared" si="43"/>
        <v>0</v>
      </c>
      <c r="E88" s="172">
        <f t="shared" si="43"/>
        <v>0</v>
      </c>
      <c r="F88" s="172">
        <f t="shared" si="43"/>
        <v>0</v>
      </c>
      <c r="G88" s="172">
        <f t="shared" si="43"/>
        <v>0</v>
      </c>
      <c r="H88" s="172">
        <f t="shared" si="43"/>
        <v>0</v>
      </c>
      <c r="I88" s="172">
        <f t="shared" si="43"/>
        <v>0</v>
      </c>
      <c r="J88" s="172">
        <f t="shared" si="43"/>
        <v>0</v>
      </c>
      <c r="K88" s="172">
        <f t="shared" si="43"/>
        <v>0</v>
      </c>
      <c r="L88" s="172">
        <f t="shared" si="43"/>
        <v>0</v>
      </c>
      <c r="M88" s="172">
        <f t="shared" si="43"/>
        <v>0</v>
      </c>
      <c r="N88" s="172">
        <f t="shared" si="43"/>
        <v>0</v>
      </c>
      <c r="O88" s="172">
        <f t="shared" si="43"/>
        <v>0</v>
      </c>
      <c r="P88" s="172">
        <f t="shared" si="43"/>
        <v>0</v>
      </c>
      <c r="Q88" s="172">
        <f t="shared" si="43"/>
        <v>0</v>
      </c>
    </row>
    <row r="89" spans="1:17" ht="11.45" customHeight="1" x14ac:dyDescent="0.25">
      <c r="A89" s="25" t="s">
        <v>18</v>
      </c>
      <c r="B89" s="168">
        <f t="shared" ref="B89:Q89" si="44">IF(B67=0,0,B67/B78)</f>
        <v>0.28400852878464811</v>
      </c>
      <c r="C89" s="168">
        <f t="shared" si="44"/>
        <v>0.28400852878464816</v>
      </c>
      <c r="D89" s="168">
        <f t="shared" si="44"/>
        <v>0.28400852878464816</v>
      </c>
      <c r="E89" s="168">
        <f t="shared" si="44"/>
        <v>0.28926794598436389</v>
      </c>
      <c r="F89" s="168">
        <f t="shared" si="44"/>
        <v>0.28979388770433545</v>
      </c>
      <c r="G89" s="168">
        <f t="shared" si="44"/>
        <v>0.20032679738562092</v>
      </c>
      <c r="H89" s="168">
        <f t="shared" si="44"/>
        <v>0.18920107285758259</v>
      </c>
      <c r="I89" s="168">
        <f t="shared" si="44"/>
        <v>0.21420020522175348</v>
      </c>
      <c r="J89" s="168">
        <f t="shared" si="44"/>
        <v>0.18411806043569917</v>
      </c>
      <c r="K89" s="168">
        <f t="shared" si="44"/>
        <v>0.22068230277185502</v>
      </c>
      <c r="L89" s="168">
        <f t="shared" si="44"/>
        <v>0.38706236058578214</v>
      </c>
      <c r="M89" s="168">
        <f t="shared" si="44"/>
        <v>0.26911314984709478</v>
      </c>
      <c r="N89" s="168">
        <f t="shared" si="44"/>
        <v>0.21001855287569574</v>
      </c>
      <c r="O89" s="168">
        <f t="shared" si="44"/>
        <v>0.22753456221198157</v>
      </c>
      <c r="P89" s="168">
        <f t="shared" si="44"/>
        <v>0.18674289891395152</v>
      </c>
      <c r="Q89" s="168">
        <f t="shared" si="44"/>
        <v>0.19212410501193317</v>
      </c>
    </row>
    <row r="90" spans="1:17" ht="11.45" customHeight="1" x14ac:dyDescent="0.25">
      <c r="A90" s="116" t="s">
        <v>17</v>
      </c>
      <c r="B90" s="171">
        <f t="shared" ref="B90:Q90" si="45">IF(B68=0,0,B68/B79)</f>
        <v>0.15998883670974287</v>
      </c>
      <c r="C90" s="171">
        <f t="shared" si="45"/>
        <v>0.15975312824481944</v>
      </c>
      <c r="D90" s="171">
        <f t="shared" si="45"/>
        <v>0.15990905560301977</v>
      </c>
      <c r="E90" s="171">
        <f t="shared" si="45"/>
        <v>0.16016828715070611</v>
      </c>
      <c r="F90" s="171">
        <f t="shared" si="45"/>
        <v>0.16018822748014536</v>
      </c>
      <c r="G90" s="171">
        <f t="shared" si="45"/>
        <v>9.6414505171444453E-2</v>
      </c>
      <c r="H90" s="171">
        <f t="shared" si="45"/>
        <v>8.8396898890368114E-2</v>
      </c>
      <c r="I90" s="171">
        <f t="shared" si="45"/>
        <v>9.6984358117185074E-2</v>
      </c>
      <c r="J90" s="171">
        <f t="shared" si="45"/>
        <v>8.0342333049914269E-2</v>
      </c>
      <c r="K90" s="171">
        <f t="shared" si="45"/>
        <v>0.10028230434239327</v>
      </c>
      <c r="L90" s="171">
        <f t="shared" si="45"/>
        <v>0.2753232088919827</v>
      </c>
      <c r="M90" s="171">
        <f t="shared" si="45"/>
        <v>0.15935602515476244</v>
      </c>
      <c r="N90" s="171">
        <f t="shared" si="45"/>
        <v>0.10730932997947402</v>
      </c>
      <c r="O90" s="171">
        <f t="shared" si="45"/>
        <v>0.11355233930935002</v>
      </c>
      <c r="P90" s="171">
        <f t="shared" si="45"/>
        <v>9.95418480542338E-2</v>
      </c>
      <c r="Q90" s="171">
        <f t="shared" si="45"/>
        <v>0.10278070612409636</v>
      </c>
    </row>
    <row r="91" spans="1:17" ht="11.45" customHeight="1" x14ac:dyDescent="0.25">
      <c r="A91" s="93" t="s">
        <v>16</v>
      </c>
      <c r="B91" s="173">
        <f t="shared" ref="B91:Q91" si="46">IF(B69=0,0,B69/B80)</f>
        <v>1.6393946765303335</v>
      </c>
      <c r="C91" s="173">
        <f t="shared" si="46"/>
        <v>2.0270179497270986</v>
      </c>
      <c r="D91" s="173">
        <f t="shared" si="46"/>
        <v>1.7512265097880828</v>
      </c>
      <c r="E91" s="173">
        <f t="shared" si="46"/>
        <v>1.7692000751496346</v>
      </c>
      <c r="F91" s="173">
        <f t="shared" si="46"/>
        <v>0.71554476059779537</v>
      </c>
      <c r="G91" s="173">
        <f t="shared" si="46"/>
        <v>1.5339296355017056</v>
      </c>
      <c r="H91" s="173">
        <f t="shared" si="46"/>
        <v>1.7312181048004496</v>
      </c>
      <c r="I91" s="173">
        <f t="shared" si="46"/>
        <v>1.2386745147987264</v>
      </c>
      <c r="J91" s="173">
        <f t="shared" si="46"/>
        <v>1.7411430086259738</v>
      </c>
      <c r="K91" s="173">
        <f t="shared" si="46"/>
        <v>0.92133140848794526</v>
      </c>
      <c r="L91" s="173">
        <f t="shared" si="46"/>
        <v>0.50333313812736569</v>
      </c>
      <c r="M91" s="173">
        <f t="shared" si="46"/>
        <v>0.3520876309547884</v>
      </c>
      <c r="N91" s="173">
        <f t="shared" si="46"/>
        <v>0.3716028598321599</v>
      </c>
      <c r="O91" s="173">
        <f t="shared" si="46"/>
        <v>0.33415914066178187</v>
      </c>
      <c r="P91" s="173">
        <f t="shared" si="46"/>
        <v>0.31111224029277018</v>
      </c>
      <c r="Q91" s="173">
        <f t="shared" si="46"/>
        <v>0.30495520990744729</v>
      </c>
    </row>
    <row r="93" spans="1:17" ht="11.45" customHeight="1" x14ac:dyDescent="0.25">
      <c r="A93" s="27" t="s">
        <v>111</v>
      </c>
      <c r="B93" s="68"/>
      <c r="C93" s="68"/>
      <c r="D93" s="68"/>
      <c r="E93" s="68"/>
      <c r="F93" s="68"/>
      <c r="G93" s="68"/>
      <c r="H93" s="68"/>
      <c r="I93" s="68"/>
      <c r="J93" s="68"/>
      <c r="K93" s="68"/>
      <c r="L93" s="68"/>
      <c r="M93" s="68"/>
      <c r="N93" s="68"/>
      <c r="O93" s="68"/>
      <c r="P93" s="68"/>
      <c r="Q93" s="68"/>
    </row>
    <row r="94" spans="1:17" ht="11.45" customHeight="1" x14ac:dyDescent="0.25">
      <c r="A94" s="25" t="s">
        <v>39</v>
      </c>
      <c r="B94" s="40">
        <f t="shared" ref="B94:Q94" si="47">IF(B15=0,0,B15/B37*1000000)</f>
        <v>138975.91521037807</v>
      </c>
      <c r="C94" s="40">
        <f t="shared" si="47"/>
        <v>133394.46488527645</v>
      </c>
      <c r="D94" s="40">
        <f t="shared" si="47"/>
        <v>134500.94450898099</v>
      </c>
      <c r="E94" s="40">
        <f t="shared" si="47"/>
        <v>134793.08833147134</v>
      </c>
      <c r="F94" s="40">
        <f t="shared" si="47"/>
        <v>132371.19401561114</v>
      </c>
      <c r="G94" s="40">
        <f t="shared" si="47"/>
        <v>119201.99134083504</v>
      </c>
      <c r="H94" s="40">
        <f t="shared" si="47"/>
        <v>124272.02077138449</v>
      </c>
      <c r="I94" s="40">
        <f t="shared" si="47"/>
        <v>125064.74303834545</v>
      </c>
      <c r="J94" s="40">
        <f t="shared" si="47"/>
        <v>120564.15050982576</v>
      </c>
      <c r="K94" s="40">
        <f t="shared" si="47"/>
        <v>124688.44230033722</v>
      </c>
      <c r="L94" s="40">
        <f t="shared" si="47"/>
        <v>108172.3975641523</v>
      </c>
      <c r="M94" s="40">
        <f t="shared" si="47"/>
        <v>106097.24897041626</v>
      </c>
      <c r="N94" s="40">
        <f t="shared" si="47"/>
        <v>118972.24931180058</v>
      </c>
      <c r="O94" s="40">
        <f t="shared" si="47"/>
        <v>118843.20130215175</v>
      </c>
      <c r="P94" s="40">
        <f t="shared" si="47"/>
        <v>134111.86026602914</v>
      </c>
      <c r="Q94" s="40">
        <f t="shared" si="47"/>
        <v>137984.37046954545</v>
      </c>
    </row>
    <row r="95" spans="1:17" ht="11.45" customHeight="1" x14ac:dyDescent="0.25">
      <c r="A95" s="91" t="s">
        <v>21</v>
      </c>
      <c r="B95" s="121">
        <f t="shared" ref="B95:Q95" si="48">IF(B16=0,0,B16/B38*1000000)</f>
        <v>113562.89766744069</v>
      </c>
      <c r="C95" s="121">
        <f t="shared" si="48"/>
        <v>113675.35844944449</v>
      </c>
      <c r="D95" s="121">
        <f t="shared" si="48"/>
        <v>113474.41858861916</v>
      </c>
      <c r="E95" s="121">
        <f t="shared" si="48"/>
        <v>113541.55526983357</v>
      </c>
      <c r="F95" s="121">
        <f t="shared" si="48"/>
        <v>113662.60170402317</v>
      </c>
      <c r="G95" s="121">
        <f t="shared" si="48"/>
        <v>108927.20750925213</v>
      </c>
      <c r="H95" s="121">
        <f t="shared" si="48"/>
        <v>113632.47704795151</v>
      </c>
      <c r="I95" s="121">
        <f t="shared" si="48"/>
        <v>113615.41887533398</v>
      </c>
      <c r="J95" s="121">
        <f t="shared" si="48"/>
        <v>113624.75830294823</v>
      </c>
      <c r="K95" s="121">
        <f t="shared" si="48"/>
        <v>113532.95835749089</v>
      </c>
      <c r="L95" s="121">
        <f t="shared" si="48"/>
        <v>102291.5567746778</v>
      </c>
      <c r="M95" s="121">
        <f t="shared" si="48"/>
        <v>102520.51166958056</v>
      </c>
      <c r="N95" s="121">
        <f t="shared" si="48"/>
        <v>108684.59212875851</v>
      </c>
      <c r="O95" s="121">
        <f t="shared" si="48"/>
        <v>105563.90072837206</v>
      </c>
      <c r="P95" s="121">
        <f t="shared" si="48"/>
        <v>101790.07515325565</v>
      </c>
      <c r="Q95" s="121">
        <f t="shared" si="48"/>
        <v>100646.14680499375</v>
      </c>
    </row>
    <row r="96" spans="1:17" ht="11.45" customHeight="1" x14ac:dyDescent="0.25">
      <c r="A96" s="19" t="s">
        <v>20</v>
      </c>
      <c r="B96" s="38">
        <f t="shared" ref="B96:Q96" si="49">IF(B17=0,0,B17/B39*1000000)</f>
        <v>266520.49382210145</v>
      </c>
      <c r="C96" s="38">
        <f t="shared" si="49"/>
        <v>241849.55028235211</v>
      </c>
      <c r="D96" s="38">
        <f t="shared" si="49"/>
        <v>247893.9950080752</v>
      </c>
      <c r="E96" s="38">
        <f t="shared" si="49"/>
        <v>253573.97847955397</v>
      </c>
      <c r="F96" s="38">
        <f t="shared" si="49"/>
        <v>244288.66587957495</v>
      </c>
      <c r="G96" s="38">
        <f t="shared" si="49"/>
        <v>184534.10740203195</v>
      </c>
      <c r="H96" s="38">
        <f t="shared" si="49"/>
        <v>192726.4435957362</v>
      </c>
      <c r="I96" s="38">
        <f t="shared" si="49"/>
        <v>197715.90909090912</v>
      </c>
      <c r="J96" s="38">
        <f t="shared" si="49"/>
        <v>168635.21288837743</v>
      </c>
      <c r="K96" s="38">
        <f t="shared" si="49"/>
        <v>204602.27272727274</v>
      </c>
      <c r="L96" s="38">
        <f t="shared" si="49"/>
        <v>150942.14876033057</v>
      </c>
      <c r="M96" s="38">
        <f t="shared" si="49"/>
        <v>132109.88388558483</v>
      </c>
      <c r="N96" s="38">
        <f t="shared" si="49"/>
        <v>193791.57427937919</v>
      </c>
      <c r="O96" s="38">
        <f t="shared" si="49"/>
        <v>203367.00336700337</v>
      </c>
      <c r="P96" s="38">
        <f t="shared" si="49"/>
        <v>267924.05063291139</v>
      </c>
      <c r="Q96" s="38">
        <f t="shared" si="49"/>
        <v>267531.77257525083</v>
      </c>
    </row>
    <row r="97" spans="1:17" ht="11.45" customHeight="1" x14ac:dyDescent="0.25">
      <c r="A97" s="62" t="s">
        <v>17</v>
      </c>
      <c r="B97" s="42">
        <f t="shared" ref="B97:Q97" si="50">IF(B18=0,0,B18/B40*1000000)</f>
        <v>268169.24784373998</v>
      </c>
      <c r="C97" s="42">
        <f t="shared" si="50"/>
        <v>270684.77756047552</v>
      </c>
      <c r="D97" s="42">
        <f t="shared" si="50"/>
        <v>265249.66704533692</v>
      </c>
      <c r="E97" s="42">
        <f t="shared" si="50"/>
        <v>254536.96284435978</v>
      </c>
      <c r="F97" s="42">
        <f t="shared" si="50"/>
        <v>264486.25603167136</v>
      </c>
      <c r="G97" s="42">
        <f t="shared" si="50"/>
        <v>220645.30441315044</v>
      </c>
      <c r="H97" s="42">
        <f t="shared" si="50"/>
        <v>207951.1670522292</v>
      </c>
      <c r="I97" s="42">
        <f t="shared" si="50"/>
        <v>156954.36658529838</v>
      </c>
      <c r="J97" s="42">
        <f t="shared" si="50"/>
        <v>117269.78523095028</v>
      </c>
      <c r="K97" s="42">
        <f t="shared" si="50"/>
        <v>169791.50147774071</v>
      </c>
      <c r="L97" s="42">
        <f t="shared" si="50"/>
        <v>151549.49672965094</v>
      </c>
      <c r="M97" s="42">
        <f t="shared" si="50"/>
        <v>117078.94567127409</v>
      </c>
      <c r="N97" s="42">
        <f t="shared" si="50"/>
        <v>211942.12999041748</v>
      </c>
      <c r="O97" s="42">
        <f t="shared" si="50"/>
        <v>147313.82135275356</v>
      </c>
      <c r="P97" s="42">
        <f t="shared" si="50"/>
        <v>266793.6601001657</v>
      </c>
      <c r="Q97" s="42">
        <f t="shared" si="50"/>
        <v>269019.54440079728</v>
      </c>
    </row>
    <row r="98" spans="1:17" ht="11.45" customHeight="1" x14ac:dyDescent="0.25">
      <c r="A98" s="62" t="s">
        <v>16</v>
      </c>
      <c r="B98" s="42">
        <f t="shared" ref="B98:Q98" si="51">IF(B19=0,0,B19/B41*1000000)</f>
        <v>263800.04968639789</v>
      </c>
      <c r="C98" s="42">
        <f t="shared" si="51"/>
        <v>192829.66390954223</v>
      </c>
      <c r="D98" s="42">
        <f t="shared" si="51"/>
        <v>216653.78534100414</v>
      </c>
      <c r="E98" s="42">
        <f t="shared" si="51"/>
        <v>251840.60662290364</v>
      </c>
      <c r="F98" s="42">
        <f t="shared" si="51"/>
        <v>207933.0036058015</v>
      </c>
      <c r="G98" s="42">
        <f t="shared" si="51"/>
        <v>124950.63233368642</v>
      </c>
      <c r="H98" s="42">
        <f t="shared" si="51"/>
        <v>167605.64989252278</v>
      </c>
      <c r="I98" s="42">
        <f t="shared" si="51"/>
        <v>258858.22284932519</v>
      </c>
      <c r="J98" s="42">
        <f t="shared" si="51"/>
        <v>245683.35437451815</v>
      </c>
      <c r="K98" s="42">
        <f t="shared" si="51"/>
        <v>256818.42960157077</v>
      </c>
      <c r="L98" s="42">
        <f t="shared" si="51"/>
        <v>150031.12680634999</v>
      </c>
      <c r="M98" s="42">
        <f t="shared" si="51"/>
        <v>154656.29120705093</v>
      </c>
      <c r="N98" s="42">
        <f t="shared" si="51"/>
        <v>166565.74071282177</v>
      </c>
      <c r="O98" s="42">
        <f t="shared" si="51"/>
        <v>265025.50358267815</v>
      </c>
      <c r="P98" s="42">
        <f t="shared" si="51"/>
        <v>269010.11212515726</v>
      </c>
      <c r="Q98" s="42">
        <f t="shared" si="51"/>
        <v>266387.33270944585</v>
      </c>
    </row>
    <row r="99" spans="1:17" ht="11.45" customHeight="1" x14ac:dyDescent="0.25">
      <c r="A99" s="118" t="s">
        <v>19</v>
      </c>
      <c r="B99" s="120">
        <f t="shared" ref="B99:Q99" si="52">IF(B20=0,0,B20/B42*1000000)</f>
        <v>0</v>
      </c>
      <c r="C99" s="120">
        <f t="shared" si="52"/>
        <v>0</v>
      </c>
      <c r="D99" s="120">
        <f t="shared" si="52"/>
        <v>0</v>
      </c>
      <c r="E99" s="120">
        <f t="shared" si="52"/>
        <v>0</v>
      </c>
      <c r="F99" s="120">
        <f t="shared" si="52"/>
        <v>0</v>
      </c>
      <c r="G99" s="120">
        <f t="shared" si="52"/>
        <v>0</v>
      </c>
      <c r="H99" s="120">
        <f t="shared" si="52"/>
        <v>0</v>
      </c>
      <c r="I99" s="120">
        <f t="shared" si="52"/>
        <v>0</v>
      </c>
      <c r="J99" s="120">
        <f t="shared" si="52"/>
        <v>0</v>
      </c>
      <c r="K99" s="120">
        <f t="shared" si="52"/>
        <v>0</v>
      </c>
      <c r="L99" s="120">
        <f t="shared" si="52"/>
        <v>0</v>
      </c>
      <c r="M99" s="120">
        <f t="shared" si="52"/>
        <v>0</v>
      </c>
      <c r="N99" s="120">
        <f t="shared" si="52"/>
        <v>0</v>
      </c>
      <c r="O99" s="120">
        <f t="shared" si="52"/>
        <v>0</v>
      </c>
      <c r="P99" s="120">
        <f t="shared" si="52"/>
        <v>0</v>
      </c>
      <c r="Q99" s="120">
        <f t="shared" si="52"/>
        <v>0</v>
      </c>
    </row>
    <row r="100" spans="1:17" ht="11.45" customHeight="1" x14ac:dyDescent="0.25">
      <c r="A100" s="25" t="s">
        <v>18</v>
      </c>
      <c r="B100" s="40">
        <f t="shared" ref="B100:Q100" si="53">IF(B21=0,0,B21/B43*1000000)</f>
        <v>79548.993437882338</v>
      </c>
      <c r="C100" s="40">
        <f t="shared" si="53"/>
        <v>70793.01523745968</v>
      </c>
      <c r="D100" s="40">
        <f t="shared" si="53"/>
        <v>60919.252585919254</v>
      </c>
      <c r="E100" s="40">
        <f t="shared" si="53"/>
        <v>83407.043407043413</v>
      </c>
      <c r="F100" s="40">
        <f t="shared" si="53"/>
        <v>97277.676950998197</v>
      </c>
      <c r="G100" s="40">
        <f t="shared" si="53"/>
        <v>94009.216589861753</v>
      </c>
      <c r="H100" s="40">
        <f t="shared" si="53"/>
        <v>92564.102564102548</v>
      </c>
      <c r="I100" s="40">
        <f t="shared" si="53"/>
        <v>97699.805068226138</v>
      </c>
      <c r="J100" s="40">
        <f t="shared" si="53"/>
        <v>94551.495016611327</v>
      </c>
      <c r="K100" s="40">
        <f t="shared" si="53"/>
        <v>74444.444444444438</v>
      </c>
      <c r="L100" s="40">
        <f t="shared" si="53"/>
        <v>52095.490716180371</v>
      </c>
      <c r="M100" s="40">
        <f t="shared" si="53"/>
        <v>42955.665024630543</v>
      </c>
      <c r="N100" s="40">
        <f t="shared" si="53"/>
        <v>45833.333333333336</v>
      </c>
      <c r="O100" s="40">
        <f t="shared" si="53"/>
        <v>35428.571428571428</v>
      </c>
      <c r="P100" s="40">
        <f t="shared" si="53"/>
        <v>56645.962732919259</v>
      </c>
      <c r="Q100" s="40">
        <f t="shared" si="53"/>
        <v>53977.455716586155</v>
      </c>
    </row>
    <row r="101" spans="1:17" ht="11.45" customHeight="1" x14ac:dyDescent="0.25">
      <c r="A101" s="116" t="s">
        <v>17</v>
      </c>
      <c r="B101" s="42">
        <f t="shared" ref="B101:Q101" si="54">IF(B22=0,0,B22/B44*1000000)</f>
        <v>77167.421091401047</v>
      </c>
      <c r="C101" s="42">
        <f t="shared" si="54"/>
        <v>69969.345769086387</v>
      </c>
      <c r="D101" s="42">
        <f t="shared" si="54"/>
        <v>59472.468435401272</v>
      </c>
      <c r="E101" s="42">
        <f t="shared" si="54"/>
        <v>81227.574489340186</v>
      </c>
      <c r="F101" s="42">
        <f t="shared" si="54"/>
        <v>87736.01949731457</v>
      </c>
      <c r="G101" s="42">
        <f t="shared" si="54"/>
        <v>96557.982433192781</v>
      </c>
      <c r="H101" s="42">
        <f t="shared" si="54"/>
        <v>94782.907390281849</v>
      </c>
      <c r="I101" s="42">
        <f t="shared" si="54"/>
        <v>95183.586514327602</v>
      </c>
      <c r="J101" s="42">
        <f t="shared" si="54"/>
        <v>95291.666666666657</v>
      </c>
      <c r="K101" s="42">
        <f t="shared" si="54"/>
        <v>70099.628137638865</v>
      </c>
      <c r="L101" s="42">
        <f t="shared" si="54"/>
        <v>32099.901989739679</v>
      </c>
      <c r="M101" s="42">
        <f t="shared" si="54"/>
        <v>22345.949270689991</v>
      </c>
      <c r="N101" s="42">
        <f t="shared" si="54"/>
        <v>32691.954184484985</v>
      </c>
      <c r="O101" s="42">
        <f t="shared" si="54"/>
        <v>19977.395146358496</v>
      </c>
      <c r="P101" s="42">
        <f t="shared" si="54"/>
        <v>38848.49467534446</v>
      </c>
      <c r="Q101" s="42">
        <f t="shared" si="54"/>
        <v>35363.137775295283</v>
      </c>
    </row>
    <row r="102" spans="1:17" ht="11.45" customHeight="1" x14ac:dyDescent="0.25">
      <c r="A102" s="93" t="s">
        <v>16</v>
      </c>
      <c r="B102" s="36">
        <f t="shared" ref="B102:Q102" si="55">IF(B23=0,0,B23/B45*1000000)</f>
        <v>120035.72332806422</v>
      </c>
      <c r="C102" s="36">
        <f t="shared" si="55"/>
        <v>84795.396199805808</v>
      </c>
      <c r="D102" s="36">
        <f t="shared" si="55"/>
        <v>85514.58314472482</v>
      </c>
      <c r="E102" s="36">
        <f t="shared" si="55"/>
        <v>120458.01500799812</v>
      </c>
      <c r="F102" s="36">
        <f t="shared" si="55"/>
        <v>151347.06918853879</v>
      </c>
      <c r="G102" s="36">
        <f t="shared" si="55"/>
        <v>70220.735385438718</v>
      </c>
      <c r="H102" s="36">
        <f t="shared" si="55"/>
        <v>68157.249476130222</v>
      </c>
      <c r="I102" s="36">
        <f t="shared" si="55"/>
        <v>127055.68819704224</v>
      </c>
      <c r="J102" s="36">
        <f t="shared" si="55"/>
        <v>84682.539682540068</v>
      </c>
      <c r="K102" s="36">
        <f t="shared" si="55"/>
        <v>116444.33541023158</v>
      </c>
      <c r="L102" s="36">
        <f t="shared" si="55"/>
        <v>148074.31660309574</v>
      </c>
      <c r="M102" s="36">
        <f t="shared" si="55"/>
        <v>141882.30064354517</v>
      </c>
      <c r="N102" s="36">
        <f t="shared" si="55"/>
        <v>124681.60822642343</v>
      </c>
      <c r="O102" s="36">
        <f t="shared" si="55"/>
        <v>128135.62912184901</v>
      </c>
      <c r="P102" s="36">
        <f t="shared" si="55"/>
        <v>163430.77107836807</v>
      </c>
      <c r="Q102" s="36">
        <f t="shared" si="55"/>
        <v>161009.78387900867</v>
      </c>
    </row>
    <row r="104" spans="1:17" ht="11.45" customHeight="1" x14ac:dyDescent="0.25">
      <c r="A104" s="27" t="s">
        <v>110</v>
      </c>
      <c r="B104" s="41"/>
      <c r="C104" s="41"/>
      <c r="D104" s="41"/>
      <c r="E104" s="41"/>
      <c r="F104" s="41"/>
      <c r="G104" s="41"/>
      <c r="H104" s="41"/>
      <c r="I104" s="41"/>
      <c r="J104" s="41"/>
      <c r="K104" s="41"/>
      <c r="L104" s="41"/>
      <c r="M104" s="41"/>
      <c r="N104" s="41"/>
      <c r="O104" s="41"/>
      <c r="P104" s="41"/>
      <c r="Q104" s="41"/>
    </row>
    <row r="105" spans="1:17" ht="11.45" customHeight="1" x14ac:dyDescent="0.25">
      <c r="A105" s="25" t="s">
        <v>63</v>
      </c>
      <c r="B105" s="40">
        <f t="shared" ref="B105:Q105" si="56">IF(B4=0,0,B4/B37*1000000)</f>
        <v>19285266.457680251</v>
      </c>
      <c r="C105" s="40">
        <f t="shared" si="56"/>
        <v>17532763.532763533</v>
      </c>
      <c r="D105" s="40">
        <f t="shared" si="56"/>
        <v>17798882.681564249</v>
      </c>
      <c r="E105" s="40">
        <f t="shared" si="56"/>
        <v>16119241.192411924</v>
      </c>
      <c r="F105" s="40">
        <f t="shared" si="56"/>
        <v>16204603.580562662</v>
      </c>
      <c r="G105" s="40">
        <f t="shared" si="56"/>
        <v>17200000</v>
      </c>
      <c r="H105" s="40">
        <f t="shared" si="56"/>
        <v>17060913.705583759</v>
      </c>
      <c r="I105" s="40">
        <f t="shared" si="56"/>
        <v>17475247.524752475</v>
      </c>
      <c r="J105" s="40">
        <f t="shared" si="56"/>
        <v>15215596.330275228</v>
      </c>
      <c r="K105" s="40">
        <f t="shared" si="56"/>
        <v>13977728.285077952</v>
      </c>
      <c r="L105" s="40">
        <f t="shared" si="56"/>
        <v>13519764.827607261</v>
      </c>
      <c r="M105" s="40">
        <f t="shared" si="56"/>
        <v>11571789.741070554</v>
      </c>
      <c r="N105" s="40">
        <f t="shared" si="56"/>
        <v>10995117.76058764</v>
      </c>
      <c r="O105" s="40">
        <f t="shared" si="56"/>
        <v>11724183.174408631</v>
      </c>
      <c r="P105" s="40">
        <f t="shared" si="56"/>
        <v>10639178.902575085</v>
      </c>
      <c r="Q105" s="40">
        <f t="shared" si="56"/>
        <v>11427645.372791942</v>
      </c>
    </row>
    <row r="106" spans="1:17" ht="11.45" customHeight="1" x14ac:dyDescent="0.25">
      <c r="A106" s="91" t="s">
        <v>21</v>
      </c>
      <c r="B106" s="121">
        <f t="shared" ref="B106:Q106" si="57">IF(B5=0,0,B5/B38*1000000)</f>
        <v>8947368.421052631</v>
      </c>
      <c r="C106" s="121">
        <f t="shared" si="57"/>
        <v>8956228.9562289566</v>
      </c>
      <c r="D106" s="121">
        <f t="shared" si="57"/>
        <v>8940397.3509933781</v>
      </c>
      <c r="E106" s="121">
        <f t="shared" si="57"/>
        <v>8945686.9009584673</v>
      </c>
      <c r="F106" s="121">
        <f t="shared" si="57"/>
        <v>8955223.880597014</v>
      </c>
      <c r="G106" s="121">
        <f t="shared" si="57"/>
        <v>8902077.1513353102</v>
      </c>
      <c r="H106" s="121">
        <f t="shared" si="57"/>
        <v>9090909.0909090918</v>
      </c>
      <c r="I106" s="121">
        <f t="shared" si="57"/>
        <v>9169054.4412607439</v>
      </c>
      <c r="J106" s="121">
        <f t="shared" si="57"/>
        <v>8713910.7611548547</v>
      </c>
      <c r="K106" s="121">
        <f t="shared" si="57"/>
        <v>8482233.5025380701</v>
      </c>
      <c r="L106" s="121">
        <f t="shared" si="57"/>
        <v>8463732.4914032593</v>
      </c>
      <c r="M106" s="121">
        <f t="shared" si="57"/>
        <v>8372910.8304677522</v>
      </c>
      <c r="N106" s="121">
        <f t="shared" si="57"/>
        <v>8346946.4526684405</v>
      </c>
      <c r="O106" s="121">
        <f t="shared" si="57"/>
        <v>8299304.2217596145</v>
      </c>
      <c r="P106" s="121">
        <f t="shared" si="57"/>
        <v>8030284.9176898403</v>
      </c>
      <c r="Q106" s="121">
        <f t="shared" si="57"/>
        <v>8390500.555426212</v>
      </c>
    </row>
    <row r="107" spans="1:17" ht="11.45" customHeight="1" x14ac:dyDescent="0.25">
      <c r="A107" s="19" t="s">
        <v>20</v>
      </c>
      <c r="B107" s="38">
        <f t="shared" ref="B107:Q107" si="58">IF(B6=0,0,B6/B39*1000000)</f>
        <v>71169811.320754722</v>
      </c>
      <c r="C107" s="38">
        <f t="shared" si="58"/>
        <v>64703703.703703709</v>
      </c>
      <c r="D107" s="38">
        <f t="shared" si="58"/>
        <v>65571428.571428567</v>
      </c>
      <c r="E107" s="38">
        <f t="shared" si="58"/>
        <v>56214285.714285716</v>
      </c>
      <c r="F107" s="38">
        <f t="shared" si="58"/>
        <v>59571428.571428567</v>
      </c>
      <c r="G107" s="38">
        <f t="shared" si="58"/>
        <v>69962264.150943398</v>
      </c>
      <c r="H107" s="38">
        <f t="shared" si="58"/>
        <v>68339622.641509444</v>
      </c>
      <c r="I107" s="38">
        <f t="shared" si="58"/>
        <v>70181818.181818187</v>
      </c>
      <c r="J107" s="38">
        <f t="shared" si="58"/>
        <v>60254545.454545461</v>
      </c>
      <c r="K107" s="38">
        <f t="shared" si="58"/>
        <v>53345454.545454547</v>
      </c>
      <c r="L107" s="38">
        <f t="shared" si="58"/>
        <v>50290909.090909086</v>
      </c>
      <c r="M107" s="38">
        <f t="shared" si="58"/>
        <v>34836363.636363633</v>
      </c>
      <c r="N107" s="38">
        <f t="shared" si="58"/>
        <v>30254545.454545453</v>
      </c>
      <c r="O107" s="38">
        <f t="shared" si="58"/>
        <v>33523809.523809526</v>
      </c>
      <c r="P107" s="38">
        <f t="shared" si="58"/>
        <v>21440000</v>
      </c>
      <c r="Q107" s="38">
        <f t="shared" si="58"/>
        <v>21965217.391304348</v>
      </c>
    </row>
    <row r="108" spans="1:17" ht="11.45" customHeight="1" x14ac:dyDescent="0.25">
      <c r="A108" s="62" t="s">
        <v>17</v>
      </c>
      <c r="B108" s="42">
        <f t="shared" ref="B108:Q108" si="59">IF(B7=0,0,B7/B40*1000000)</f>
        <v>72253748.801203504</v>
      </c>
      <c r="C108" s="42">
        <f t="shared" si="59"/>
        <v>66303388.172311343</v>
      </c>
      <c r="D108" s="42">
        <f t="shared" si="59"/>
        <v>64887463.886131726</v>
      </c>
      <c r="E108" s="42">
        <f t="shared" si="59"/>
        <v>58341234.381976247</v>
      </c>
      <c r="F108" s="42">
        <f t="shared" si="59"/>
        <v>65887784.344801061</v>
      </c>
      <c r="G108" s="42">
        <f t="shared" si="59"/>
        <v>76829534.201803014</v>
      </c>
      <c r="H108" s="42">
        <f t="shared" si="59"/>
        <v>66366042.766128883</v>
      </c>
      <c r="I108" s="42">
        <f t="shared" si="59"/>
        <v>49734470.721620806</v>
      </c>
      <c r="J108" s="42">
        <f t="shared" si="59"/>
        <v>43084255.456089273</v>
      </c>
      <c r="K108" s="42">
        <f t="shared" si="59"/>
        <v>49900657.213997722</v>
      </c>
      <c r="L108" s="42">
        <f t="shared" si="59"/>
        <v>43433250.069386832</v>
      </c>
      <c r="M108" s="42">
        <f t="shared" si="59"/>
        <v>33372611.945255697</v>
      </c>
      <c r="N108" s="42">
        <f t="shared" si="59"/>
        <v>28493010.566574328</v>
      </c>
      <c r="O108" s="42">
        <f t="shared" si="59"/>
        <v>26842264.615848731</v>
      </c>
      <c r="P108" s="42">
        <f t="shared" si="59"/>
        <v>23067303.311729178</v>
      </c>
      <c r="Q108" s="42">
        <f t="shared" si="59"/>
        <v>23230714.790005416</v>
      </c>
    </row>
    <row r="109" spans="1:17" ht="11.45" customHeight="1" x14ac:dyDescent="0.25">
      <c r="A109" s="62" t="s">
        <v>16</v>
      </c>
      <c r="B109" s="42">
        <f t="shared" ref="B109:Q109" si="60">IF(B8=0,0,B8/B41*1000000)</f>
        <v>69381314.478014216</v>
      </c>
      <c r="C109" s="42">
        <f t="shared" si="60"/>
        <v>61984240.107070722</v>
      </c>
      <c r="D109" s="42">
        <f t="shared" si="60"/>
        <v>66802565.004962884</v>
      </c>
      <c r="E109" s="42">
        <f t="shared" si="60"/>
        <v>52385778.112442747</v>
      </c>
      <c r="F109" s="42">
        <f t="shared" si="60"/>
        <v>48201988.179358087</v>
      </c>
      <c r="G109" s="42">
        <f t="shared" si="60"/>
        <v>58631268.567025021</v>
      </c>
      <c r="H109" s="42">
        <f t="shared" si="60"/>
        <v>71596029.435887352</v>
      </c>
      <c r="I109" s="42">
        <f t="shared" si="60"/>
        <v>100852839.37211426</v>
      </c>
      <c r="J109" s="42">
        <f t="shared" si="60"/>
        <v>86009980.452229723</v>
      </c>
      <c r="K109" s="42">
        <f t="shared" si="60"/>
        <v>58512650.542639785</v>
      </c>
      <c r="L109" s="42">
        <f t="shared" si="60"/>
        <v>60577397.623192489</v>
      </c>
      <c r="M109" s="42">
        <f t="shared" si="60"/>
        <v>37031991.173025541</v>
      </c>
      <c r="N109" s="42">
        <f t="shared" si="60"/>
        <v>32896847.786502149</v>
      </c>
      <c r="O109" s="42">
        <f t="shared" si="60"/>
        <v>40873508.922566392</v>
      </c>
      <c r="P109" s="42">
        <f t="shared" si="60"/>
        <v>19876512.504417069</v>
      </c>
      <c r="Q109" s="42">
        <f t="shared" si="60"/>
        <v>20991757.85384199</v>
      </c>
    </row>
    <row r="110" spans="1:17" ht="11.45" customHeight="1" x14ac:dyDescent="0.25">
      <c r="A110" s="118" t="s">
        <v>19</v>
      </c>
      <c r="B110" s="120">
        <f t="shared" ref="B110:Q110" si="61">IF(B9=0,0,B9/B42*1000000)</f>
        <v>0</v>
      </c>
      <c r="C110" s="120">
        <f t="shared" si="61"/>
        <v>0</v>
      </c>
      <c r="D110" s="120">
        <f t="shared" si="61"/>
        <v>0</v>
      </c>
      <c r="E110" s="120">
        <f t="shared" si="61"/>
        <v>0</v>
      </c>
      <c r="F110" s="120">
        <f t="shared" si="61"/>
        <v>0</v>
      </c>
      <c r="G110" s="120">
        <f t="shared" si="61"/>
        <v>0</v>
      </c>
      <c r="H110" s="120">
        <f t="shared" si="61"/>
        <v>0</v>
      </c>
      <c r="I110" s="120">
        <f t="shared" si="61"/>
        <v>0</v>
      </c>
      <c r="J110" s="120">
        <f t="shared" si="61"/>
        <v>0</v>
      </c>
      <c r="K110" s="120">
        <f t="shared" si="61"/>
        <v>0</v>
      </c>
      <c r="L110" s="120">
        <f t="shared" si="61"/>
        <v>0</v>
      </c>
      <c r="M110" s="120">
        <f t="shared" si="61"/>
        <v>0</v>
      </c>
      <c r="N110" s="120">
        <f t="shared" si="61"/>
        <v>0</v>
      </c>
      <c r="O110" s="120">
        <f t="shared" si="61"/>
        <v>0</v>
      </c>
      <c r="P110" s="120">
        <f t="shared" si="61"/>
        <v>0</v>
      </c>
      <c r="Q110" s="120">
        <f t="shared" si="61"/>
        <v>0</v>
      </c>
    </row>
    <row r="111" spans="1:17" ht="11.45" customHeight="1" x14ac:dyDescent="0.25">
      <c r="A111" s="25" t="s">
        <v>62</v>
      </c>
      <c r="B111" s="40">
        <f t="shared" ref="B111:Q111" si="62">IF(B10=0,0,B10/B43*1000000)</f>
        <v>47444444.44444444</v>
      </c>
      <c r="C111" s="40">
        <f t="shared" si="62"/>
        <v>42222222.222222224</v>
      </c>
      <c r="D111" s="40">
        <f t="shared" si="62"/>
        <v>36333333.333333336</v>
      </c>
      <c r="E111" s="40">
        <f t="shared" si="62"/>
        <v>50666666.666666664</v>
      </c>
      <c r="F111" s="40">
        <f t="shared" si="62"/>
        <v>59200000</v>
      </c>
      <c r="G111" s="40">
        <f t="shared" si="62"/>
        <v>39548387.096774191</v>
      </c>
      <c r="H111" s="40">
        <f t="shared" si="62"/>
        <v>36777777.777777776</v>
      </c>
      <c r="I111" s="40">
        <f t="shared" si="62"/>
        <v>43947368.421052627</v>
      </c>
      <c r="J111" s="40">
        <f t="shared" si="62"/>
        <v>36558139.534883723</v>
      </c>
      <c r="K111" s="40">
        <f t="shared" si="62"/>
        <v>34500000</v>
      </c>
      <c r="L111" s="40">
        <f t="shared" si="62"/>
        <v>42344827.586206898</v>
      </c>
      <c r="M111" s="40">
        <f t="shared" si="62"/>
        <v>24275862.068965517</v>
      </c>
      <c r="N111" s="40">
        <f t="shared" si="62"/>
        <v>20214285.714285716</v>
      </c>
      <c r="O111" s="40">
        <f t="shared" si="62"/>
        <v>16928571.428571425</v>
      </c>
      <c r="P111" s="40">
        <f t="shared" si="62"/>
        <v>22214285.714285716</v>
      </c>
      <c r="Q111" s="40">
        <f t="shared" si="62"/>
        <v>21777777.77777778</v>
      </c>
    </row>
    <row r="112" spans="1:17" ht="11.45" customHeight="1" x14ac:dyDescent="0.25">
      <c r="A112" s="116" t="s">
        <v>17</v>
      </c>
      <c r="B112" s="42">
        <f t="shared" ref="B112:Q112" si="63">IF(B11=0,0,B11/B44*1000000)</f>
        <v>25926444.457838673</v>
      </c>
      <c r="C112" s="42">
        <f t="shared" si="63"/>
        <v>23473425.92249544</v>
      </c>
      <c r="D112" s="42">
        <f t="shared" si="63"/>
        <v>19971391.149959385</v>
      </c>
      <c r="E112" s="42">
        <f t="shared" si="63"/>
        <v>27321171.098264422</v>
      </c>
      <c r="F112" s="42">
        <f t="shared" si="63"/>
        <v>29513982.643820412</v>
      </c>
      <c r="G112" s="42">
        <f t="shared" si="63"/>
        <v>19550139.202963546</v>
      </c>
      <c r="H112" s="42">
        <f t="shared" si="63"/>
        <v>17594881.670339126</v>
      </c>
      <c r="I112" s="42">
        <f t="shared" si="63"/>
        <v>19385769.986905593</v>
      </c>
      <c r="J112" s="42">
        <f t="shared" si="63"/>
        <v>16077505.122450968</v>
      </c>
      <c r="K112" s="42">
        <f t="shared" si="63"/>
        <v>14762479.71069332</v>
      </c>
      <c r="L112" s="42">
        <f t="shared" si="63"/>
        <v>18559480.843959864</v>
      </c>
      <c r="M112" s="42">
        <f t="shared" si="63"/>
        <v>7478019.4735829514</v>
      </c>
      <c r="N112" s="42">
        <f t="shared" si="63"/>
        <v>7367118.568439167</v>
      </c>
      <c r="O112" s="42">
        <f t="shared" si="63"/>
        <v>4763807.8995701503</v>
      </c>
      <c r="P112" s="42">
        <f t="shared" si="63"/>
        <v>8120807.0036285827</v>
      </c>
      <c r="Q112" s="42">
        <f t="shared" si="63"/>
        <v>7632761.3697479656</v>
      </c>
    </row>
    <row r="113" spans="1:17" ht="11.45" customHeight="1" x14ac:dyDescent="0.25">
      <c r="A113" s="93" t="s">
        <v>16</v>
      </c>
      <c r="B113" s="36">
        <f t="shared" ref="B113:Q113" si="64">IF(B12=0,0,B12/B45*1000000)</f>
        <v>413250444.21674258</v>
      </c>
      <c r="C113" s="36">
        <f t="shared" si="64"/>
        <v>360951759.31757754</v>
      </c>
      <c r="D113" s="36">
        <f t="shared" si="64"/>
        <v>314486350.45069045</v>
      </c>
      <c r="E113" s="36">
        <f t="shared" si="64"/>
        <v>447540091.32950485</v>
      </c>
      <c r="F113" s="36">
        <f t="shared" si="64"/>
        <v>227420765.01835105</v>
      </c>
      <c r="G113" s="36">
        <f t="shared" si="64"/>
        <v>226198700.77234024</v>
      </c>
      <c r="H113" s="36">
        <f t="shared" si="64"/>
        <v>247789634.95960295</v>
      </c>
      <c r="I113" s="36">
        <f t="shared" si="64"/>
        <v>330499350.15276802</v>
      </c>
      <c r="J113" s="36">
        <f t="shared" si="64"/>
        <v>309633265.03398705</v>
      </c>
      <c r="K113" s="36">
        <f t="shared" si="64"/>
        <v>225296029.4632979</v>
      </c>
      <c r="L113" s="36">
        <f t="shared" si="64"/>
        <v>156514491.94899267</v>
      </c>
      <c r="M113" s="36">
        <f t="shared" si="64"/>
        <v>104905506.52680182</v>
      </c>
      <c r="N113" s="36">
        <f t="shared" si="64"/>
        <v>97297288.589364991</v>
      </c>
      <c r="O113" s="36">
        <f t="shared" si="64"/>
        <v>89917152.602579087</v>
      </c>
      <c r="P113" s="36">
        <f t="shared" si="64"/>
        <v>106775157.97822851</v>
      </c>
      <c r="Q113" s="36">
        <f t="shared" si="64"/>
        <v>103111622.12394919</v>
      </c>
    </row>
    <row r="115" spans="1:17" ht="11.45" customHeight="1" x14ac:dyDescent="0.25">
      <c r="A115" s="27" t="s">
        <v>44</v>
      </c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</row>
    <row r="116" spans="1:17" ht="11.45" customHeight="1" x14ac:dyDescent="0.25">
      <c r="A116" s="25" t="s">
        <v>43</v>
      </c>
      <c r="B116" s="32">
        <f t="shared" ref="B116:Q116" si="65">IF(B4=0,0,B4/B$4)</f>
        <v>1</v>
      </c>
      <c r="C116" s="32">
        <f t="shared" si="65"/>
        <v>1</v>
      </c>
      <c r="D116" s="32">
        <f t="shared" si="65"/>
        <v>1</v>
      </c>
      <c r="E116" s="32">
        <f t="shared" si="65"/>
        <v>1</v>
      </c>
      <c r="F116" s="32">
        <f t="shared" si="65"/>
        <v>1</v>
      </c>
      <c r="G116" s="32">
        <f t="shared" si="65"/>
        <v>1</v>
      </c>
      <c r="H116" s="32">
        <f t="shared" si="65"/>
        <v>1</v>
      </c>
      <c r="I116" s="32">
        <f t="shared" si="65"/>
        <v>1</v>
      </c>
      <c r="J116" s="32">
        <f t="shared" si="65"/>
        <v>1</v>
      </c>
      <c r="K116" s="32">
        <f t="shared" si="65"/>
        <v>1</v>
      </c>
      <c r="L116" s="32">
        <f t="shared" si="65"/>
        <v>1</v>
      </c>
      <c r="M116" s="32">
        <f t="shared" si="65"/>
        <v>1</v>
      </c>
      <c r="N116" s="32">
        <f t="shared" si="65"/>
        <v>1</v>
      </c>
      <c r="O116" s="32">
        <f t="shared" si="65"/>
        <v>1</v>
      </c>
      <c r="P116" s="32">
        <f t="shared" si="65"/>
        <v>1</v>
      </c>
      <c r="Q116" s="32">
        <f t="shared" si="65"/>
        <v>1</v>
      </c>
    </row>
    <row r="117" spans="1:17" ht="11.45" customHeight="1" x14ac:dyDescent="0.25">
      <c r="A117" s="91" t="s">
        <v>21</v>
      </c>
      <c r="B117" s="119">
        <f t="shared" ref="B117:Q117" si="66">IF(B5=0,0,B5/B$4)</f>
        <v>0.38686605981794536</v>
      </c>
      <c r="C117" s="119">
        <f t="shared" si="66"/>
        <v>0.43223919402014949</v>
      </c>
      <c r="D117" s="119">
        <f t="shared" si="66"/>
        <v>0.42372881355932202</v>
      </c>
      <c r="E117" s="119">
        <f t="shared" si="66"/>
        <v>0.47074646940147946</v>
      </c>
      <c r="F117" s="119">
        <f t="shared" si="66"/>
        <v>0.47348484848484851</v>
      </c>
      <c r="G117" s="119">
        <f t="shared" si="66"/>
        <v>0.44722719141323791</v>
      </c>
      <c r="H117" s="119">
        <f t="shared" si="66"/>
        <v>0.46117227015769119</v>
      </c>
      <c r="I117" s="119">
        <f t="shared" si="66"/>
        <v>0.45325779036827196</v>
      </c>
      <c r="J117" s="119">
        <f t="shared" si="66"/>
        <v>0.50045221585770272</v>
      </c>
      <c r="K117" s="119">
        <f t="shared" si="66"/>
        <v>0.5325047801147228</v>
      </c>
      <c r="L117" s="119">
        <f t="shared" si="66"/>
        <v>0.55035306037961851</v>
      </c>
      <c r="M117" s="119">
        <f t="shared" si="66"/>
        <v>0.6360987275768254</v>
      </c>
      <c r="N117" s="119">
        <f t="shared" si="66"/>
        <v>0.6673848396374612</v>
      </c>
      <c r="O117" s="119">
        <f t="shared" si="66"/>
        <v>0.61176620407411686</v>
      </c>
      <c r="P117" s="119">
        <f t="shared" si="66"/>
        <v>0.60793908403294705</v>
      </c>
      <c r="Q117" s="119">
        <f t="shared" si="66"/>
        <v>0.56995542591300474</v>
      </c>
    </row>
    <row r="118" spans="1:17" ht="11.45" customHeight="1" x14ac:dyDescent="0.25">
      <c r="A118" s="19" t="s">
        <v>20</v>
      </c>
      <c r="B118" s="30">
        <f t="shared" ref="B118:Q118" si="67">IF(B6=0,0,B6/B$4)</f>
        <v>0.61313394018205458</v>
      </c>
      <c r="C118" s="30">
        <f t="shared" si="67"/>
        <v>0.56776080597985046</v>
      </c>
      <c r="D118" s="30">
        <f t="shared" si="67"/>
        <v>0.57627118644067798</v>
      </c>
      <c r="E118" s="30">
        <f t="shared" si="67"/>
        <v>0.52925353059852054</v>
      </c>
      <c r="F118" s="30">
        <f t="shared" si="67"/>
        <v>0.52651515151515149</v>
      </c>
      <c r="G118" s="30">
        <f t="shared" si="67"/>
        <v>0.55277280858676203</v>
      </c>
      <c r="H118" s="30">
        <f t="shared" si="67"/>
        <v>0.53882772984230887</v>
      </c>
      <c r="I118" s="30">
        <f t="shared" si="67"/>
        <v>0.54674220963172804</v>
      </c>
      <c r="J118" s="30">
        <f t="shared" si="67"/>
        <v>0.49954778414229728</v>
      </c>
      <c r="K118" s="30">
        <f t="shared" si="67"/>
        <v>0.46749521988527726</v>
      </c>
      <c r="L118" s="30">
        <f t="shared" si="67"/>
        <v>0.44964693962038149</v>
      </c>
      <c r="M118" s="30">
        <f t="shared" si="67"/>
        <v>0.36390127242317449</v>
      </c>
      <c r="N118" s="30">
        <f t="shared" si="67"/>
        <v>0.33261516036253891</v>
      </c>
      <c r="O118" s="30">
        <f t="shared" si="67"/>
        <v>0.3882337959258832</v>
      </c>
      <c r="P118" s="30">
        <f t="shared" si="67"/>
        <v>0.39206091596705306</v>
      </c>
      <c r="Q118" s="30">
        <f t="shared" si="67"/>
        <v>0.43004457408699526</v>
      </c>
    </row>
    <row r="119" spans="1:17" ht="11.45" customHeight="1" x14ac:dyDescent="0.25">
      <c r="A119" s="62" t="s">
        <v>17</v>
      </c>
      <c r="B119" s="115">
        <f t="shared" ref="B119:Q119" si="68">IF(B7=0,0,B7/B$4)</f>
        <v>0.38757700104676779</v>
      </c>
      <c r="C119" s="115">
        <f t="shared" si="68"/>
        <v>0.36631706172547701</v>
      </c>
      <c r="D119" s="115">
        <f t="shared" si="68"/>
        <v>0.36659584116458604</v>
      </c>
      <c r="E119" s="115">
        <f t="shared" si="68"/>
        <v>0.35310767278936533</v>
      </c>
      <c r="F119" s="115">
        <f t="shared" si="68"/>
        <v>0.37436241105000601</v>
      </c>
      <c r="G119" s="115">
        <f t="shared" si="68"/>
        <v>0.37796282478525633</v>
      </c>
      <c r="H119" s="115">
        <f t="shared" si="68"/>
        <v>0.32580770771827627</v>
      </c>
      <c r="I119" s="115">
        <f t="shared" si="68"/>
        <v>0.23246990563930403</v>
      </c>
      <c r="J119" s="115">
        <f t="shared" si="68"/>
        <v>0.21431721888015468</v>
      </c>
      <c r="K119" s="115">
        <f t="shared" si="68"/>
        <v>0.26238395284606836</v>
      </c>
      <c r="L119" s="115">
        <f t="shared" si="68"/>
        <v>0.23299989987649847</v>
      </c>
      <c r="M119" s="115">
        <f t="shared" si="68"/>
        <v>0.20916653777755304</v>
      </c>
      <c r="N119" s="115">
        <f t="shared" si="68"/>
        <v>0.18794942319760632</v>
      </c>
      <c r="O119" s="115">
        <f t="shared" si="68"/>
        <v>0.16282928567278082</v>
      </c>
      <c r="P119" s="115">
        <f t="shared" si="68"/>
        <v>0.20669105186522035</v>
      </c>
      <c r="Q119" s="115">
        <f t="shared" si="68"/>
        <v>0.19774827489319755</v>
      </c>
    </row>
    <row r="120" spans="1:17" ht="11.45" customHeight="1" x14ac:dyDescent="0.25">
      <c r="A120" s="62" t="s">
        <v>16</v>
      </c>
      <c r="B120" s="115">
        <f t="shared" ref="B120:Q120" si="69">IF(B8=0,0,B8/B$4)</f>
        <v>0.22555693913528682</v>
      </c>
      <c r="C120" s="115">
        <f t="shared" si="69"/>
        <v>0.20144374425437347</v>
      </c>
      <c r="D120" s="115">
        <f t="shared" si="69"/>
        <v>0.20967534527609194</v>
      </c>
      <c r="E120" s="115">
        <f t="shared" si="69"/>
        <v>0.17614585780915515</v>
      </c>
      <c r="F120" s="115">
        <f t="shared" si="69"/>
        <v>0.15215274046514549</v>
      </c>
      <c r="G120" s="115">
        <f t="shared" si="69"/>
        <v>0.17480998380150573</v>
      </c>
      <c r="H120" s="115">
        <f t="shared" si="69"/>
        <v>0.21302002212403254</v>
      </c>
      <c r="I120" s="115">
        <f t="shared" si="69"/>
        <v>0.31427230399242406</v>
      </c>
      <c r="J120" s="115">
        <f t="shared" si="69"/>
        <v>0.28523056526214258</v>
      </c>
      <c r="K120" s="115">
        <f t="shared" si="69"/>
        <v>0.20511126703920893</v>
      </c>
      <c r="L120" s="115">
        <f t="shared" si="69"/>
        <v>0.216647039743883</v>
      </c>
      <c r="M120" s="115">
        <f t="shared" si="69"/>
        <v>0.15473473464562146</v>
      </c>
      <c r="N120" s="115">
        <f t="shared" si="69"/>
        <v>0.14466573716493256</v>
      </c>
      <c r="O120" s="115">
        <f t="shared" si="69"/>
        <v>0.22540451025310237</v>
      </c>
      <c r="P120" s="115">
        <f t="shared" si="69"/>
        <v>0.18536986410183268</v>
      </c>
      <c r="Q120" s="115">
        <f t="shared" si="69"/>
        <v>0.23229629919379774</v>
      </c>
    </row>
    <row r="121" spans="1:17" ht="11.45" customHeight="1" x14ac:dyDescent="0.25">
      <c r="A121" s="118" t="s">
        <v>19</v>
      </c>
      <c r="B121" s="117">
        <f t="shared" ref="B121:Q121" si="70">IF(B9=0,0,B9/B$4)</f>
        <v>0</v>
      </c>
      <c r="C121" s="117">
        <f t="shared" si="70"/>
        <v>0</v>
      </c>
      <c r="D121" s="117">
        <f t="shared" si="70"/>
        <v>0</v>
      </c>
      <c r="E121" s="117">
        <f t="shared" si="70"/>
        <v>0</v>
      </c>
      <c r="F121" s="117">
        <f t="shared" si="70"/>
        <v>0</v>
      </c>
      <c r="G121" s="117">
        <f t="shared" si="70"/>
        <v>0</v>
      </c>
      <c r="H121" s="117">
        <f t="shared" si="70"/>
        <v>0</v>
      </c>
      <c r="I121" s="117">
        <f t="shared" si="70"/>
        <v>0</v>
      </c>
      <c r="J121" s="117">
        <f t="shared" si="70"/>
        <v>0</v>
      </c>
      <c r="K121" s="117">
        <f t="shared" si="70"/>
        <v>0</v>
      </c>
      <c r="L121" s="117">
        <f t="shared" si="70"/>
        <v>0</v>
      </c>
      <c r="M121" s="117">
        <f t="shared" si="70"/>
        <v>0</v>
      </c>
      <c r="N121" s="117">
        <f t="shared" si="70"/>
        <v>0</v>
      </c>
      <c r="O121" s="117">
        <f t="shared" si="70"/>
        <v>0</v>
      </c>
      <c r="P121" s="117">
        <f t="shared" si="70"/>
        <v>0</v>
      </c>
      <c r="Q121" s="117">
        <f t="shared" si="70"/>
        <v>0</v>
      </c>
    </row>
    <row r="122" spans="1:17" ht="11.45" customHeight="1" x14ac:dyDescent="0.25">
      <c r="A122" s="25" t="s">
        <v>42</v>
      </c>
      <c r="B122" s="32">
        <f t="shared" ref="B122:Q122" si="71">IF(B10=0,0,B10/B$10)</f>
        <v>1</v>
      </c>
      <c r="C122" s="32">
        <f t="shared" si="71"/>
        <v>1</v>
      </c>
      <c r="D122" s="32">
        <f t="shared" si="71"/>
        <v>1</v>
      </c>
      <c r="E122" s="32">
        <f t="shared" si="71"/>
        <v>1</v>
      </c>
      <c r="F122" s="32">
        <f t="shared" si="71"/>
        <v>1</v>
      </c>
      <c r="G122" s="32">
        <f t="shared" si="71"/>
        <v>1</v>
      </c>
      <c r="H122" s="32">
        <f t="shared" si="71"/>
        <v>1</v>
      </c>
      <c r="I122" s="32">
        <f t="shared" si="71"/>
        <v>1</v>
      </c>
      <c r="J122" s="32">
        <f t="shared" si="71"/>
        <v>1</v>
      </c>
      <c r="K122" s="32">
        <f t="shared" si="71"/>
        <v>1</v>
      </c>
      <c r="L122" s="32">
        <f t="shared" si="71"/>
        <v>1</v>
      </c>
      <c r="M122" s="32">
        <f t="shared" si="71"/>
        <v>1</v>
      </c>
      <c r="N122" s="32">
        <f t="shared" si="71"/>
        <v>1</v>
      </c>
      <c r="O122" s="32">
        <f t="shared" si="71"/>
        <v>1</v>
      </c>
      <c r="P122" s="32">
        <f t="shared" si="71"/>
        <v>1</v>
      </c>
      <c r="Q122" s="32">
        <f t="shared" si="71"/>
        <v>1</v>
      </c>
    </row>
    <row r="123" spans="1:17" ht="11.45" customHeight="1" x14ac:dyDescent="0.25">
      <c r="A123" s="116" t="s">
        <v>17</v>
      </c>
      <c r="B123" s="115">
        <f t="shared" ref="B123:Q123" si="72">IF(B11=0,0,B11/B$10)</f>
        <v>0.51610018241599231</v>
      </c>
      <c r="C123" s="115">
        <f t="shared" si="72"/>
        <v>0.52506347458213487</v>
      </c>
      <c r="D123" s="115">
        <f t="shared" si="72"/>
        <v>0.51913402071759873</v>
      </c>
      <c r="E123" s="115">
        <f t="shared" si="72"/>
        <v>0.50927621564747272</v>
      </c>
      <c r="F123" s="115">
        <f t="shared" si="72"/>
        <v>0.42376495350079979</v>
      </c>
      <c r="G123" s="115">
        <f t="shared" si="72"/>
        <v>0.44649583824060302</v>
      </c>
      <c r="H123" s="115">
        <f t="shared" si="72"/>
        <v>0.43854312320331656</v>
      </c>
      <c r="I123" s="115">
        <f t="shared" si="72"/>
        <v>0.4062885925399376</v>
      </c>
      <c r="J123" s="115">
        <f t="shared" si="72"/>
        <v>0.40909682245422313</v>
      </c>
      <c r="K123" s="115">
        <f t="shared" si="72"/>
        <v>0.38778252863234264</v>
      </c>
      <c r="L123" s="115">
        <f t="shared" si="72"/>
        <v>0.36272600997967164</v>
      </c>
      <c r="M123" s="115">
        <f t="shared" si="72"/>
        <v>0.25493248205396424</v>
      </c>
      <c r="N123" s="115">
        <f t="shared" si="72"/>
        <v>0.31238665307869262</v>
      </c>
      <c r="O123" s="115">
        <f t="shared" si="72"/>
        <v>0.24120546326937473</v>
      </c>
      <c r="P123" s="115">
        <f t="shared" si="72"/>
        <v>0.31334303550978454</v>
      </c>
      <c r="Q123" s="115">
        <f t="shared" si="72"/>
        <v>0.29856039371463133</v>
      </c>
    </row>
    <row r="124" spans="1:17" ht="11.45" customHeight="1" x14ac:dyDescent="0.25">
      <c r="A124" s="93" t="s">
        <v>16</v>
      </c>
      <c r="B124" s="28">
        <f t="shared" ref="B124:Q124" si="73">IF(B12=0,0,B12/B$10)</f>
        <v>0.48389981758400769</v>
      </c>
      <c r="C124" s="28">
        <f t="shared" si="73"/>
        <v>0.47493652541786513</v>
      </c>
      <c r="D124" s="28">
        <f t="shared" si="73"/>
        <v>0.48086597928240132</v>
      </c>
      <c r="E124" s="28">
        <f t="shared" si="73"/>
        <v>0.49072378435252723</v>
      </c>
      <c r="F124" s="28">
        <f t="shared" si="73"/>
        <v>0.57623504649920021</v>
      </c>
      <c r="G124" s="28">
        <f t="shared" si="73"/>
        <v>0.55350416175939698</v>
      </c>
      <c r="H124" s="28">
        <f t="shared" si="73"/>
        <v>0.56145687679668344</v>
      </c>
      <c r="I124" s="28">
        <f t="shared" si="73"/>
        <v>0.59371140746006235</v>
      </c>
      <c r="J124" s="28">
        <f t="shared" si="73"/>
        <v>0.59090317754577681</v>
      </c>
      <c r="K124" s="28">
        <f t="shared" si="73"/>
        <v>0.61221747136765736</v>
      </c>
      <c r="L124" s="28">
        <f t="shared" si="73"/>
        <v>0.63727399002032836</v>
      </c>
      <c r="M124" s="28">
        <f t="shared" si="73"/>
        <v>0.74506751794603576</v>
      </c>
      <c r="N124" s="28">
        <f t="shared" si="73"/>
        <v>0.68761334692130738</v>
      </c>
      <c r="O124" s="28">
        <f t="shared" si="73"/>
        <v>0.75879453673062525</v>
      </c>
      <c r="P124" s="28">
        <f t="shared" si="73"/>
        <v>0.68665696449021552</v>
      </c>
      <c r="Q124" s="28">
        <f t="shared" si="73"/>
        <v>0.70143960628536861</v>
      </c>
    </row>
    <row r="125" spans="1:17" ht="11.45" customHeight="1" x14ac:dyDescent="0.25"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</row>
    <row r="126" spans="1:17" ht="11.45" customHeight="1" x14ac:dyDescent="0.25">
      <c r="A126" s="27" t="s">
        <v>61</v>
      </c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</row>
    <row r="127" spans="1:17" ht="11.45" customHeight="1" x14ac:dyDescent="0.25">
      <c r="A127" s="25" t="s">
        <v>39</v>
      </c>
      <c r="B127" s="32">
        <f t="shared" ref="B127:Q127" si="74">IF(B15=0,0,B15/B$15)</f>
        <v>1</v>
      </c>
      <c r="C127" s="32">
        <f t="shared" si="74"/>
        <v>1</v>
      </c>
      <c r="D127" s="32">
        <f t="shared" si="74"/>
        <v>1</v>
      </c>
      <c r="E127" s="32">
        <f t="shared" si="74"/>
        <v>1</v>
      </c>
      <c r="F127" s="32">
        <f t="shared" si="74"/>
        <v>1</v>
      </c>
      <c r="G127" s="32">
        <f t="shared" si="74"/>
        <v>1</v>
      </c>
      <c r="H127" s="32">
        <f t="shared" si="74"/>
        <v>1</v>
      </c>
      <c r="I127" s="32">
        <f t="shared" si="74"/>
        <v>1</v>
      </c>
      <c r="J127" s="32">
        <f t="shared" si="74"/>
        <v>1</v>
      </c>
      <c r="K127" s="32">
        <f t="shared" si="74"/>
        <v>1</v>
      </c>
      <c r="L127" s="32">
        <f t="shared" si="74"/>
        <v>1</v>
      </c>
      <c r="M127" s="32">
        <f t="shared" si="74"/>
        <v>1</v>
      </c>
      <c r="N127" s="32">
        <f t="shared" si="74"/>
        <v>1</v>
      </c>
      <c r="O127" s="32">
        <f t="shared" si="74"/>
        <v>1</v>
      </c>
      <c r="P127" s="32">
        <f t="shared" si="74"/>
        <v>1</v>
      </c>
      <c r="Q127" s="32">
        <f t="shared" si="74"/>
        <v>1</v>
      </c>
    </row>
    <row r="128" spans="1:17" ht="11.45" customHeight="1" x14ac:dyDescent="0.25">
      <c r="A128" s="91" t="s">
        <v>21</v>
      </c>
      <c r="B128" s="119">
        <f t="shared" ref="B128:Q128" si="75">IF(B16=0,0,B16/B$15)</f>
        <v>0.68137763777454297</v>
      </c>
      <c r="C128" s="119">
        <f t="shared" si="75"/>
        <v>0.72107071194924288</v>
      </c>
      <c r="D128" s="119">
        <f t="shared" si="75"/>
        <v>0.71169931598249925</v>
      </c>
      <c r="E128" s="119">
        <f t="shared" si="75"/>
        <v>0.71450485868280078</v>
      </c>
      <c r="F128" s="119">
        <f t="shared" si="75"/>
        <v>0.73568543162979128</v>
      </c>
      <c r="G128" s="119">
        <f t="shared" si="75"/>
        <v>0.78962002438488355</v>
      </c>
      <c r="H128" s="119">
        <f t="shared" si="75"/>
        <v>0.79138400923575258</v>
      </c>
      <c r="I128" s="119">
        <f t="shared" si="75"/>
        <v>0.78477731494856717</v>
      </c>
      <c r="J128" s="119">
        <f t="shared" si="75"/>
        <v>0.82355625178216285</v>
      </c>
      <c r="K128" s="119">
        <f t="shared" si="75"/>
        <v>0.79899789639002905</v>
      </c>
      <c r="L128" s="119">
        <f t="shared" si="75"/>
        <v>0.83132707921229643</v>
      </c>
      <c r="M128" s="119">
        <f t="shared" si="75"/>
        <v>0.84948406505822727</v>
      </c>
      <c r="N128" s="119">
        <f t="shared" si="75"/>
        <v>0.80310235985133471</v>
      </c>
      <c r="O128" s="119">
        <f t="shared" si="75"/>
        <v>0.76765746886660857</v>
      </c>
      <c r="P128" s="119">
        <f t="shared" si="75"/>
        <v>0.61132966483234885</v>
      </c>
      <c r="Q128" s="119">
        <f t="shared" si="75"/>
        <v>0.5662093450417347</v>
      </c>
    </row>
    <row r="129" spans="1:17" ht="11.45" customHeight="1" x14ac:dyDescent="0.25">
      <c r="A129" s="19" t="s">
        <v>20</v>
      </c>
      <c r="B129" s="30">
        <f t="shared" ref="B129:Q129" si="76">IF(B17=0,0,B17/B$15)</f>
        <v>0.31862236222545703</v>
      </c>
      <c r="C129" s="30">
        <f t="shared" si="76"/>
        <v>0.27892928805075701</v>
      </c>
      <c r="D129" s="30">
        <f t="shared" si="76"/>
        <v>0.28830068401750081</v>
      </c>
      <c r="E129" s="30">
        <f t="shared" si="76"/>
        <v>0.28549514131719922</v>
      </c>
      <c r="F129" s="30">
        <f t="shared" si="76"/>
        <v>0.26431456837020872</v>
      </c>
      <c r="G129" s="30">
        <f t="shared" si="76"/>
        <v>0.21037997561511637</v>
      </c>
      <c r="H129" s="30">
        <f t="shared" si="76"/>
        <v>0.20861599076424744</v>
      </c>
      <c r="I129" s="30">
        <f t="shared" si="76"/>
        <v>0.21522268505143285</v>
      </c>
      <c r="J129" s="30">
        <f t="shared" si="76"/>
        <v>0.17644374821783715</v>
      </c>
      <c r="K129" s="30">
        <f t="shared" si="76"/>
        <v>0.20100210360997092</v>
      </c>
      <c r="L129" s="30">
        <f t="shared" si="76"/>
        <v>0.1686729207877036</v>
      </c>
      <c r="M129" s="30">
        <f t="shared" si="76"/>
        <v>0.15051593494177271</v>
      </c>
      <c r="N129" s="30">
        <f t="shared" si="76"/>
        <v>0.19689764014866537</v>
      </c>
      <c r="O129" s="30">
        <f t="shared" si="76"/>
        <v>0.23234253113339143</v>
      </c>
      <c r="P129" s="30">
        <f t="shared" si="76"/>
        <v>0.38867033516765115</v>
      </c>
      <c r="Q129" s="30">
        <f t="shared" si="76"/>
        <v>0.43379065495826519</v>
      </c>
    </row>
    <row r="130" spans="1:17" ht="11.45" customHeight="1" x14ac:dyDescent="0.25">
      <c r="A130" s="62" t="s">
        <v>17</v>
      </c>
      <c r="B130" s="115">
        <f t="shared" ref="B130:Q130" si="77">IF(B18=0,0,B18/B$15)</f>
        <v>0.19961477704009495</v>
      </c>
      <c r="C130" s="115">
        <f t="shared" si="77"/>
        <v>0.19656121343491359</v>
      </c>
      <c r="D130" s="115">
        <f t="shared" si="77"/>
        <v>0.19831199679260514</v>
      </c>
      <c r="E130" s="115">
        <f t="shared" si="77"/>
        <v>0.18422958277187884</v>
      </c>
      <c r="F130" s="115">
        <f t="shared" si="77"/>
        <v>0.18396506829340567</v>
      </c>
      <c r="G130" s="115">
        <f t="shared" si="77"/>
        <v>0.15662479365058699</v>
      </c>
      <c r="H130" s="115">
        <f t="shared" si="77"/>
        <v>0.14015407184668041</v>
      </c>
      <c r="I130" s="115">
        <f t="shared" si="77"/>
        <v>0.10251114448712213</v>
      </c>
      <c r="J130" s="115">
        <f t="shared" si="77"/>
        <v>7.3619928262120563E-2</v>
      </c>
      <c r="K130" s="115">
        <f t="shared" si="77"/>
        <v>0.10008231634146117</v>
      </c>
      <c r="L130" s="115">
        <f t="shared" si="77"/>
        <v>0.10161096738281565</v>
      </c>
      <c r="M130" s="115">
        <f t="shared" si="77"/>
        <v>8.0034497577656336E-2</v>
      </c>
      <c r="N130" s="115">
        <f t="shared" si="77"/>
        <v>0.12920346634792371</v>
      </c>
      <c r="O130" s="115">
        <f t="shared" si="77"/>
        <v>8.8158686871025932E-2</v>
      </c>
      <c r="P130" s="115">
        <f t="shared" si="77"/>
        <v>0.18964494868199436</v>
      </c>
      <c r="Q130" s="115">
        <f t="shared" si="77"/>
        <v>0.18965348243681213</v>
      </c>
    </row>
    <row r="131" spans="1:17" ht="11.45" customHeight="1" x14ac:dyDescent="0.25">
      <c r="A131" s="62" t="s">
        <v>16</v>
      </c>
      <c r="B131" s="115">
        <f t="shared" ref="B131:Q131" si="78">IF(B19=0,0,B19/B$15)</f>
        <v>0.11900758518536207</v>
      </c>
      <c r="C131" s="115">
        <f t="shared" si="78"/>
        <v>8.2368074615843404E-2</v>
      </c>
      <c r="D131" s="115">
        <f t="shared" si="78"/>
        <v>8.9988687224895669E-2</v>
      </c>
      <c r="E131" s="115">
        <f t="shared" si="78"/>
        <v>0.10126555854532039</v>
      </c>
      <c r="F131" s="115">
        <f t="shared" si="78"/>
        <v>8.0349500076803068E-2</v>
      </c>
      <c r="G131" s="115">
        <f t="shared" si="78"/>
        <v>5.3755181964529372E-2</v>
      </c>
      <c r="H131" s="115">
        <f t="shared" si="78"/>
        <v>6.8461918917567033E-2</v>
      </c>
      <c r="I131" s="115">
        <f t="shared" si="78"/>
        <v>0.11271154056431072</v>
      </c>
      <c r="J131" s="115">
        <f t="shared" si="78"/>
        <v>0.10282381995571656</v>
      </c>
      <c r="K131" s="115">
        <f t="shared" si="78"/>
        <v>0.10091978726850975</v>
      </c>
      <c r="L131" s="115">
        <f t="shared" si="78"/>
        <v>6.7061953404887964E-2</v>
      </c>
      <c r="M131" s="115">
        <f t="shared" si="78"/>
        <v>7.048143736411637E-2</v>
      </c>
      <c r="N131" s="115">
        <f t="shared" si="78"/>
        <v>6.7694173800741664E-2</v>
      </c>
      <c r="O131" s="115">
        <f t="shared" si="78"/>
        <v>0.1441838442623655</v>
      </c>
      <c r="P131" s="115">
        <f t="shared" si="78"/>
        <v>0.19902538648565676</v>
      </c>
      <c r="Q131" s="115">
        <f t="shared" si="78"/>
        <v>0.24413717252145306</v>
      </c>
    </row>
    <row r="132" spans="1:17" ht="11.45" customHeight="1" x14ac:dyDescent="0.25">
      <c r="A132" s="118" t="s">
        <v>19</v>
      </c>
      <c r="B132" s="117">
        <f t="shared" ref="B132:Q132" si="79">IF(B20=0,0,B20/B$15)</f>
        <v>0</v>
      </c>
      <c r="C132" s="117">
        <f t="shared" si="79"/>
        <v>0</v>
      </c>
      <c r="D132" s="117">
        <f t="shared" si="79"/>
        <v>0</v>
      </c>
      <c r="E132" s="117">
        <f t="shared" si="79"/>
        <v>0</v>
      </c>
      <c r="F132" s="117">
        <f t="shared" si="79"/>
        <v>0</v>
      </c>
      <c r="G132" s="117">
        <f t="shared" si="79"/>
        <v>0</v>
      </c>
      <c r="H132" s="117">
        <f t="shared" si="79"/>
        <v>0</v>
      </c>
      <c r="I132" s="117">
        <f t="shared" si="79"/>
        <v>0</v>
      </c>
      <c r="J132" s="117">
        <f t="shared" si="79"/>
        <v>0</v>
      </c>
      <c r="K132" s="117">
        <f t="shared" si="79"/>
        <v>0</v>
      </c>
      <c r="L132" s="117">
        <f t="shared" si="79"/>
        <v>0</v>
      </c>
      <c r="M132" s="117">
        <f t="shared" si="79"/>
        <v>0</v>
      </c>
      <c r="N132" s="117">
        <f t="shared" si="79"/>
        <v>0</v>
      </c>
      <c r="O132" s="117">
        <f t="shared" si="79"/>
        <v>0</v>
      </c>
      <c r="P132" s="117">
        <f t="shared" si="79"/>
        <v>0</v>
      </c>
      <c r="Q132" s="117">
        <f t="shared" si="79"/>
        <v>0</v>
      </c>
    </row>
    <row r="133" spans="1:17" ht="11.45" customHeight="1" x14ac:dyDescent="0.25">
      <c r="A133" s="25" t="s">
        <v>18</v>
      </c>
      <c r="B133" s="32">
        <f t="shared" ref="B133:Q133" si="80">IF(B21=0,0,B21/B$21)</f>
        <v>1</v>
      </c>
      <c r="C133" s="32">
        <f t="shared" si="80"/>
        <v>1</v>
      </c>
      <c r="D133" s="32">
        <f t="shared" si="80"/>
        <v>1</v>
      </c>
      <c r="E133" s="32">
        <f t="shared" si="80"/>
        <v>1</v>
      </c>
      <c r="F133" s="32">
        <f t="shared" si="80"/>
        <v>1</v>
      </c>
      <c r="G133" s="32">
        <f t="shared" si="80"/>
        <v>1</v>
      </c>
      <c r="H133" s="32">
        <f t="shared" si="80"/>
        <v>1</v>
      </c>
      <c r="I133" s="32">
        <f t="shared" si="80"/>
        <v>1</v>
      </c>
      <c r="J133" s="32">
        <f t="shared" si="80"/>
        <v>1</v>
      </c>
      <c r="K133" s="32">
        <f t="shared" si="80"/>
        <v>1</v>
      </c>
      <c r="L133" s="32">
        <f t="shared" si="80"/>
        <v>1</v>
      </c>
      <c r="M133" s="32">
        <f t="shared" si="80"/>
        <v>1</v>
      </c>
      <c r="N133" s="32">
        <f t="shared" si="80"/>
        <v>1</v>
      </c>
      <c r="O133" s="32">
        <f t="shared" si="80"/>
        <v>1</v>
      </c>
      <c r="P133" s="32">
        <f t="shared" si="80"/>
        <v>1</v>
      </c>
      <c r="Q133" s="32">
        <f t="shared" si="80"/>
        <v>1</v>
      </c>
    </row>
    <row r="134" spans="1:17" ht="11.45" customHeight="1" x14ac:dyDescent="0.25">
      <c r="A134" s="116" t="s">
        <v>17</v>
      </c>
      <c r="B134" s="115">
        <f t="shared" ref="B134:Q134" si="81">IF(B22=0,0,B22/B$21)</f>
        <v>0.91616925610490674</v>
      </c>
      <c r="C134" s="115">
        <f t="shared" si="81"/>
        <v>0.93345593024068652</v>
      </c>
      <c r="D134" s="115">
        <f t="shared" si="81"/>
        <v>0.92201463456882549</v>
      </c>
      <c r="E134" s="115">
        <f t="shared" si="81"/>
        <v>0.91976562564111153</v>
      </c>
      <c r="F134" s="115">
        <f t="shared" si="81"/>
        <v>0.76662620767849388</v>
      </c>
      <c r="G134" s="115">
        <f t="shared" si="81"/>
        <v>0.92771394886793068</v>
      </c>
      <c r="H134" s="115">
        <f t="shared" si="81"/>
        <v>0.93863959534697416</v>
      </c>
      <c r="I134" s="115">
        <f t="shared" si="81"/>
        <v>0.89733129744652418</v>
      </c>
      <c r="J134" s="115">
        <f t="shared" si="81"/>
        <v>0.93751464043101407</v>
      </c>
      <c r="K134" s="115">
        <f t="shared" si="81"/>
        <v>0.8533583462651001</v>
      </c>
      <c r="L134" s="115">
        <f t="shared" si="81"/>
        <v>0.50993734321786044</v>
      </c>
      <c r="M134" s="115">
        <f t="shared" si="81"/>
        <v>0.43051828870136682</v>
      </c>
      <c r="N134" s="115">
        <f t="shared" si="81"/>
        <v>0.61138200033322565</v>
      </c>
      <c r="O134" s="115">
        <f t="shared" si="81"/>
        <v>0.48332407612157652</v>
      </c>
      <c r="P134" s="115">
        <f t="shared" si="81"/>
        <v>0.58783906416639631</v>
      </c>
      <c r="Q134" s="115">
        <f t="shared" si="81"/>
        <v>0.55808770534400964</v>
      </c>
    </row>
    <row r="135" spans="1:17" ht="11.45" customHeight="1" x14ac:dyDescent="0.25">
      <c r="A135" s="93" t="s">
        <v>16</v>
      </c>
      <c r="B135" s="28">
        <f t="shared" ref="B135:Q135" si="82">IF(B23=0,0,B23/B$21)</f>
        <v>8.3830743895093249E-2</v>
      </c>
      <c r="C135" s="28">
        <f t="shared" si="82"/>
        <v>6.6544069759313429E-2</v>
      </c>
      <c r="D135" s="28">
        <f t="shared" si="82"/>
        <v>7.79853654311745E-2</v>
      </c>
      <c r="E135" s="28">
        <f t="shared" si="82"/>
        <v>8.0234374358888513E-2</v>
      </c>
      <c r="F135" s="28">
        <f t="shared" si="82"/>
        <v>0.23337379232150618</v>
      </c>
      <c r="G135" s="28">
        <f t="shared" si="82"/>
        <v>7.2286051132069262E-2</v>
      </c>
      <c r="H135" s="28">
        <f t="shared" si="82"/>
        <v>6.1360404653025835E-2</v>
      </c>
      <c r="I135" s="28">
        <f t="shared" si="82"/>
        <v>0.10266870255347586</v>
      </c>
      <c r="J135" s="28">
        <f t="shared" si="82"/>
        <v>6.2485359568985974E-2</v>
      </c>
      <c r="K135" s="28">
        <f t="shared" si="82"/>
        <v>0.14664165373489985</v>
      </c>
      <c r="L135" s="28">
        <f t="shared" si="82"/>
        <v>0.49006265678213956</v>
      </c>
      <c r="M135" s="28">
        <f t="shared" si="82"/>
        <v>0.56948171129863323</v>
      </c>
      <c r="N135" s="28">
        <f t="shared" si="82"/>
        <v>0.38861799966677429</v>
      </c>
      <c r="O135" s="28">
        <f t="shared" si="82"/>
        <v>0.51667592387842343</v>
      </c>
      <c r="P135" s="28">
        <f t="shared" si="82"/>
        <v>0.41216093583360364</v>
      </c>
      <c r="Q135" s="28">
        <f t="shared" si="82"/>
        <v>0.44191229465599036</v>
      </c>
    </row>
  </sheetData>
  <pageMargins left="0.39370078740157483" right="0.39370078740157483" top="0.39370078740157483" bottom="0.39370078740157483" header="0.31496062992125984" footer="0.31496062992125984"/>
  <pageSetup paperSize="9" scale="43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Q71"/>
  <sheetViews>
    <sheetView showGridLines="0" zoomScaleNormal="100" workbookViewId="0">
      <pane xSplit="1" ySplit="1" topLeftCell="B2" activePane="bottomRight" state="frozen"/>
      <selection activeCell="D1" sqref="D1"/>
      <selection pane="topRight" activeCell="D1" sqref="D1"/>
      <selection pane="bottomLeft" activeCell="D1" sqref="D1"/>
      <selection pane="bottomRight" activeCell="B2" sqref="B2"/>
    </sheetView>
  </sheetViews>
  <sheetFormatPr defaultColWidth="9.140625" defaultRowHeight="11.45" customHeight="1" x14ac:dyDescent="0.25"/>
  <cols>
    <col min="1" max="1" width="50.7109375" style="13" customWidth="1"/>
    <col min="2" max="17" width="10.7109375" style="10" customWidth="1"/>
    <col min="18" max="16384" width="9.140625" style="13"/>
  </cols>
  <sheetData>
    <row r="1" spans="1:17" ht="13.5" customHeight="1" x14ac:dyDescent="0.25">
      <c r="A1" s="11" t="s">
        <v>188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</row>
    <row r="2" spans="1:17" ht="11.45" customHeight="1" x14ac:dyDescent="0.25"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</row>
    <row r="3" spans="1:17" ht="11.45" customHeight="1" x14ac:dyDescent="0.25">
      <c r="A3" s="27" t="s">
        <v>47</v>
      </c>
      <c r="B3" s="98"/>
      <c r="C3" s="98"/>
      <c r="D3" s="98"/>
      <c r="E3" s="98"/>
      <c r="F3" s="98"/>
      <c r="G3" s="98"/>
      <c r="H3" s="98"/>
      <c r="I3" s="98"/>
      <c r="J3" s="98"/>
      <c r="K3" s="98"/>
      <c r="L3" s="98"/>
      <c r="M3" s="98"/>
      <c r="N3" s="98"/>
      <c r="O3" s="98"/>
      <c r="P3" s="98"/>
      <c r="Q3" s="98"/>
    </row>
    <row r="4" spans="1:17" ht="11.45" customHeight="1" x14ac:dyDescent="0.25">
      <c r="A4" s="97" t="s">
        <v>92</v>
      </c>
      <c r="B4" s="166">
        <v>60.499456509099105</v>
      </c>
      <c r="C4" s="166">
        <v>59.400480000000002</v>
      </c>
      <c r="D4" s="166">
        <v>60.02008</v>
      </c>
      <c r="E4" s="166">
        <v>61.399109999999993</v>
      </c>
      <c r="F4" s="166">
        <v>61.500509999999998</v>
      </c>
      <c r="G4" s="166">
        <v>58.087386320227964</v>
      </c>
      <c r="H4" s="166">
        <v>60.701369999999997</v>
      </c>
      <c r="I4" s="166">
        <v>59.501069999999999</v>
      </c>
      <c r="J4" s="166">
        <v>57.499809999999997</v>
      </c>
      <c r="K4" s="166">
        <v>50.479100000000003</v>
      </c>
      <c r="L4" s="166">
        <v>36.089484146586514</v>
      </c>
      <c r="M4" s="166">
        <v>31.073904183013056</v>
      </c>
      <c r="N4" s="166">
        <v>41.678319018267267</v>
      </c>
      <c r="O4" s="166">
        <v>39.242514818545061</v>
      </c>
      <c r="P4" s="166">
        <v>70.786242955302669</v>
      </c>
      <c r="Q4" s="166">
        <v>74.560128403034497</v>
      </c>
    </row>
    <row r="5" spans="1:17" ht="11.45" customHeight="1" x14ac:dyDescent="0.25">
      <c r="A5" s="91" t="s">
        <v>121</v>
      </c>
      <c r="B5" s="123">
        <v>0</v>
      </c>
      <c r="C5" s="123">
        <v>0</v>
      </c>
      <c r="D5" s="123">
        <v>0</v>
      </c>
      <c r="E5" s="123">
        <v>0</v>
      </c>
      <c r="F5" s="123">
        <v>0</v>
      </c>
      <c r="G5" s="123">
        <v>0</v>
      </c>
      <c r="H5" s="123">
        <v>0</v>
      </c>
      <c r="I5" s="123">
        <v>0</v>
      </c>
      <c r="J5" s="123">
        <v>0</v>
      </c>
      <c r="K5" s="123">
        <v>0</v>
      </c>
      <c r="L5" s="123">
        <v>0</v>
      </c>
      <c r="M5" s="123">
        <v>0</v>
      </c>
      <c r="N5" s="123">
        <v>0</v>
      </c>
      <c r="O5" s="123">
        <v>0</v>
      </c>
      <c r="P5" s="123">
        <v>0</v>
      </c>
      <c r="Q5" s="123">
        <v>0</v>
      </c>
    </row>
    <row r="6" spans="1:17" ht="11.45" customHeight="1" x14ac:dyDescent="0.25">
      <c r="A6" s="95" t="s">
        <v>120</v>
      </c>
      <c r="B6" s="75">
        <v>40.985699812277531</v>
      </c>
      <c r="C6" s="75">
        <v>41.000480000000003</v>
      </c>
      <c r="D6" s="75">
        <v>40.920369999999998</v>
      </c>
      <c r="E6" s="75">
        <v>40.999209999999998</v>
      </c>
      <c r="F6" s="75">
        <v>41.00067</v>
      </c>
      <c r="G6" s="75">
        <v>40.986000982827939</v>
      </c>
      <c r="H6" s="75">
        <v>42.001440000000002</v>
      </c>
      <c r="I6" s="75">
        <v>37.901290000000003</v>
      </c>
      <c r="J6" s="75">
        <v>36.900019999999998</v>
      </c>
      <c r="K6" s="75">
        <v>30.57873</v>
      </c>
      <c r="L6" s="75">
        <v>20.349585485972227</v>
      </c>
      <c r="M6" s="75">
        <v>15.262241124776233</v>
      </c>
      <c r="N6" s="75">
        <v>25.436759226890494</v>
      </c>
      <c r="O6" s="75">
        <v>17.292593667863475</v>
      </c>
      <c r="P6" s="75">
        <v>40.715684831104262</v>
      </c>
      <c r="Q6" s="75">
        <v>40.715448994746481</v>
      </c>
    </row>
    <row r="7" spans="1:17" ht="11.45" customHeight="1" x14ac:dyDescent="0.25">
      <c r="A7" s="95" t="s">
        <v>25</v>
      </c>
      <c r="B7" s="75">
        <v>0</v>
      </c>
      <c r="C7" s="75">
        <v>0</v>
      </c>
      <c r="D7" s="75">
        <v>0</v>
      </c>
      <c r="E7" s="75">
        <v>0</v>
      </c>
      <c r="F7" s="75">
        <v>0</v>
      </c>
      <c r="G7" s="75">
        <v>0</v>
      </c>
      <c r="H7" s="75">
        <v>0</v>
      </c>
      <c r="I7" s="75">
        <v>0</v>
      </c>
      <c r="J7" s="75">
        <v>0</v>
      </c>
      <c r="K7" s="75">
        <v>0</v>
      </c>
      <c r="L7" s="75">
        <v>0</v>
      </c>
      <c r="M7" s="75">
        <v>0</v>
      </c>
      <c r="N7" s="75">
        <v>0</v>
      </c>
      <c r="O7" s="75">
        <v>0</v>
      </c>
      <c r="P7" s="75">
        <v>0</v>
      </c>
      <c r="Q7" s="75">
        <v>0</v>
      </c>
    </row>
    <row r="8" spans="1:17" ht="11.45" customHeight="1" x14ac:dyDescent="0.25">
      <c r="A8" s="95" t="s">
        <v>87</v>
      </c>
      <c r="B8" s="75">
        <v>0</v>
      </c>
      <c r="C8" s="75">
        <v>0</v>
      </c>
      <c r="D8" s="75">
        <v>0</v>
      </c>
      <c r="E8" s="75">
        <v>0</v>
      </c>
      <c r="F8" s="75">
        <v>0</v>
      </c>
      <c r="G8" s="75">
        <v>0</v>
      </c>
      <c r="H8" s="75">
        <v>0</v>
      </c>
      <c r="I8" s="75">
        <v>0</v>
      </c>
      <c r="J8" s="75">
        <v>0</v>
      </c>
      <c r="K8" s="75">
        <v>0</v>
      </c>
      <c r="L8" s="75">
        <v>0</v>
      </c>
      <c r="M8" s="75">
        <v>0</v>
      </c>
      <c r="N8" s="75">
        <v>0</v>
      </c>
      <c r="O8" s="75">
        <v>0.88370413006681836</v>
      </c>
      <c r="P8" s="75">
        <v>2.6283810064807627</v>
      </c>
      <c r="Q8" s="75">
        <v>2.6287961692520811</v>
      </c>
    </row>
    <row r="9" spans="1:17" ht="11.45" customHeight="1" x14ac:dyDescent="0.25">
      <c r="A9" s="17" t="s">
        <v>119</v>
      </c>
      <c r="B9" s="75">
        <v>0</v>
      </c>
      <c r="C9" s="75">
        <v>0</v>
      </c>
      <c r="D9" s="75">
        <v>0</v>
      </c>
      <c r="E9" s="75">
        <v>0</v>
      </c>
      <c r="F9" s="75">
        <v>0</v>
      </c>
      <c r="G9" s="75">
        <v>0</v>
      </c>
      <c r="H9" s="75">
        <v>0</v>
      </c>
      <c r="I9" s="75">
        <v>0</v>
      </c>
      <c r="J9" s="75">
        <v>0</v>
      </c>
      <c r="K9" s="75">
        <v>0</v>
      </c>
      <c r="L9" s="75">
        <v>0</v>
      </c>
      <c r="M9" s="75">
        <v>0</v>
      </c>
      <c r="N9" s="75">
        <v>0</v>
      </c>
      <c r="O9" s="75">
        <v>0</v>
      </c>
      <c r="P9" s="75">
        <v>0</v>
      </c>
      <c r="Q9" s="75">
        <v>0</v>
      </c>
    </row>
    <row r="10" spans="1:17" ht="11.45" customHeight="1" x14ac:dyDescent="0.25">
      <c r="A10" s="17" t="s">
        <v>86</v>
      </c>
      <c r="B10" s="75">
        <v>0</v>
      </c>
      <c r="C10" s="75">
        <v>0</v>
      </c>
      <c r="D10" s="75">
        <v>0</v>
      </c>
      <c r="E10" s="75">
        <v>0</v>
      </c>
      <c r="F10" s="75">
        <v>0</v>
      </c>
      <c r="G10" s="75">
        <v>0</v>
      </c>
      <c r="H10" s="75">
        <v>0</v>
      </c>
      <c r="I10" s="75">
        <v>0</v>
      </c>
      <c r="J10" s="75">
        <v>0</v>
      </c>
      <c r="K10" s="75">
        <v>0</v>
      </c>
      <c r="L10" s="75">
        <v>0</v>
      </c>
      <c r="M10" s="75">
        <v>0</v>
      </c>
      <c r="N10" s="75">
        <v>0</v>
      </c>
      <c r="O10" s="75">
        <v>0</v>
      </c>
      <c r="P10" s="75">
        <v>0</v>
      </c>
      <c r="Q10" s="75">
        <v>0</v>
      </c>
    </row>
    <row r="11" spans="1:17" ht="11.45" customHeight="1" x14ac:dyDescent="0.25">
      <c r="A11" s="17" t="s">
        <v>85</v>
      </c>
      <c r="B11" s="75">
        <v>0</v>
      </c>
      <c r="C11" s="75">
        <v>0</v>
      </c>
      <c r="D11" s="75">
        <v>0</v>
      </c>
      <c r="E11" s="75">
        <v>0</v>
      </c>
      <c r="F11" s="75">
        <v>0</v>
      </c>
      <c r="G11" s="75">
        <v>0</v>
      </c>
      <c r="H11" s="75">
        <v>0</v>
      </c>
      <c r="I11" s="75">
        <v>0</v>
      </c>
      <c r="J11" s="75">
        <v>0</v>
      </c>
      <c r="K11" s="75">
        <v>0</v>
      </c>
      <c r="L11" s="75">
        <v>0</v>
      </c>
      <c r="M11" s="75">
        <v>0</v>
      </c>
      <c r="N11" s="75">
        <v>0</v>
      </c>
      <c r="O11" s="75">
        <v>0</v>
      </c>
      <c r="P11" s="75">
        <v>0</v>
      </c>
      <c r="Q11" s="75">
        <v>0</v>
      </c>
    </row>
    <row r="12" spans="1:17" ht="11.45" customHeight="1" x14ac:dyDescent="0.25">
      <c r="A12" s="17" t="s">
        <v>84</v>
      </c>
      <c r="B12" s="75">
        <v>0</v>
      </c>
      <c r="C12" s="75">
        <v>0</v>
      </c>
      <c r="D12" s="75">
        <v>0</v>
      </c>
      <c r="E12" s="75">
        <v>0</v>
      </c>
      <c r="F12" s="75">
        <v>0</v>
      </c>
      <c r="G12" s="75">
        <v>0</v>
      </c>
      <c r="H12" s="75">
        <v>0</v>
      </c>
      <c r="I12" s="75">
        <v>0</v>
      </c>
      <c r="J12" s="75">
        <v>0</v>
      </c>
      <c r="K12" s="75">
        <v>0</v>
      </c>
      <c r="L12" s="75">
        <v>0</v>
      </c>
      <c r="M12" s="75">
        <v>0</v>
      </c>
      <c r="N12" s="75">
        <v>0</v>
      </c>
      <c r="O12" s="75">
        <v>0.88370413006681836</v>
      </c>
      <c r="P12" s="75">
        <v>2.6283810064807627</v>
      </c>
      <c r="Q12" s="75">
        <v>2.6287961692520811</v>
      </c>
    </row>
    <row r="13" spans="1:17" ht="11.45" customHeight="1" x14ac:dyDescent="0.25">
      <c r="A13" s="17" t="s">
        <v>83</v>
      </c>
      <c r="B13" s="75">
        <v>0</v>
      </c>
      <c r="C13" s="75">
        <v>0</v>
      </c>
      <c r="D13" s="75">
        <v>0</v>
      </c>
      <c r="E13" s="75">
        <v>0</v>
      </c>
      <c r="F13" s="75">
        <v>0</v>
      </c>
      <c r="G13" s="75">
        <v>0</v>
      </c>
      <c r="H13" s="75">
        <v>0</v>
      </c>
      <c r="I13" s="75">
        <v>0</v>
      </c>
      <c r="J13" s="75">
        <v>0</v>
      </c>
      <c r="K13" s="75">
        <v>0</v>
      </c>
      <c r="L13" s="75">
        <v>0</v>
      </c>
      <c r="M13" s="75">
        <v>0</v>
      </c>
      <c r="N13" s="75">
        <v>0</v>
      </c>
      <c r="O13" s="75">
        <v>0</v>
      </c>
      <c r="P13" s="75">
        <v>0</v>
      </c>
      <c r="Q13" s="75">
        <v>0</v>
      </c>
    </row>
    <row r="14" spans="1:17" ht="11.45" customHeight="1" x14ac:dyDescent="0.25">
      <c r="A14" s="93" t="s">
        <v>82</v>
      </c>
      <c r="B14" s="74">
        <v>19.513756696821574</v>
      </c>
      <c r="C14" s="74">
        <v>18.399999999999999</v>
      </c>
      <c r="D14" s="74">
        <v>19.099710000000002</v>
      </c>
      <c r="E14" s="74">
        <v>20.399899999999999</v>
      </c>
      <c r="F14" s="74">
        <v>20.499839999999999</v>
      </c>
      <c r="G14" s="74">
        <v>17.101385337400025</v>
      </c>
      <c r="H14" s="74">
        <v>18.699929999999998</v>
      </c>
      <c r="I14" s="74">
        <v>21.599779999999999</v>
      </c>
      <c r="J14" s="74">
        <v>20.599789999999999</v>
      </c>
      <c r="K14" s="74">
        <v>19.900369999999999</v>
      </c>
      <c r="L14" s="74">
        <v>15.739898660614291</v>
      </c>
      <c r="M14" s="74">
        <v>15.811663058236823</v>
      </c>
      <c r="N14" s="74">
        <v>16.241559791376773</v>
      </c>
      <c r="O14" s="74">
        <v>21.066217020614765</v>
      </c>
      <c r="P14" s="74">
        <v>27.442177117717645</v>
      </c>
      <c r="Q14" s="74">
        <v>31.215883239035939</v>
      </c>
    </row>
    <row r="16" spans="1:17" ht="11.45" customHeight="1" x14ac:dyDescent="0.25">
      <c r="A16" s="27" t="s">
        <v>81</v>
      </c>
      <c r="B16" s="68">
        <f t="shared" ref="B16" si="0">SUM(B17,B23)</f>
        <v>60.499456509099112</v>
      </c>
      <c r="C16" s="68">
        <f t="shared" ref="C16:Q16" si="1">SUM(C17,C23)</f>
        <v>59.400480000000002</v>
      </c>
      <c r="D16" s="68">
        <f t="shared" si="1"/>
        <v>60.020080000000007</v>
      </c>
      <c r="E16" s="68">
        <f t="shared" si="1"/>
        <v>61.399109999999993</v>
      </c>
      <c r="F16" s="68">
        <f t="shared" si="1"/>
        <v>61.500509999999991</v>
      </c>
      <c r="G16" s="68">
        <f t="shared" si="1"/>
        <v>58.087386320227964</v>
      </c>
      <c r="H16" s="68">
        <f t="shared" si="1"/>
        <v>60.701369999999997</v>
      </c>
      <c r="I16" s="68">
        <f t="shared" si="1"/>
        <v>59.501070000000006</v>
      </c>
      <c r="J16" s="68">
        <f t="shared" si="1"/>
        <v>57.499809999999997</v>
      </c>
      <c r="K16" s="68">
        <f t="shared" si="1"/>
        <v>50.479100000000003</v>
      </c>
      <c r="L16" s="68">
        <f t="shared" si="1"/>
        <v>36.089484146586514</v>
      </c>
      <c r="M16" s="68">
        <f t="shared" si="1"/>
        <v>31.073904183013056</v>
      </c>
      <c r="N16" s="68">
        <f t="shared" si="1"/>
        <v>41.678319018267267</v>
      </c>
      <c r="O16" s="68">
        <f t="shared" si="1"/>
        <v>39.242514818545068</v>
      </c>
      <c r="P16" s="68">
        <f t="shared" si="1"/>
        <v>70.786242955302669</v>
      </c>
      <c r="Q16" s="68">
        <f t="shared" si="1"/>
        <v>74.560128403034511</v>
      </c>
    </row>
    <row r="17" spans="1:17" ht="11.45" customHeight="1" x14ac:dyDescent="0.25">
      <c r="A17" s="25" t="s">
        <v>39</v>
      </c>
      <c r="B17" s="79">
        <f t="shared" ref="B17" si="2">SUM(B18,B19,B22)</f>
        <v>51.68001731712377</v>
      </c>
      <c r="C17" s="79">
        <f t="shared" ref="C17:Q17" si="3">SUM(C18,C19,C22)</f>
        <v>51.453156406887643</v>
      </c>
      <c r="D17" s="79">
        <f t="shared" si="3"/>
        <v>53.253216625057874</v>
      </c>
      <c r="E17" s="79">
        <f t="shared" si="3"/>
        <v>52.154431064469684</v>
      </c>
      <c r="F17" s="79">
        <f t="shared" si="3"/>
        <v>51.062746575945731</v>
      </c>
      <c r="G17" s="79">
        <f t="shared" si="3"/>
        <v>40.074337794977168</v>
      </c>
      <c r="H17" s="79">
        <f t="shared" si="3"/>
        <v>39.945931917162547</v>
      </c>
      <c r="I17" s="79">
        <f t="shared" si="3"/>
        <v>37.231196755980505</v>
      </c>
      <c r="J17" s="79">
        <f t="shared" si="3"/>
        <v>32.28300199111186</v>
      </c>
      <c r="K17" s="79">
        <f t="shared" si="3"/>
        <v>36.792241035800679</v>
      </c>
      <c r="L17" s="79">
        <f t="shared" si="3"/>
        <v>30.159527616449594</v>
      </c>
      <c r="M17" s="79">
        <f t="shared" si="3"/>
        <v>26.715165476510748</v>
      </c>
      <c r="N17" s="79">
        <f t="shared" si="3"/>
        <v>35.985348388198908</v>
      </c>
      <c r="O17" s="79">
        <f t="shared" si="3"/>
        <v>35.543551822417363</v>
      </c>
      <c r="P17" s="79">
        <f t="shared" si="3"/>
        <v>64.060554405600811</v>
      </c>
      <c r="Q17" s="79">
        <f t="shared" si="3"/>
        <v>68.633741839193434</v>
      </c>
    </row>
    <row r="18" spans="1:17" ht="11.45" customHeight="1" x14ac:dyDescent="0.25">
      <c r="A18" s="91" t="s">
        <v>21</v>
      </c>
      <c r="B18" s="123">
        <v>11.750002964317222</v>
      </c>
      <c r="C18" s="123">
        <v>12.804485827122743</v>
      </c>
      <c r="D18" s="123">
        <v>12.841363661401726</v>
      </c>
      <c r="E18" s="123">
        <v>13.168412703703405</v>
      </c>
      <c r="F18" s="123">
        <v>14.032281318142303</v>
      </c>
      <c r="G18" s="123">
        <v>13.339601905631126</v>
      </c>
      <c r="H18" s="123">
        <v>13.866871418356141</v>
      </c>
      <c r="I18" s="123">
        <v>13.41829421475933</v>
      </c>
      <c r="J18" s="123">
        <v>13.063513252645031</v>
      </c>
      <c r="K18" s="123">
        <v>11.984517254847056</v>
      </c>
      <c r="L18" s="123">
        <v>10.508267516204382</v>
      </c>
      <c r="M18" s="123">
        <v>10.526135095689542</v>
      </c>
      <c r="N18" s="123">
        <v>11.036393373280005</v>
      </c>
      <c r="O18" s="123">
        <v>10.689499135183658</v>
      </c>
      <c r="P18" s="123">
        <v>9.9646063617005396</v>
      </c>
      <c r="Q18" s="123">
        <v>9.3390708960886801</v>
      </c>
    </row>
    <row r="19" spans="1:17" ht="11.45" customHeight="1" x14ac:dyDescent="0.25">
      <c r="A19" s="19" t="s">
        <v>20</v>
      </c>
      <c r="B19" s="76">
        <f t="shared" ref="B19" si="4">SUM(B20:B21)</f>
        <v>39.930014352806545</v>
      </c>
      <c r="C19" s="76">
        <f t="shared" ref="C19:Q19" si="5">SUM(C20:C21)</f>
        <v>38.648670579764904</v>
      </c>
      <c r="D19" s="76">
        <f t="shared" si="5"/>
        <v>40.411852963656145</v>
      </c>
      <c r="E19" s="76">
        <f t="shared" si="5"/>
        <v>38.98601836076628</v>
      </c>
      <c r="F19" s="76">
        <f t="shared" si="5"/>
        <v>37.030465257803428</v>
      </c>
      <c r="G19" s="76">
        <f t="shared" si="5"/>
        <v>26.734735889346041</v>
      </c>
      <c r="H19" s="76">
        <f t="shared" si="5"/>
        <v>26.079060498806406</v>
      </c>
      <c r="I19" s="76">
        <f t="shared" si="5"/>
        <v>23.812902541221174</v>
      </c>
      <c r="J19" s="76">
        <f t="shared" si="5"/>
        <v>19.219488738466829</v>
      </c>
      <c r="K19" s="76">
        <f t="shared" si="5"/>
        <v>24.807723780953623</v>
      </c>
      <c r="L19" s="76">
        <f t="shared" si="5"/>
        <v>19.65126010024521</v>
      </c>
      <c r="M19" s="76">
        <f t="shared" si="5"/>
        <v>16.189030380821205</v>
      </c>
      <c r="N19" s="76">
        <f t="shared" si="5"/>
        <v>24.948955014918901</v>
      </c>
      <c r="O19" s="76">
        <f t="shared" si="5"/>
        <v>24.854052687233704</v>
      </c>
      <c r="P19" s="76">
        <f t="shared" si="5"/>
        <v>54.095948043900265</v>
      </c>
      <c r="Q19" s="76">
        <f t="shared" si="5"/>
        <v>59.294670943104748</v>
      </c>
    </row>
    <row r="20" spans="1:17" ht="11.45" customHeight="1" x14ac:dyDescent="0.25">
      <c r="A20" s="62" t="s">
        <v>118</v>
      </c>
      <c r="B20" s="77">
        <v>32.345011258362256</v>
      </c>
      <c r="C20" s="77">
        <v>33.17616568751199</v>
      </c>
      <c r="D20" s="77">
        <v>34.276549021849341</v>
      </c>
      <c r="E20" s="77">
        <v>31.927464117660172</v>
      </c>
      <c r="F20" s="77">
        <v>31.212933580022522</v>
      </c>
      <c r="G20" s="77">
        <v>23.258279114014556</v>
      </c>
      <c r="H20" s="77">
        <v>21.518993156176236</v>
      </c>
      <c r="I20" s="77">
        <v>16.127955637982485</v>
      </c>
      <c r="J20" s="77">
        <v>12.012556326003143</v>
      </c>
      <c r="K20" s="77">
        <v>17.332375072151315</v>
      </c>
      <c r="L20" s="77">
        <v>15.33409634768296</v>
      </c>
      <c r="M20" s="77">
        <v>11.776622537942606</v>
      </c>
      <c r="N20" s="77">
        <v>20.351534001765117</v>
      </c>
      <c r="O20" s="77">
        <v>15.069086735383109</v>
      </c>
      <c r="P20" s="77">
        <v>37.370849473353161</v>
      </c>
      <c r="Q20" s="77">
        <v>38.152507833362975</v>
      </c>
    </row>
    <row r="21" spans="1:17" ht="11.45" customHeight="1" x14ac:dyDescent="0.25">
      <c r="A21" s="62" t="s">
        <v>16</v>
      </c>
      <c r="B21" s="77">
        <v>7.5850030944442866</v>
      </c>
      <c r="C21" s="77">
        <v>5.4725048922529114</v>
      </c>
      <c r="D21" s="77">
        <v>6.1353039418068009</v>
      </c>
      <c r="E21" s="77">
        <v>7.0585542431061059</v>
      </c>
      <c r="F21" s="77">
        <v>5.8175316777809094</v>
      </c>
      <c r="G21" s="77">
        <v>3.4764567753314854</v>
      </c>
      <c r="H21" s="77">
        <v>4.5600673426301706</v>
      </c>
      <c r="I21" s="77">
        <v>7.6849469032386892</v>
      </c>
      <c r="J21" s="77">
        <v>7.2069324124636847</v>
      </c>
      <c r="K21" s="77">
        <v>7.4753487088023061</v>
      </c>
      <c r="L21" s="77">
        <v>4.3171637525622488</v>
      </c>
      <c r="M21" s="77">
        <v>4.4124078428785989</v>
      </c>
      <c r="N21" s="77">
        <v>4.5974210131537863</v>
      </c>
      <c r="O21" s="77">
        <v>9.7849659518505927</v>
      </c>
      <c r="P21" s="77">
        <v>16.725098570547104</v>
      </c>
      <c r="Q21" s="77">
        <v>21.142163109741773</v>
      </c>
    </row>
    <row r="22" spans="1:17" ht="11.45" customHeight="1" x14ac:dyDescent="0.25">
      <c r="A22" s="118" t="s">
        <v>19</v>
      </c>
      <c r="B22" s="122">
        <v>0</v>
      </c>
      <c r="C22" s="122">
        <v>0</v>
      </c>
      <c r="D22" s="122">
        <v>0</v>
      </c>
      <c r="E22" s="122">
        <v>0</v>
      </c>
      <c r="F22" s="122">
        <v>0</v>
      </c>
      <c r="G22" s="122">
        <v>0</v>
      </c>
      <c r="H22" s="122">
        <v>0</v>
      </c>
      <c r="I22" s="122">
        <v>0</v>
      </c>
      <c r="J22" s="122">
        <v>0</v>
      </c>
      <c r="K22" s="122">
        <v>0</v>
      </c>
      <c r="L22" s="122">
        <v>0</v>
      </c>
      <c r="M22" s="122">
        <v>0</v>
      </c>
      <c r="N22" s="122">
        <v>0</v>
      </c>
      <c r="O22" s="122">
        <v>0</v>
      </c>
      <c r="P22" s="122">
        <v>0</v>
      </c>
      <c r="Q22" s="122">
        <v>0</v>
      </c>
    </row>
    <row r="23" spans="1:17" ht="11.45" customHeight="1" x14ac:dyDescent="0.25">
      <c r="A23" s="25" t="s">
        <v>18</v>
      </c>
      <c r="B23" s="79">
        <f t="shared" ref="B23" si="6">SUM(B24:B25)</f>
        <v>8.8194391919753414</v>
      </c>
      <c r="C23" s="79">
        <f t="shared" ref="C23:Q23" si="7">SUM(C24:C25)</f>
        <v>7.9473235931123574</v>
      </c>
      <c r="D23" s="79">
        <f t="shared" si="7"/>
        <v>6.766863374942135</v>
      </c>
      <c r="E23" s="79">
        <f t="shared" si="7"/>
        <v>9.2446789355303096</v>
      </c>
      <c r="F23" s="79">
        <f t="shared" si="7"/>
        <v>10.437763424054264</v>
      </c>
      <c r="G23" s="79">
        <f t="shared" si="7"/>
        <v>18.013048525250795</v>
      </c>
      <c r="H23" s="79">
        <f t="shared" si="7"/>
        <v>20.755438082837454</v>
      </c>
      <c r="I23" s="79">
        <f t="shared" si="7"/>
        <v>22.2698732440195</v>
      </c>
      <c r="J23" s="79">
        <f t="shared" si="7"/>
        <v>25.216808008888137</v>
      </c>
      <c r="K23" s="79">
        <f t="shared" si="7"/>
        <v>13.686858964199326</v>
      </c>
      <c r="L23" s="79">
        <f t="shared" si="7"/>
        <v>5.9299565301369226</v>
      </c>
      <c r="M23" s="79">
        <f t="shared" si="7"/>
        <v>4.3587387065023098</v>
      </c>
      <c r="N23" s="79">
        <f t="shared" si="7"/>
        <v>5.6929706300683574</v>
      </c>
      <c r="O23" s="79">
        <f t="shared" si="7"/>
        <v>3.698962996127702</v>
      </c>
      <c r="P23" s="79">
        <f t="shared" si="7"/>
        <v>6.7256885497018599</v>
      </c>
      <c r="Q23" s="79">
        <f t="shared" si="7"/>
        <v>5.9263865638410751</v>
      </c>
    </row>
    <row r="24" spans="1:17" ht="11.45" customHeight="1" x14ac:dyDescent="0.25">
      <c r="A24" s="116" t="s">
        <v>118</v>
      </c>
      <c r="B24" s="77">
        <v>8.6406885539152771</v>
      </c>
      <c r="C24" s="77">
        <v>7.8243143124880135</v>
      </c>
      <c r="D24" s="77">
        <v>6.6438209781506599</v>
      </c>
      <c r="E24" s="77">
        <v>9.0717458823398207</v>
      </c>
      <c r="F24" s="77">
        <v>9.7877364199774775</v>
      </c>
      <c r="G24" s="77">
        <v>17.727721868813383</v>
      </c>
      <c r="H24" s="77">
        <v>20.482446843823766</v>
      </c>
      <c r="I24" s="77">
        <v>21.773334362017518</v>
      </c>
      <c r="J24" s="77">
        <v>24.887463673996855</v>
      </c>
      <c r="K24" s="77">
        <v>13.246354927848689</v>
      </c>
      <c r="L24" s="77">
        <v>5.0154891382892632</v>
      </c>
      <c r="M24" s="77">
        <v>3.4856185868336276</v>
      </c>
      <c r="N24" s="77">
        <v>5.0852252251253756</v>
      </c>
      <c r="O24" s="77">
        <v>3.1072110625471874</v>
      </c>
      <c r="P24" s="77">
        <v>5.9732163642318605</v>
      </c>
      <c r="Q24" s="77">
        <v>5.1917373306355863</v>
      </c>
    </row>
    <row r="25" spans="1:17" ht="11.45" customHeight="1" x14ac:dyDescent="0.25">
      <c r="A25" s="93" t="s">
        <v>16</v>
      </c>
      <c r="B25" s="74">
        <v>0.17875063806006444</v>
      </c>
      <c r="C25" s="74">
        <v>0.12300928062434378</v>
      </c>
      <c r="D25" s="74">
        <v>0.12304239679147468</v>
      </c>
      <c r="E25" s="74">
        <v>0.17293305319048857</v>
      </c>
      <c r="F25" s="74">
        <v>0.65002700407678615</v>
      </c>
      <c r="G25" s="74">
        <v>0.28532665643741389</v>
      </c>
      <c r="H25" s="74">
        <v>0.27299123901368749</v>
      </c>
      <c r="I25" s="74">
        <v>0.49653888200198126</v>
      </c>
      <c r="J25" s="74">
        <v>0.32934433489128334</v>
      </c>
      <c r="K25" s="74">
        <v>0.44050403635063623</v>
      </c>
      <c r="L25" s="74">
        <v>0.91446739184765913</v>
      </c>
      <c r="M25" s="74">
        <v>0.87312011966868186</v>
      </c>
      <c r="N25" s="74">
        <v>0.60774540494298224</v>
      </c>
      <c r="O25" s="74">
        <v>0.59175193358051459</v>
      </c>
      <c r="P25" s="74">
        <v>0.75247218546999972</v>
      </c>
      <c r="Q25" s="74">
        <v>0.73464923320548869</v>
      </c>
    </row>
    <row r="27" spans="1:17" ht="11.45" customHeight="1" x14ac:dyDescent="0.25">
      <c r="A27" s="35" t="s">
        <v>45</v>
      </c>
      <c r="B27" s="34"/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</row>
    <row r="29" spans="1:17" ht="11.45" customHeight="1" x14ac:dyDescent="0.25">
      <c r="A29" s="27" t="s">
        <v>117</v>
      </c>
      <c r="B29" s="68"/>
      <c r="C29" s="68"/>
      <c r="D29" s="68"/>
      <c r="E29" s="68"/>
      <c r="F29" s="68"/>
      <c r="G29" s="68"/>
      <c r="H29" s="68"/>
      <c r="I29" s="68"/>
      <c r="J29" s="68"/>
      <c r="K29" s="68"/>
      <c r="L29" s="68"/>
      <c r="M29" s="68"/>
      <c r="N29" s="68"/>
      <c r="O29" s="68"/>
      <c r="P29" s="68"/>
      <c r="Q29" s="68"/>
    </row>
    <row r="30" spans="1:17" ht="11.45" customHeight="1" x14ac:dyDescent="0.25">
      <c r="A30" s="25" t="s">
        <v>39</v>
      </c>
      <c r="B30" s="79">
        <f>IF(B17=0,"",B17/TrRail_act!B15*100)</f>
        <v>233.14302141186127</v>
      </c>
      <c r="C30" s="79">
        <f>IF(C17=0,"",C17/TrRail_act!C15*100)</f>
        <v>219.78451552616428</v>
      </c>
      <c r="D30" s="79">
        <f>IF(D17=0,"",D17/TrRail_act!D15*100)</f>
        <v>221.19101436650377</v>
      </c>
      <c r="E30" s="79">
        <f>IF(E17=0,"",E17/TrRail_act!E15*100)</f>
        <v>209.7139005174478</v>
      </c>
      <c r="F30" s="79">
        <f>IF(F17=0,"",F17/TrRail_act!F15*100)</f>
        <v>197.31673610139944</v>
      </c>
      <c r="G30" s="79">
        <f>IF(G17=0,"",G17/TrRail_act!G15*100)</f>
        <v>172.40435522760023</v>
      </c>
      <c r="H30" s="79">
        <f>IF(H17=0,"",H17/TrRail_act!H15*100)</f>
        <v>163.16724130440181</v>
      </c>
      <c r="I30" s="79">
        <f>IF(I17=0,"",I17/TrRail_act!I15*100)</f>
        <v>147.37395268234394</v>
      </c>
      <c r="J30" s="79">
        <f>IF(J17=0,"",J17/TrRail_act!J15*100)</f>
        <v>122.8285227993827</v>
      </c>
      <c r="K30" s="79">
        <f>IF(K17=0,"",K17/TrRail_act!K15*100)</f>
        <v>131.4358072930147</v>
      </c>
      <c r="L30" s="79">
        <f>IF(L17=0,"",L17/TrRail_act!L15*100)</f>
        <v>122.55377078204903</v>
      </c>
      <c r="M30" s="79">
        <f>IF(M17=0,"",M17/TrRail_act!M15*100)</f>
        <v>110.6808140054536</v>
      </c>
      <c r="N30" s="79">
        <f>IF(N17=0,"",N17/TrRail_act!N15*100)</f>
        <v>132.95315207328221</v>
      </c>
      <c r="O30" s="79">
        <f>IF(O17=0,"",O17/TrRail_act!O15*100)</f>
        <v>128.91352898032804</v>
      </c>
      <c r="P30" s="79">
        <f>IF(P17=0,"",P17/TrRail_act!P15*100)</f>
        <v>185.86190446907145</v>
      </c>
      <c r="Q30" s="79">
        <f>IF(Q17=0,"",Q17/TrRail_act!Q15*100)</f>
        <v>193.54174703499484</v>
      </c>
    </row>
    <row r="31" spans="1:17" ht="11.45" customHeight="1" x14ac:dyDescent="0.25">
      <c r="A31" s="91" t="s">
        <v>21</v>
      </c>
      <c r="B31" s="123">
        <f>IF(B18=0,"",B18/TrRail_act!B16*100)</f>
        <v>77.794674814010989</v>
      </c>
      <c r="C31" s="123">
        <f>IF(C18=0,"",C18/TrRail_act!C16*100)</f>
        <v>75.852405447822633</v>
      </c>
      <c r="D31" s="123">
        <f>IF(D18=0,"",D18/TrRail_act!D16*100)</f>
        <v>74.943890006871385</v>
      </c>
      <c r="E31" s="123">
        <f>IF(E18=0,"",E18/TrRail_act!E16*100)</f>
        <v>74.107855898460386</v>
      </c>
      <c r="F31" s="123">
        <f>IF(F18=0,"",F18/TrRail_act!F16*100)</f>
        <v>73.704818105259221</v>
      </c>
      <c r="G31" s="123">
        <f>IF(G18=0,"",G18/TrRail_act!G16*100)</f>
        <v>72.678606840530847</v>
      </c>
      <c r="H31" s="123">
        <f>IF(H18=0,"",H18/TrRail_act!H16*100)</f>
        <v>71.573397207790293</v>
      </c>
      <c r="I31" s="123">
        <f>IF(I18=0,"",I18/TrRail_act!I16*100)</f>
        <v>67.6806630769577</v>
      </c>
      <c r="J31" s="123">
        <f>IF(J18=0,"",J18/TrRail_act!J16*100)</f>
        <v>60.352051561211049</v>
      </c>
      <c r="K31" s="123">
        <f>IF(K18=0,"",K18/TrRail_act!K16*100)</f>
        <v>53.583658744459107</v>
      </c>
      <c r="L31" s="123">
        <f>IF(L18=0,"",L18/TrRail_act!L16*100)</f>
        <v>51.364295585760878</v>
      </c>
      <c r="M31" s="123">
        <f>IF(M18=0,"",M18/TrRail_act!M16*100)</f>
        <v>51.336727276658777</v>
      </c>
      <c r="N31" s="123">
        <f>IF(N18=0,"",N18/TrRail_act!N16*100)</f>
        <v>50.772575749307691</v>
      </c>
      <c r="O31" s="123">
        <f>IF(O18=0,"",O18/TrRail_act!O16*100)</f>
        <v>50.504206251079587</v>
      </c>
      <c r="P31" s="123">
        <f>IF(P18=0,"",P18/TrRail_act!P16*100)</f>
        <v>47.291639102912015</v>
      </c>
      <c r="Q31" s="123">
        <f>IF(Q18=0,"",Q18/TrRail_act!Q16*100)</f>
        <v>46.511850607410281</v>
      </c>
    </row>
    <row r="32" spans="1:17" ht="11.45" customHeight="1" x14ac:dyDescent="0.25">
      <c r="A32" s="19" t="s">
        <v>20</v>
      </c>
      <c r="B32" s="76">
        <f>IF(B19=0,"",B19/TrRail_act!B17*100)</f>
        <v>565.35727246974568</v>
      </c>
      <c r="C32" s="76">
        <f>IF(C19=0,"",C19/TrRail_act!C17*100)</f>
        <v>591.86888791971796</v>
      </c>
      <c r="D32" s="76">
        <f>IF(D19=0,"",D19/TrRail_act!D17*100)</f>
        <v>582.21679106857914</v>
      </c>
      <c r="E32" s="76">
        <f>IF(E19=0,"",E19/TrRail_act!E17*100)</f>
        <v>549.09332848246629</v>
      </c>
      <c r="F32" s="76">
        <f>IF(F19=0,"",F19/TrRail_act!F17*100)</f>
        <v>541.3745298367927</v>
      </c>
      <c r="G32" s="76">
        <f>IF(G19=0,"",G19/TrRail_act!G17*100)</f>
        <v>546.70541521660243</v>
      </c>
      <c r="H32" s="76">
        <f>IF(H19=0,"",H19/TrRail_act!H17*100)</f>
        <v>510.62815883495534</v>
      </c>
      <c r="I32" s="76">
        <f>IF(I19=0,"",I19/TrRail_act!I17*100)</f>
        <v>437.96360786199068</v>
      </c>
      <c r="J32" s="76">
        <f>IF(J19=0,"",J19/TrRail_act!J17*100)</f>
        <v>414.43924291376783</v>
      </c>
      <c r="K32" s="76">
        <f>IF(K19=0,"",K19/TrRail_act!K17*100)</f>
        <v>440.9037272927053</v>
      </c>
      <c r="L32" s="76">
        <f>IF(L19=0,"",L19/TrRail_act!L17*100)</f>
        <v>473.42063316403272</v>
      </c>
      <c r="M32" s="76">
        <f>IF(M19=0,"",M19/TrRail_act!M17*100)</f>
        <v>445.60785047535643</v>
      </c>
      <c r="N32" s="76">
        <f>IF(N19=0,"",N19/TrRail_act!N17*100)</f>
        <v>468.14972796872996</v>
      </c>
      <c r="O32" s="76">
        <f>IF(O19=0,"",O19/TrRail_act!O17*100)</f>
        <v>387.97717061433883</v>
      </c>
      <c r="P32" s="76">
        <f>IF(P19=0,"",P19/TrRail_act!P17*100)</f>
        <v>403.81554336843249</v>
      </c>
      <c r="Q32" s="76">
        <f>IF(Q19=0,"",Q19/TrRail_act!Q17*100)</f>
        <v>385.45390652083296</v>
      </c>
    </row>
    <row r="33" spans="1:17" ht="11.45" customHeight="1" x14ac:dyDescent="0.25">
      <c r="A33" s="62" t="s">
        <v>17</v>
      </c>
      <c r="B33" s="77">
        <f>IF(B20=0,"",B20/TrRail_act!B18*100)</f>
        <v>730.99496992670402</v>
      </c>
      <c r="C33" s="77">
        <f>IF(C20=0,"",C20/TrRail_act!C18*100)</f>
        <v>720.96376297072482</v>
      </c>
      <c r="D33" s="77">
        <f>IF(D20=0,"",D20/TrRail_act!D18*100)</f>
        <v>717.90956220525482</v>
      </c>
      <c r="E33" s="77">
        <f>IF(E20=0,"",E20/TrRail_act!E18*100)</f>
        <v>696.85282118387636</v>
      </c>
      <c r="F33" s="77">
        <f>IF(F20=0,"",F20/TrRail_act!F18*100)</f>
        <v>655.63023635873151</v>
      </c>
      <c r="G33" s="77">
        <f>IF(G20=0,"",G20/TrRail_act!G18*100)</f>
        <v>638.85006632057207</v>
      </c>
      <c r="H33" s="77">
        <f>IF(H20=0,"",H20/TrRail_act!H18*100)</f>
        <v>627.15753024702246</v>
      </c>
      <c r="I33" s="77">
        <f>IF(I20=0,"",I20/TrRail_act!I18*100)</f>
        <v>622.76181167359721</v>
      </c>
      <c r="J33" s="77">
        <f>IF(J20=0,"",J20/TrRail_act!J18*100)</f>
        <v>620.819519106033</v>
      </c>
      <c r="K33" s="77">
        <f>IF(K20=0,"",K20/TrRail_act!K18*100)</f>
        <v>618.66875840513592</v>
      </c>
      <c r="L33" s="77">
        <f>IF(L20=0,"",L20/TrRail_act!L18*100)</f>
        <v>613.22484907006572</v>
      </c>
      <c r="M33" s="77">
        <f>IF(M20=0,"",M20/TrRail_act!M18*100)</f>
        <v>609.61831794524539</v>
      </c>
      <c r="N33" s="77">
        <f>IF(N20=0,"",N20/TrRail_act!N18*100)</f>
        <v>581.96371962150556</v>
      </c>
      <c r="O33" s="77">
        <f>IF(O20=0,"",O20/TrRail_act!O18*100)</f>
        <v>619.95403796884943</v>
      </c>
      <c r="P33" s="77">
        <f>IF(P20=0,"",P20/TrRail_act!P18*100)</f>
        <v>571.73052547727832</v>
      </c>
      <c r="Q33" s="77">
        <f>IF(Q20=0,"",Q20/TrRail_act!Q18*100)</f>
        <v>567.28232022461043</v>
      </c>
    </row>
    <row r="34" spans="1:17" ht="11.45" customHeight="1" x14ac:dyDescent="0.25">
      <c r="A34" s="62" t="s">
        <v>16</v>
      </c>
      <c r="B34" s="77">
        <f>IF(B21=0,"",B21/TrRail_act!B19*100)</f>
        <v>287.52849377629911</v>
      </c>
      <c r="C34" s="77">
        <f>IF(C21=0,"",C21/TrRail_act!C19*100)</f>
        <v>283.79994972247124</v>
      </c>
      <c r="D34" s="77">
        <f>IF(D21=0,"",D21/TrRail_act!D19*100)</f>
        <v>283.18471021173644</v>
      </c>
      <c r="E34" s="77">
        <f>IF(E21=0,"",E21/TrRail_act!E19*100)</f>
        <v>280.27863884855202</v>
      </c>
      <c r="F34" s="77">
        <f>IF(F21=0,"",F21/TrRail_act!F19*100)</f>
        <v>279.77913928515943</v>
      </c>
      <c r="G34" s="77">
        <f>IF(G21=0,"",G21/TrRail_act!G19*100)</f>
        <v>278.22642514104672</v>
      </c>
      <c r="H34" s="77">
        <f>IF(H21=0,"",H21/TrRail_act!H19*100)</f>
        <v>272.07121869425742</v>
      </c>
      <c r="I34" s="77">
        <f>IF(I21=0,"",I21/TrRail_act!I19*100)</f>
        <v>269.88964421065288</v>
      </c>
      <c r="J34" s="77">
        <f>IF(J21=0,"",J21/TrRail_act!J19*100)</f>
        <v>266.67483254139773</v>
      </c>
      <c r="K34" s="77">
        <f>IF(K21=0,"",K21/TrRail_act!K19*100)</f>
        <v>264.61385828110673</v>
      </c>
      <c r="L34" s="77">
        <f>IF(L21=0,"",L21/TrRail_act!L19*100)</f>
        <v>261.5920045429549</v>
      </c>
      <c r="M34" s="77">
        <f>IF(M21=0,"",M21/TrRail_act!M19*100)</f>
        <v>259.36738983299017</v>
      </c>
      <c r="N34" s="77">
        <f>IF(N21=0,"",N21/TrRail_act!N19*100)</f>
        <v>250.92036516245622</v>
      </c>
      <c r="O34" s="77">
        <f>IF(O21=0,"",O21/TrRail_act!O19*100)</f>
        <v>246.13897705629788</v>
      </c>
      <c r="P34" s="77">
        <f>IF(P21=0,"",P21/TrRail_act!P19*100)</f>
        <v>243.81470765964215</v>
      </c>
      <c r="Q34" s="77">
        <f>IF(Q21=0,"",Q21/TrRail_act!Q19*100)</f>
        <v>244.20383997534395</v>
      </c>
    </row>
    <row r="35" spans="1:17" ht="11.45" customHeight="1" x14ac:dyDescent="0.25">
      <c r="A35" s="118" t="s">
        <v>19</v>
      </c>
      <c r="B35" s="122" t="str">
        <f>IF(B22=0,"",B22/TrRail_act!B20*100)</f>
        <v/>
      </c>
      <c r="C35" s="122" t="str">
        <f>IF(C22=0,"",C22/TrRail_act!C20*100)</f>
        <v/>
      </c>
      <c r="D35" s="122" t="str">
        <f>IF(D22=0,"",D22/TrRail_act!D20*100)</f>
        <v/>
      </c>
      <c r="E35" s="122" t="str">
        <f>IF(E22=0,"",E22/TrRail_act!E20*100)</f>
        <v/>
      </c>
      <c r="F35" s="122" t="str">
        <f>IF(F22=0,"",F22/TrRail_act!F20*100)</f>
        <v/>
      </c>
      <c r="G35" s="122" t="str">
        <f>IF(G22=0,"",G22/TrRail_act!G20*100)</f>
        <v/>
      </c>
      <c r="H35" s="122" t="str">
        <f>IF(H22=0,"",H22/TrRail_act!H20*100)</f>
        <v/>
      </c>
      <c r="I35" s="122" t="str">
        <f>IF(I22=0,"",I22/TrRail_act!I20*100)</f>
        <v/>
      </c>
      <c r="J35" s="122" t="str">
        <f>IF(J22=0,"",J22/TrRail_act!J20*100)</f>
        <v/>
      </c>
      <c r="K35" s="122" t="str">
        <f>IF(K22=0,"",K22/TrRail_act!K20*100)</f>
        <v/>
      </c>
      <c r="L35" s="122" t="str">
        <f>IF(L22=0,"",L22/TrRail_act!L20*100)</f>
        <v/>
      </c>
      <c r="M35" s="122" t="str">
        <f>IF(M22=0,"",M22/TrRail_act!M20*100)</f>
        <v/>
      </c>
      <c r="N35" s="122" t="str">
        <f>IF(N22=0,"",N22/TrRail_act!N20*100)</f>
        <v/>
      </c>
      <c r="O35" s="122" t="str">
        <f>IF(O22=0,"",O22/TrRail_act!O20*100)</f>
        <v/>
      </c>
      <c r="P35" s="122" t="str">
        <f>IF(P22=0,"",P22/TrRail_act!P20*100)</f>
        <v/>
      </c>
      <c r="Q35" s="122" t="str">
        <f>IF(Q22=0,"",Q22/TrRail_act!Q20*100)</f>
        <v/>
      </c>
    </row>
    <row r="36" spans="1:17" ht="11.45" customHeight="1" x14ac:dyDescent="0.25">
      <c r="A36" s="25" t="s">
        <v>18</v>
      </c>
      <c r="B36" s="79">
        <f>IF(B23=0,"",B23/TrRail_act!B21*100)</f>
        <v>1231.8668604681554</v>
      </c>
      <c r="C36" s="79">
        <f>IF(C23=0,"",C23/TrRail_act!C21*100)</f>
        <v>1247.3489818569119</v>
      </c>
      <c r="D36" s="79">
        <f>IF(D23=0,"",D23/TrRail_act!D21*100)</f>
        <v>1234.2136129567198</v>
      </c>
      <c r="E36" s="79">
        <f>IF(E23=0,"",E23/TrRail_act!E21*100)</f>
        <v>1231.5345400500248</v>
      </c>
      <c r="F36" s="79">
        <f>IF(F23=0,"",F23/TrRail_act!F21*100)</f>
        <v>1072.9865012413991</v>
      </c>
      <c r="G36" s="79">
        <f>IF(G23=0,"",G23/TrRail_act!G21*100)</f>
        <v>1236.1896046740742</v>
      </c>
      <c r="H36" s="79">
        <f>IF(H23=0,"",H23/TrRail_act!H21*100)</f>
        <v>1245.7095802257015</v>
      </c>
      <c r="I36" s="79">
        <f>IF(I23=0,"",I23/TrRail_act!I21*100)</f>
        <v>1199.6938898414332</v>
      </c>
      <c r="J36" s="79">
        <f>IF(J23=0,"",J23/TrRail_act!J21*100)</f>
        <v>1240.4613918637872</v>
      </c>
      <c r="K36" s="79">
        <f>IF(K23=0,"",K23/TrRail_act!K21*100)</f>
        <v>1149.0833085615106</v>
      </c>
      <c r="L36" s="79">
        <f>IF(L23=0,"",L23/TrRail_act!L21*100)</f>
        <v>785.02479523197542</v>
      </c>
      <c r="M36" s="79">
        <f>IF(M23=0,"",M23/TrRail_act!M21*100)</f>
        <v>699.79749875037078</v>
      </c>
      <c r="N36" s="79">
        <f>IF(N23=0,"",N23/TrRail_act!N21*100)</f>
        <v>887.21620208857507</v>
      </c>
      <c r="O36" s="79">
        <f>IF(O23=0,"",O23/TrRail_act!O21*100)</f>
        <v>745.75866857413348</v>
      </c>
      <c r="P36" s="79">
        <f>IF(P23=0,"",P23/TrRail_act!P21*100)</f>
        <v>848.08572721021255</v>
      </c>
      <c r="Q36" s="79">
        <f>IF(Q23=0,"",Q23/TrRail_act!Q21*100)</f>
        <v>813.28693895193749</v>
      </c>
    </row>
    <row r="37" spans="1:17" ht="11.45" customHeight="1" x14ac:dyDescent="0.25">
      <c r="A37" s="116" t="s">
        <v>17</v>
      </c>
      <c r="B37" s="77">
        <f>IF(B24=0,"",B24/TrRail_act!B22*100)</f>
        <v>1317.3325999507124</v>
      </c>
      <c r="C37" s="77">
        <f>IF(C24=0,"",C24/TrRail_act!C22*100)</f>
        <v>1315.5869274709667</v>
      </c>
      <c r="D37" s="77">
        <f>IF(D24=0,"",D24/TrRail_act!D22*100)</f>
        <v>1314.2652692791589</v>
      </c>
      <c r="E37" s="77">
        <f>IF(E24=0,"",E24/TrRail_act!E22*100)</f>
        <v>1313.9186146593663</v>
      </c>
      <c r="F37" s="77">
        <f>IF(F24=0,"",F24/TrRail_act!F22*100)</f>
        <v>1312.4579949578597</v>
      </c>
      <c r="G37" s="77">
        <f>IF(G24=0,"",G24/TrRail_act!G22*100)</f>
        <v>1311.4046253488129</v>
      </c>
      <c r="H37" s="77">
        <f>IF(H24=0,"",H24/TrRail_act!H22*100)</f>
        <v>1309.6880534226739</v>
      </c>
      <c r="I37" s="77">
        <f>IF(I24=0,"",I24/TrRail_act!I22*100)</f>
        <v>1307.1481970109903</v>
      </c>
      <c r="J37" s="77">
        <f>IF(J24=0,"",J24/TrRail_act!J22*100)</f>
        <v>1305.8572981546229</v>
      </c>
      <c r="K37" s="77">
        <f>IF(K24=0,"",K24/TrRail_act!K22*100)</f>
        <v>1303.2048006991736</v>
      </c>
      <c r="L37" s="77">
        <f>IF(L24=0,"",L24/TrRail_act!L22*100)</f>
        <v>1302.0520384279262</v>
      </c>
      <c r="M37" s="77">
        <f>IF(M24=0,"",M24/TrRail_act!M22*100)</f>
        <v>1299.8696634045477</v>
      </c>
      <c r="N37" s="77">
        <f>IF(N24=0,"",N24/TrRail_act!N22*100)</f>
        <v>1296.2478974767469</v>
      </c>
      <c r="O37" s="77">
        <f>IF(O24=0,"",O24/TrRail_act!O22*100)</f>
        <v>1296.1362245440914</v>
      </c>
      <c r="P37" s="77">
        <f>IF(P24=0,"",P24/TrRail_act!P22*100)</f>
        <v>1281.3058382634524</v>
      </c>
      <c r="Q37" s="77">
        <f>IF(Q24=0,"",Q24/TrRail_act!Q22*100)</f>
        <v>1276.6271560060925</v>
      </c>
    </row>
    <row r="38" spans="1:17" ht="11.45" customHeight="1" x14ac:dyDescent="0.25">
      <c r="A38" s="93" t="s">
        <v>16</v>
      </c>
      <c r="B38" s="74">
        <f>IF(B25=0,"",B25/TrRail_act!B23*100)</f>
        <v>297.82906805423102</v>
      </c>
      <c r="C38" s="74">
        <f>IF(C25=0,"",C25/TrRail_act!C23*100)</f>
        <v>290.13197918078833</v>
      </c>
      <c r="D38" s="74">
        <f>IF(D25=0,"",D25/TrRail_act!D23*100)</f>
        <v>287.76938918883064</v>
      </c>
      <c r="E38" s="74">
        <f>IF(E25=0,"",E25/TrRail_act!E23*100)</f>
        <v>287.12585572492827</v>
      </c>
      <c r="F38" s="74">
        <f>IF(F25=0,"",F25/TrRail_act!F23*100)</f>
        <v>286.32951954381656</v>
      </c>
      <c r="G38" s="74">
        <f>IF(G25=0,"",G25/TrRail_act!G23*100)</f>
        <v>270.88547266584214</v>
      </c>
      <c r="H38" s="74">
        <f>IF(H25=0,"",H25/TrRail_act!H23*100)</f>
        <v>267.02098564906976</v>
      </c>
      <c r="I38" s="74">
        <f>IF(I25=0,"",I25/TrRail_act!I23*100)</f>
        <v>260.53608935735957</v>
      </c>
      <c r="J38" s="74">
        <f>IF(J25=0,"",J25/TrRail_act!J23*100)</f>
        <v>259.27763946455178</v>
      </c>
      <c r="K38" s="74">
        <f>IF(K25=0,"",K25/TrRail_act!K23*100)</f>
        <v>252.19720352432626</v>
      </c>
      <c r="L38" s="74">
        <f>IF(L25=0,"",L25/TrRail_act!L23*100)</f>
        <v>247.02930604740425</v>
      </c>
      <c r="M38" s="74">
        <f>IF(M25=0,"",M25/TrRail_act!M23*100)</f>
        <v>246.15335830005901</v>
      </c>
      <c r="N38" s="74">
        <f>IF(N25=0,"",N25/TrRail_act!N23*100)</f>
        <v>243.7189468390994</v>
      </c>
      <c r="O38" s="74">
        <f>IF(O25=0,"",O25/TrRail_act!O23*100)</f>
        <v>230.90842790407473</v>
      </c>
      <c r="P38" s="74">
        <f>IF(P25=0,"",P25/TrRail_act!P23*100)</f>
        <v>230.21129390290139</v>
      </c>
      <c r="Q38" s="74">
        <f>IF(Q25=0,"",Q25/TrRail_act!Q23*100)</f>
        <v>228.13807195640462</v>
      </c>
    </row>
    <row r="40" spans="1:17" ht="11.45" customHeight="1" x14ac:dyDescent="0.25">
      <c r="A40" s="27" t="s">
        <v>73</v>
      </c>
      <c r="B40" s="68"/>
      <c r="C40" s="68"/>
      <c r="D40" s="68"/>
      <c r="E40" s="68"/>
      <c r="F40" s="68"/>
      <c r="G40" s="68"/>
      <c r="H40" s="68"/>
      <c r="I40" s="68"/>
      <c r="J40" s="68"/>
      <c r="K40" s="68"/>
      <c r="L40" s="68"/>
      <c r="M40" s="68"/>
      <c r="N40" s="68"/>
      <c r="O40" s="68"/>
      <c r="P40" s="68"/>
      <c r="Q40" s="68"/>
    </row>
    <row r="41" spans="1:17" ht="11.45" customHeight="1" x14ac:dyDescent="0.25">
      <c r="A41" s="25" t="s">
        <v>37</v>
      </c>
      <c r="B41" s="79">
        <f>IF(B17=0,"",B17/TrRail_act!B4*1000)</f>
        <v>16.801045941847782</v>
      </c>
      <c r="C41" s="79">
        <f>IF(C17=0,"",C17/TrRail_act!C4*1000)</f>
        <v>16.721857785793841</v>
      </c>
      <c r="D41" s="79">
        <f>IF(D17=0,"",D17/TrRail_act!D4*1000)</f>
        <v>16.714757258335805</v>
      </c>
      <c r="E41" s="79">
        <f>IF(E17=0,"",E17/TrRail_act!E4*1000)</f>
        <v>17.536795919458534</v>
      </c>
      <c r="F41" s="79">
        <f>IF(F17=0,"",F17/TrRail_act!F4*1000)</f>
        <v>16.118291217154585</v>
      </c>
      <c r="G41" s="79">
        <f>IF(G17=0,"",G17/TrRail_act!G4*1000)</f>
        <v>11.948222359862006</v>
      </c>
      <c r="H41" s="79">
        <f>IF(H17=0,"",H17/TrRail_act!H4*1000)</f>
        <v>11.885132971485435</v>
      </c>
      <c r="I41" s="79">
        <f>IF(I17=0,"",I17/TrRail_act!I4*1000)</f>
        <v>10.547081233988813</v>
      </c>
      <c r="J41" s="79">
        <f>IF(J17=0,"",J17/TrRail_act!J4*1000)</f>
        <v>9.7325902897533485</v>
      </c>
      <c r="K41" s="79">
        <f>IF(K17=0,"",K17/TrRail_act!K4*1000)</f>
        <v>11.724742203888043</v>
      </c>
      <c r="L41" s="79">
        <f>IF(L17=0,"",L17/TrRail_act!L4*1000)</f>
        <v>9.8055960181727677</v>
      </c>
      <c r="M41" s="79">
        <f>IF(M17=0,"",M17/TrRail_act!M4*1000)</f>
        <v>10.147894269204514</v>
      </c>
      <c r="N41" s="79">
        <f>IF(N17=0,"",N17/TrRail_act!N4*1000)</f>
        <v>14.386144741397368</v>
      </c>
      <c r="O41" s="79">
        <f>IF(O17=0,"",O17/TrRail_act!O4*1000)</f>
        <v>13.067431860516512</v>
      </c>
      <c r="P41" s="79">
        <f>IF(P17=0,"",P17/TrRail_act!P4*1000)</f>
        <v>23.428768318672656</v>
      </c>
      <c r="Q41" s="79">
        <f>IF(Q17=0,"",Q17/TrRail_act!Q4*1000)</f>
        <v>23.369412729400416</v>
      </c>
    </row>
    <row r="42" spans="1:17" ht="11.45" customHeight="1" x14ac:dyDescent="0.25">
      <c r="A42" s="91" t="s">
        <v>21</v>
      </c>
      <c r="B42" s="123">
        <f>IF(B18=0,"",B18/TrRail_act!B5*1000)</f>
        <v>9.8739520708548074</v>
      </c>
      <c r="C42" s="123">
        <f>IF(C18=0,"",C18/TrRail_act!C5*1000)</f>
        <v>9.6274329527238667</v>
      </c>
      <c r="D42" s="123">
        <f>IF(D18=0,"",D18/TrRail_act!D5*1000)</f>
        <v>9.5121212306679457</v>
      </c>
      <c r="E42" s="123">
        <f>IF(E18=0,"",E18/TrRail_act!E5*1000)</f>
        <v>9.4060090740738591</v>
      </c>
      <c r="F42" s="123">
        <f>IF(F18=0,"",F18/TrRail_act!F5*1000)</f>
        <v>9.3548542120948692</v>
      </c>
      <c r="G42" s="123">
        <f>IF(G18=0,"",G18/TrRail_act!G5*1000)</f>
        <v>8.8930679370874177</v>
      </c>
      <c r="H42" s="123">
        <f>IF(H18=0,"",H18/TrRail_act!H5*1000)</f>
        <v>8.946368657003962</v>
      </c>
      <c r="I42" s="123">
        <f>IF(I18=0,"",I18/TrRail_act!I5*1000)</f>
        <v>8.3864338842245818</v>
      </c>
      <c r="J42" s="123">
        <f>IF(J18=0,"",J18/TrRail_act!J5*1000)</f>
        <v>7.8695862967741155</v>
      </c>
      <c r="K42" s="123">
        <f>IF(K18=0,"",K18/TrRail_act!K5*1000)</f>
        <v>7.172062989136478</v>
      </c>
      <c r="L42" s="123">
        <f>IF(L18=0,"",L18/TrRail_act!L5*1000)</f>
        <v>6.207821151529652</v>
      </c>
      <c r="M42" s="123">
        <f>IF(M18=0,"",M18/TrRail_act!M5*1000)</f>
        <v>6.2858277777105496</v>
      </c>
      <c r="N42" s="123">
        <f>IF(N18=0,"",N18/TrRail_act!N5*1000)</f>
        <v>6.6110364046673453</v>
      </c>
      <c r="O42" s="123">
        <f>IF(O18=0,"",O18/TrRail_act!O5*1000)</f>
        <v>6.4239373236565456</v>
      </c>
      <c r="P42" s="123">
        <f>IF(P18=0,"",P18/TrRail_act!P5*1000)</f>
        <v>5.9945811982358679</v>
      </c>
      <c r="Q42" s="123">
        <f>IF(Q18=0,"",Q18/TrRail_act!Q5*1000)</f>
        <v>5.5792124837867441</v>
      </c>
    </row>
    <row r="43" spans="1:17" ht="11.45" customHeight="1" x14ac:dyDescent="0.25">
      <c r="A43" s="19" t="s">
        <v>20</v>
      </c>
      <c r="B43" s="76">
        <f>IF(B19=0,"",B19/TrRail_act!B6*1000)</f>
        <v>21.171799762887883</v>
      </c>
      <c r="C43" s="76">
        <f>IF(C19=0,"",C19/TrRail_act!C6*1000)</f>
        <v>22.122879553385747</v>
      </c>
      <c r="D43" s="76">
        <f>IF(D19=0,"",D19/TrRail_act!D6*1000)</f>
        <v>22.010813161032758</v>
      </c>
      <c r="E43" s="76">
        <f>IF(E19=0,"",E19/TrRail_act!E6*1000)</f>
        <v>24.768753723485563</v>
      </c>
      <c r="F43" s="76">
        <f>IF(F19=0,"",F19/TrRail_act!F6*1000)</f>
        <v>22.200518739690306</v>
      </c>
      <c r="G43" s="76">
        <f>IF(G19=0,"",G19/TrRail_act!G6*1000)</f>
        <v>14.420030145278339</v>
      </c>
      <c r="H43" s="76">
        <f>IF(H19=0,"",H19/TrRail_act!H6*1000)</f>
        <v>14.400364714967644</v>
      </c>
      <c r="I43" s="76">
        <f>IF(I19=0,"",I19/TrRail_act!I6*1000)</f>
        <v>12.338291472135323</v>
      </c>
      <c r="J43" s="76">
        <f>IF(J19=0,"",J19/TrRail_act!J6*1000)</f>
        <v>11.598967253148357</v>
      </c>
      <c r="K43" s="76">
        <f>IF(K19=0,"",K19/TrRail_act!K6*1000)</f>
        <v>16.910513824780928</v>
      </c>
      <c r="L43" s="76">
        <f>IF(L19=0,"",L19/TrRail_act!L6*1000)</f>
        <v>14.209154085499067</v>
      </c>
      <c r="M43" s="76">
        <f>IF(M19=0,"",M19/TrRail_act!M6*1000)</f>
        <v>16.898779103153657</v>
      </c>
      <c r="N43" s="76">
        <f>IF(N19=0,"",N19/TrRail_act!N6*1000)</f>
        <v>29.986724777546755</v>
      </c>
      <c r="O43" s="76">
        <f>IF(O19=0,"",O19/TrRail_act!O6*1000)</f>
        <v>23.536034741698582</v>
      </c>
      <c r="P43" s="76">
        <f>IF(P19=0,"",P19/TrRail_act!P6*1000)</f>
        <v>50.46263810065323</v>
      </c>
      <c r="Q43" s="76">
        <f>IF(Q19=0,"",Q19/TrRail_act!Q6*1000)</f>
        <v>46.947482931991097</v>
      </c>
    </row>
    <row r="44" spans="1:17" ht="11.45" customHeight="1" x14ac:dyDescent="0.25">
      <c r="A44" s="62" t="s">
        <v>17</v>
      </c>
      <c r="B44" s="77">
        <f>IF(B20=0,"",B20/TrRail_act!B7*1000)</f>
        <v>27.130823592579649</v>
      </c>
      <c r="C44" s="77">
        <f>IF(C20=0,"",C20/TrRail_act!C7*1000)</f>
        <v>29.43347560183831</v>
      </c>
      <c r="D44" s="77">
        <f>IF(D20=0,"",D20/TrRail_act!D7*1000)</f>
        <v>29.347004943478254</v>
      </c>
      <c r="E44" s="77">
        <f>IF(E20=0,"",E20/TrRail_act!E7*1000)</f>
        <v>30.402990703341239</v>
      </c>
      <c r="F44" s="77">
        <f>IF(F20=0,"",F20/TrRail_act!F7*1000)</f>
        <v>26.318260399867793</v>
      </c>
      <c r="G44" s="77">
        <f>IF(G20=0,"",G20/TrRail_act!G7*1000)</f>
        <v>18.347015743635211</v>
      </c>
      <c r="H44" s="77">
        <f>IF(H20=0,"",H20/TrRail_act!H7*1000)</f>
        <v>19.65133597012105</v>
      </c>
      <c r="I44" s="77">
        <f>IF(I20=0,"",I20/TrRail_act!I7*1000)</f>
        <v>19.653408243118207</v>
      </c>
      <c r="J44" s="77">
        <f>IF(J20=0,"",J20/TrRail_act!J7*1000)</f>
        <v>16.897906416636644</v>
      </c>
      <c r="K44" s="77">
        <f>IF(K20=0,"",K20/TrRail_act!K7*1000)</f>
        <v>21.050764312881913</v>
      </c>
      <c r="L44" s="77">
        <f>IF(L20=0,"",L20/TrRail_act!L7*1000)</f>
        <v>21.396952130042756</v>
      </c>
      <c r="M44" s="77">
        <f>IF(M20=0,"",M20/TrRail_act!M7*1000)</f>
        <v>21.386839616870752</v>
      </c>
      <c r="N44" s="77">
        <f>IF(N20=0,"",N20/TrRail_act!N7*1000)</f>
        <v>43.28873217013561</v>
      </c>
      <c r="O44" s="77">
        <f>IF(O20=0,"",O20/TrRail_act!O7*1000)</f>
        <v>34.02387976696189</v>
      </c>
      <c r="P44" s="77">
        <f>IF(P20=0,"",P20/TrRail_act!P7*1000)</f>
        <v>66.125666022483941</v>
      </c>
      <c r="Q44" s="77">
        <f>IF(Q20=0,"",Q20/TrRail_act!Q7*1000)</f>
        <v>65.693213796034186</v>
      </c>
    </row>
    <row r="45" spans="1:17" ht="11.45" customHeight="1" x14ac:dyDescent="0.25">
      <c r="A45" s="62" t="s">
        <v>16</v>
      </c>
      <c r="B45" s="77">
        <f>IF(B21=0,"",B21/TrRail_act!B8*1000)</f>
        <v>10.932342737391993</v>
      </c>
      <c r="C45" s="77">
        <f>IF(C21=0,"",C21/TrRail_act!C8*1000)</f>
        <v>8.8288650192367957</v>
      </c>
      <c r="D45" s="77">
        <f>IF(D21=0,"",D21/TrRail_act!D8*1000)</f>
        <v>9.1842340804593317</v>
      </c>
      <c r="E45" s="77">
        <f>IF(E21=0,"",E21/TrRail_act!E8*1000)</f>
        <v>13.474180392921467</v>
      </c>
      <c r="F45" s="77">
        <f>IF(F21=0,"",F21/TrRail_act!F8*1000)</f>
        <v>12.069069964778333</v>
      </c>
      <c r="G45" s="77">
        <f>IF(G21=0,"",G21/TrRail_act!G8*1000)</f>
        <v>5.9293562297007671</v>
      </c>
      <c r="H45" s="77">
        <f>IF(H21=0,"",H21/TrRail_act!H8*1000)</f>
        <v>6.3691623384137657</v>
      </c>
      <c r="I45" s="77">
        <f>IF(I21=0,"",I21/TrRail_act!I8*1000)</f>
        <v>6.9272371606746628</v>
      </c>
      <c r="J45" s="77">
        <f>IF(J21=0,"",J21/TrRail_act!J8*1000)</f>
        <v>7.617437771936503</v>
      </c>
      <c r="K45" s="77">
        <f>IF(K21=0,"",K21/TrRail_act!K8*1000)</f>
        <v>11.614191957522717</v>
      </c>
      <c r="L45" s="77">
        <f>IF(L21=0,"",L21/TrRail_act!L8*1000)</f>
        <v>6.4788097120377754</v>
      </c>
      <c r="M45" s="77">
        <f>IF(M21=0,"",M21/TrRail_act!M8*1000)</f>
        <v>10.831931338556318</v>
      </c>
      <c r="N45" s="77">
        <f>IF(N21=0,"",N21/TrRail_act!N8*1000)</f>
        <v>12.704784590444854</v>
      </c>
      <c r="O45" s="77">
        <f>IF(O21=0,"",O21/TrRail_act!O8*1000)</f>
        <v>15.959751943307031</v>
      </c>
      <c r="P45" s="77">
        <f>IF(P21=0,"",P21/TrRail_act!P8*1000)</f>
        <v>32.99805327051579</v>
      </c>
      <c r="Q45" s="77">
        <f>IF(Q21=0,"",Q21/TrRail_act!Q8*1000)</f>
        <v>30.98969129759184</v>
      </c>
    </row>
    <row r="46" spans="1:17" ht="11.45" customHeight="1" x14ac:dyDescent="0.25">
      <c r="A46" s="118" t="s">
        <v>19</v>
      </c>
      <c r="B46" s="122" t="str">
        <f>IF(B22=0,"",B22/TrRail_act!B9*1000)</f>
        <v/>
      </c>
      <c r="C46" s="122" t="str">
        <f>IF(C22=0,"",C22/TrRail_act!C9*1000)</f>
        <v/>
      </c>
      <c r="D46" s="122" t="str">
        <f>IF(D22=0,"",D22/TrRail_act!D9*1000)</f>
        <v/>
      </c>
      <c r="E46" s="122" t="str">
        <f>IF(E22=0,"",E22/TrRail_act!E9*1000)</f>
        <v/>
      </c>
      <c r="F46" s="122" t="str">
        <f>IF(F22=0,"",F22/TrRail_act!F9*1000)</f>
        <v/>
      </c>
      <c r="G46" s="122" t="str">
        <f>IF(G22=0,"",G22/TrRail_act!G9*1000)</f>
        <v/>
      </c>
      <c r="H46" s="122" t="str">
        <f>IF(H22=0,"",H22/TrRail_act!H9*1000)</f>
        <v/>
      </c>
      <c r="I46" s="122" t="str">
        <f>IF(I22=0,"",I22/TrRail_act!I9*1000)</f>
        <v/>
      </c>
      <c r="J46" s="122" t="str">
        <f>IF(J22=0,"",J22/TrRail_act!J9*1000)</f>
        <v/>
      </c>
      <c r="K46" s="122" t="str">
        <f>IF(K22=0,"",K22/TrRail_act!K9*1000)</f>
        <v/>
      </c>
      <c r="L46" s="122" t="str">
        <f>IF(L22=0,"",L22/TrRail_act!L9*1000)</f>
        <v/>
      </c>
      <c r="M46" s="122" t="str">
        <f>IF(M22=0,"",M22/TrRail_act!M9*1000)</f>
        <v/>
      </c>
      <c r="N46" s="122" t="str">
        <f>IF(N22=0,"",N22/TrRail_act!N9*1000)</f>
        <v/>
      </c>
      <c r="O46" s="122" t="str">
        <f>IF(O22=0,"",O22/TrRail_act!O9*1000)</f>
        <v/>
      </c>
      <c r="P46" s="122" t="str">
        <f>IF(P22=0,"",P22/TrRail_act!P9*1000)</f>
        <v/>
      </c>
      <c r="Q46" s="122" t="str">
        <f>IF(Q22=0,"",Q22/TrRail_act!Q9*1000)</f>
        <v/>
      </c>
    </row>
    <row r="47" spans="1:17" ht="11.45" customHeight="1" x14ac:dyDescent="0.25">
      <c r="A47" s="25" t="s">
        <v>36</v>
      </c>
      <c r="B47" s="79">
        <f>IF(B23=0,"",B23/TrRail_act!B10*1000)</f>
        <v>20.654424337178785</v>
      </c>
      <c r="C47" s="79">
        <f>IF(C23=0,"",C23/TrRail_act!C10*1000)</f>
        <v>20.914009455558833</v>
      </c>
      <c r="D47" s="79">
        <f>IF(D23=0,"",D23/TrRail_act!D10*1000)</f>
        <v>20.693771788813869</v>
      </c>
      <c r="E47" s="79">
        <f>IF(E23=0,"",E23/TrRail_act!E10*1000)</f>
        <v>20.273418718268225</v>
      </c>
      <c r="F47" s="79">
        <f>IF(F23=0,"",F23/TrRail_act!F10*1000)</f>
        <v>17.6313571352268</v>
      </c>
      <c r="G47" s="79">
        <f>IF(G23=0,"",G23/TrRail_act!G10*1000)</f>
        <v>29.385071003671769</v>
      </c>
      <c r="H47" s="79">
        <f>IF(H23=0,"",H23/TrRail_act!H10*1000)</f>
        <v>31.352625502775609</v>
      </c>
      <c r="I47" s="79">
        <f>IF(I23=0,"",I23/TrRail_act!I10*1000)</f>
        <v>26.670506879065268</v>
      </c>
      <c r="J47" s="79">
        <f>IF(J23=0,"",J23/TrRail_act!J10*1000)</f>
        <v>32.082452937516713</v>
      </c>
      <c r="K47" s="79">
        <f>IF(K23=0,"",K23/TrRail_act!K10*1000)</f>
        <v>24.795034355433561</v>
      </c>
      <c r="L47" s="79">
        <f>IF(L23=0,"",L23/TrRail_act!L10*1000)</f>
        <v>9.6579096582034563</v>
      </c>
      <c r="M47" s="79">
        <f>IF(M23=0,"",M23/TrRail_act!M10*1000)</f>
        <v>12.382780416199743</v>
      </c>
      <c r="N47" s="79">
        <f>IF(N23=0,"",N23/TrRail_act!N10*1000)</f>
        <v>20.116503993174408</v>
      </c>
      <c r="O47" s="79">
        <f>IF(O23=0,"",O23/TrRail_act!O10*1000)</f>
        <v>15.607438802226591</v>
      </c>
      <c r="P47" s="79">
        <f>IF(P23=0,"",P23/TrRail_act!P10*1000)</f>
        <v>21.62600819839826</v>
      </c>
      <c r="Q47" s="79">
        <f>IF(Q23=0,"",Q23/TrRail_act!Q10*1000)</f>
        <v>20.157777428030865</v>
      </c>
    </row>
    <row r="48" spans="1:17" ht="11.45" customHeight="1" x14ac:dyDescent="0.25">
      <c r="A48" s="116" t="s">
        <v>17</v>
      </c>
      <c r="B48" s="77">
        <f>IF(B24=0,"",B24/TrRail_act!B11*1000)</f>
        <v>39.209063017930362</v>
      </c>
      <c r="C48" s="77">
        <f>IF(C24=0,"",C24/TrRail_act!C11*1000)</f>
        <v>39.214879379532938</v>
      </c>
      <c r="D48" s="77">
        <f>IF(D24=0,"",D24/TrRail_act!D11*1000)</f>
        <v>39.137283505214356</v>
      </c>
      <c r="E48" s="77">
        <f>IF(E24=0,"",E24/TrRail_act!E11*1000)</f>
        <v>39.063633751758971</v>
      </c>
      <c r="F48" s="77">
        <f>IF(F24=0,"",F24/TrRail_act!F11*1000)</f>
        <v>39.01535134199824</v>
      </c>
      <c r="G48" s="77">
        <f>IF(G24=0,"",G24/TrRail_act!G11*1000)</f>
        <v>64.770170412926532</v>
      </c>
      <c r="H48" s="77">
        <f>IF(H24=0,"",H24/TrRail_act!H11*1000)</f>
        <v>70.552359375615623</v>
      </c>
      <c r="I48" s="77">
        <f>IF(I24=0,"",I24/TrRail_act!I11*1000)</f>
        <v>64.180609581813698</v>
      </c>
      <c r="J48" s="77">
        <f>IF(J24=0,"",J24/TrRail_act!J11*1000)</f>
        <v>77.398400698512219</v>
      </c>
      <c r="K48" s="77">
        <f>IF(K24=0,"",K24/TrRail_act!K11*1000)</f>
        <v>61.882673986013835</v>
      </c>
      <c r="L48" s="77">
        <f>IF(L24=0,"",L24/TrRail_act!L11*1000)</f>
        <v>22.519887905528087</v>
      </c>
      <c r="M48" s="77">
        <f>IF(M24=0,"",M24/TrRail_act!M11*1000)</f>
        <v>38.842933827009226</v>
      </c>
      <c r="N48" s="77">
        <f>IF(N24=0,"",N24/TrRail_act!N11*1000)</f>
        <v>57.521643614625525</v>
      </c>
      <c r="O48" s="77">
        <f>IF(O24=0,"",O24/TrRail_act!O11*1000)</f>
        <v>54.354470346218164</v>
      </c>
      <c r="P48" s="77">
        <f>IF(P24=0,"",P24/TrRail_act!P11*1000)</f>
        <v>61.295389747624796</v>
      </c>
      <c r="Q48" s="77">
        <f>IF(Q24=0,"",Q24/TrRail_act!Q11*1000)</f>
        <v>59.14706332161613</v>
      </c>
    </row>
    <row r="49" spans="1:17" ht="11.45" customHeight="1" x14ac:dyDescent="0.25">
      <c r="A49" s="93" t="s">
        <v>16</v>
      </c>
      <c r="B49" s="74">
        <f>IF(B25=0,"",B25/TrRail_act!B12*1000)</f>
        <v>0.86509592699342819</v>
      </c>
      <c r="C49" s="74">
        <f>IF(C25=0,"",C25/TrRail_act!C12*1000)</f>
        <v>0.68158293981947926</v>
      </c>
      <c r="D49" s="74">
        <f>IF(D25=0,"",D25/TrRail_act!D12*1000)</f>
        <v>0.78249753361405094</v>
      </c>
      <c r="E49" s="74">
        <f>IF(E25=0,"",E25/TrRail_act!E12*1000)</f>
        <v>0.77281591768351898</v>
      </c>
      <c r="F49" s="74">
        <f>IF(F25=0,"",F25/TrRail_act!F12*1000)</f>
        <v>1.9055046974985894</v>
      </c>
      <c r="G49" s="74">
        <f>IF(G25=0,"",G25/TrRail_act!G12*1000)</f>
        <v>0.84093219947236719</v>
      </c>
      <c r="H49" s="74">
        <f>IF(H25=0,"",H25/TrRail_act!H12*1000)</f>
        <v>0.73447042840241794</v>
      </c>
      <c r="I49" s="74">
        <f>IF(I25=0,"",I25/TrRail_act!I12*1000)</f>
        <v>1.0015932593563126</v>
      </c>
      <c r="J49" s="74">
        <f>IF(J25=0,"",J25/TrRail_act!J12*1000)</f>
        <v>0.70910627094095269</v>
      </c>
      <c r="K49" s="74">
        <f>IF(K25=0,"",K25/TrRail_act!K12*1000)</f>
        <v>1.3034821708428348</v>
      </c>
      <c r="L49" s="74">
        <f>IF(L25=0,"",L25/TrRail_act!L12*1000)</f>
        <v>2.3370804337931332</v>
      </c>
      <c r="M49" s="74">
        <f>IF(M25=0,"",M25/TrRail_act!M12*1000)</f>
        <v>3.3291679286467666</v>
      </c>
      <c r="N49" s="74">
        <f>IF(N25=0,"",N25/TrRail_act!N12*1000)</f>
        <v>3.1231363882498333</v>
      </c>
      <c r="O49" s="74">
        <f>IF(O25=0,"",O25/TrRail_act!O12*1000)</f>
        <v>3.2905397716271843</v>
      </c>
      <c r="P49" s="74">
        <f>IF(P25=0,"",P25/TrRail_act!P12*1000)</f>
        <v>3.5236294645587369</v>
      </c>
      <c r="Q49" s="74">
        <f>IF(Q25=0,"",Q25/TrRail_act!Q12*1000)</f>
        <v>3.5623978076999703</v>
      </c>
    </row>
    <row r="51" spans="1:17" ht="11.45" customHeight="1" x14ac:dyDescent="0.25">
      <c r="A51" s="27" t="s">
        <v>72</v>
      </c>
      <c r="B51" s="68"/>
      <c r="C51" s="68"/>
      <c r="D51" s="68"/>
      <c r="E51" s="68"/>
      <c r="F51" s="68"/>
      <c r="G51" s="68"/>
      <c r="H51" s="68"/>
      <c r="I51" s="68"/>
      <c r="J51" s="68"/>
      <c r="K51" s="68"/>
      <c r="L51" s="68"/>
      <c r="M51" s="68"/>
      <c r="N51" s="68"/>
      <c r="O51" s="68"/>
      <c r="P51" s="68"/>
      <c r="Q51" s="68"/>
    </row>
    <row r="52" spans="1:17" ht="11.45" customHeight="1" x14ac:dyDescent="0.25">
      <c r="A52" s="25" t="s">
        <v>39</v>
      </c>
      <c r="B52" s="40">
        <f>IF(B17=0,"",1000000*B17/TrRail_act!B37)</f>
        <v>324012.64775626187</v>
      </c>
      <c r="C52" s="40">
        <f>IF(C17=0,"",1000000*C17/TrRail_act!C37)</f>
        <v>293180.37838682416</v>
      </c>
      <c r="D52" s="40">
        <f>IF(D17=0,"",1000000*D17/TrRail_act!D37)</f>
        <v>297504.00349194347</v>
      </c>
      <c r="E52" s="40">
        <f>IF(E17=0,"",1000000*E17/TrRail_act!E37)</f>
        <v>282679.84316785733</v>
      </c>
      <c r="F52" s="40">
        <f>IF(F17=0,"",1000000*F17/TrRail_act!F37)</f>
        <v>261190.51957005486</v>
      </c>
      <c r="G52" s="40">
        <f>IF(G17=0,"",1000000*G17/TrRail_act!G37)</f>
        <v>205509.42458962649</v>
      </c>
      <c r="H52" s="40">
        <f>IF(H17=0,"",1000000*H17/TrRail_act!H37)</f>
        <v>202771.22800590124</v>
      </c>
      <c r="I52" s="40">
        <f>IF(I17=0,"",1000000*I17/TrRail_act!I37)</f>
        <v>184312.85522762628</v>
      </c>
      <c r="J52" s="40">
        <f>IF(J17=0,"",1000000*J17/TrRail_act!J37)</f>
        <v>148087.16509684338</v>
      </c>
      <c r="K52" s="40">
        <f>IF(K17=0,"",1000000*K17/TrRail_act!K37)</f>
        <v>163885.26073853311</v>
      </c>
      <c r="L52" s="40">
        <f>IF(L17=0,"",1000000*L17/TrRail_act!L37)</f>
        <v>132569.352160218</v>
      </c>
      <c r="M52" s="40">
        <f>IF(M17=0,"",1000000*M17/TrRail_act!M37)</f>
        <v>117429.29879784945</v>
      </c>
      <c r="N52" s="40">
        <f>IF(N17=0,"",1000000*N17/TrRail_act!N37)</f>
        <v>158177.35555252267</v>
      </c>
      <c r="O52" s="40">
        <f>IF(O17=0,"",1000000*O17/TrRail_act!O37)</f>
        <v>153204.96475179898</v>
      </c>
      <c r="P52" s="40">
        <f>IF(P17=0,"",1000000*P17/TrRail_act!P37)</f>
        <v>249262.85760934168</v>
      </c>
      <c r="Q52" s="40">
        <f>IF(Q17=0,"",1000000*Q17/TrRail_act!Q37)</f>
        <v>267057.3612419978</v>
      </c>
    </row>
    <row r="53" spans="1:17" ht="11.45" customHeight="1" x14ac:dyDescent="0.25">
      <c r="A53" s="91" t="s">
        <v>21</v>
      </c>
      <c r="B53" s="121">
        <f>IF(B18=0,"",1000000*B18/TrRail_act!B38)</f>
        <v>88345.886949753549</v>
      </c>
      <c r="C53" s="121">
        <f>IF(C18=0,"",1000000*C18/TrRail_act!C38)</f>
        <v>86225.493785338345</v>
      </c>
      <c r="D53" s="121">
        <f>IF(D18=0,"",1000000*D18/TrRail_act!D38)</f>
        <v>85042.143452991571</v>
      </c>
      <c r="E53" s="121">
        <f>IF(E18=0,"",1000000*E18/TrRail_act!E38)</f>
        <v>84143.212164239012</v>
      </c>
      <c r="F53" s="121">
        <f>IF(F18=0,"",1000000*F18/TrRail_act!F38)</f>
        <v>83774.81383965553</v>
      </c>
      <c r="G53" s="121">
        <f>IF(G18=0,"",1000000*G18/TrRail_act!G38)</f>
        <v>79166.776888018547</v>
      </c>
      <c r="H53" s="121">
        <f>IF(H18=0,"",1000000*H18/TrRail_act!H38)</f>
        <v>81330.62415458147</v>
      </c>
      <c r="I53" s="121">
        <f>IF(I18=0,"",1000000*I18/TrRail_act!I38)</f>
        <v>76895.668852488991</v>
      </c>
      <c r="J53" s="121">
        <f>IF(J18=0,"",1000000*J18/TrRail_act!J38)</f>
        <v>68574.872717296748</v>
      </c>
      <c r="K53" s="121">
        <f>IF(K18=0,"",1000000*K18/TrRail_act!K38)</f>
        <v>60835.112968766778</v>
      </c>
      <c r="L53" s="121">
        <f>IF(L18=0,"",1000000*L18/TrRail_act!L38)</f>
        <v>52541.337581021915</v>
      </c>
      <c r="M53" s="121">
        <f>IF(M18=0,"",1000000*M18/TrRail_act!M38)</f>
        <v>52630.675478447702</v>
      </c>
      <c r="N53" s="121">
        <f>IF(N18=0,"",1000000*N18/TrRail_act!N38)</f>
        <v>55181.96686640002</v>
      </c>
      <c r="O53" s="121">
        <f>IF(O18=0,"",1000000*O18/TrRail_act!O38)</f>
        <v>53314.210150541934</v>
      </c>
      <c r="P53" s="121">
        <f>IF(P18=0,"",1000000*P18/TrRail_act!P38)</f>
        <v>48138.194984060581</v>
      </c>
      <c r="Q53" s="121">
        <f>IF(Q18=0,"",1000000*Q18/TrRail_act!Q38)</f>
        <v>46812.385444053536</v>
      </c>
    </row>
    <row r="54" spans="1:17" ht="11.45" customHeight="1" x14ac:dyDescent="0.25">
      <c r="A54" s="19" t="s">
        <v>20</v>
      </c>
      <c r="B54" s="38">
        <f>IF(B19=0,"",1000000*B19/TrRail_act!B39)</f>
        <v>1506792.99444553</v>
      </c>
      <c r="C54" s="38">
        <f>IF(C19=0,"",1000000*C19/TrRail_act!C39)</f>
        <v>1431432.2436949965</v>
      </c>
      <c r="D54" s="38">
        <f>IF(D19=0,"",1000000*D19/TrRail_act!D39)</f>
        <v>1443280.4629877193</v>
      </c>
      <c r="E54" s="38">
        <f>IF(E19=0,"",1000000*E19/TrRail_act!E39)</f>
        <v>1392357.7985987959</v>
      </c>
      <c r="F54" s="38">
        <f>IF(F19=0,"",1000000*F19/TrRail_act!F39)</f>
        <v>1322516.6163501223</v>
      </c>
      <c r="G54" s="38">
        <f>IF(G19=0,"",1000000*G19/TrRail_act!G39)</f>
        <v>1008857.9580885299</v>
      </c>
      <c r="H54" s="38">
        <f>IF(H19=0,"",1000000*H19/TrRail_act!H39)</f>
        <v>984115.49052099639</v>
      </c>
      <c r="I54" s="38">
        <f>IF(I19=0,"",1000000*I19/TrRail_act!I39)</f>
        <v>865923.7287716791</v>
      </c>
      <c r="J54" s="38">
        <f>IF(J19=0,"",1000000*J19/TrRail_act!J39)</f>
        <v>698890.49958061194</v>
      </c>
      <c r="K54" s="38">
        <f>IF(K19=0,"",1000000*K19/TrRail_act!K39)</f>
        <v>902099.04658013175</v>
      </c>
      <c r="L54" s="38">
        <f>IF(L19=0,"",1000000*L19/TrRail_act!L39)</f>
        <v>714591.27637255308</v>
      </c>
      <c r="M54" s="38">
        <f>IF(M19=0,"",1000000*M19/TrRail_act!M39)</f>
        <v>588692.01384804375</v>
      </c>
      <c r="N54" s="38">
        <f>IF(N19=0,"",1000000*N19/TrRail_act!N39)</f>
        <v>907234.72781523282</v>
      </c>
      <c r="O54" s="38">
        <f>IF(O19=0,"",1000000*O19/TrRail_act!O39)</f>
        <v>789017.54562646686</v>
      </c>
      <c r="P54" s="38">
        <f>IF(P19=0,"",1000000*P19/TrRail_act!P39)</f>
        <v>1081918.9608780053</v>
      </c>
      <c r="Q54" s="38">
        <f>IF(Q19=0,"",1000000*Q19/TrRail_act!Q39)</f>
        <v>1031211.6685757348</v>
      </c>
    </row>
    <row r="55" spans="1:17" ht="11.45" customHeight="1" x14ac:dyDescent="0.25">
      <c r="A55" s="62" t="s">
        <v>17</v>
      </c>
      <c r="B55" s="42">
        <f>IF(B20=0,"",1000000*B20/TrRail_act!B40)</f>
        <v>1960303.7126280155</v>
      </c>
      <c r="C55" s="42">
        <f>IF(C20=0,"",1000000*C20/TrRail_act!C40)</f>
        <v>1951539.1580889404</v>
      </c>
      <c r="D55" s="42">
        <f>IF(D20=0,"",1000000*D20/TrRail_act!D40)</f>
        <v>1904252.7234360746</v>
      </c>
      <c r="E55" s="42">
        <f>IF(E20=0,"",1000000*E20/TrRail_act!E40)</f>
        <v>1773748.0065366763</v>
      </c>
      <c r="F55" s="42">
        <f>IF(F20=0,"",1000000*F20/TrRail_act!F40)</f>
        <v>1734051.8655568068</v>
      </c>
      <c r="G55" s="42">
        <f>IF(G20=0,"",1000000*G20/TrRail_act!G40)</f>
        <v>1409592.6735766397</v>
      </c>
      <c r="H55" s="42">
        <f>IF(H20=0,"",1000000*H20/TrRail_act!H40)</f>
        <v>1304181.4034046202</v>
      </c>
      <c r="I55" s="42">
        <f>IF(I20=0,"",1000000*I20/TrRail_act!I40)</f>
        <v>977451.85684742325</v>
      </c>
      <c r="J55" s="42">
        <f>IF(J20=0,"",1000000*J20/TrRail_act!J40)</f>
        <v>728033.7167274633</v>
      </c>
      <c r="K55" s="42">
        <f>IF(K20=0,"",1000000*K20/TrRail_act!K40)</f>
        <v>1050446.9740697767</v>
      </c>
      <c r="L55" s="42">
        <f>IF(L20=0,"",1000000*L20/TrRail_act!L40)</f>
        <v>929339.17258684605</v>
      </c>
      <c r="M55" s="42">
        <f>IF(M20=0,"",1000000*M20/TrRail_act!M40)</f>
        <v>713734.69926924875</v>
      </c>
      <c r="N55" s="42">
        <f>IF(N20=0,"",1000000*N20/TrRail_act!N40)</f>
        <v>1233426.3031372798</v>
      </c>
      <c r="O55" s="42">
        <f>IF(O20=0,"",1000000*O20/TrRail_act!O40)</f>
        <v>913277.98396261269</v>
      </c>
      <c r="P55" s="42">
        <f>IF(P20=0,"",1000000*P20/TrRail_act!P40)</f>
        <v>1525340.7948307414</v>
      </c>
      <c r="Q55" s="42">
        <f>IF(Q20=0,"",1000000*Q20/TrRail_act!Q40)</f>
        <v>1526100.313334519</v>
      </c>
    </row>
    <row r="56" spans="1:17" ht="11.45" customHeight="1" x14ac:dyDescent="0.25">
      <c r="A56" s="62" t="s">
        <v>16</v>
      </c>
      <c r="B56" s="42">
        <f>IF(B21=0,"",1000000*B21/TrRail_act!B41)</f>
        <v>758500.30944442865</v>
      </c>
      <c r="C56" s="42">
        <f>IF(C21=0,"",1000000*C21/TrRail_act!C41)</f>
        <v>547250.48922529118</v>
      </c>
      <c r="D56" s="42">
        <f>IF(D21=0,"",1000000*D21/TrRail_act!D41)</f>
        <v>613530.39418068004</v>
      </c>
      <c r="E56" s="42">
        <f>IF(E21=0,"",1000000*E21/TrRail_act!E41)</f>
        <v>705855.42431061063</v>
      </c>
      <c r="F56" s="42">
        <f>IF(F21=0,"",1000000*F21/TrRail_act!F41)</f>
        <v>581753.16777809092</v>
      </c>
      <c r="G56" s="42">
        <f>IF(G21=0,"",1000000*G21/TrRail_act!G41)</f>
        <v>347645.67753314856</v>
      </c>
      <c r="H56" s="42">
        <f>IF(H21=0,"",1000000*H21/TrRail_act!H41)</f>
        <v>456006.73426301702</v>
      </c>
      <c r="I56" s="42">
        <f>IF(I21=0,"",1000000*I21/TrRail_act!I41)</f>
        <v>698631.53665806272</v>
      </c>
      <c r="J56" s="42">
        <f>IF(J21=0,"",1000000*J21/TrRail_act!J41)</f>
        <v>655175.67386033491</v>
      </c>
      <c r="K56" s="42">
        <f>IF(K21=0,"",1000000*K21/TrRail_act!K41)</f>
        <v>679577.15534566424</v>
      </c>
      <c r="L56" s="42">
        <f>IF(L21=0,"",1000000*L21/TrRail_act!L41)</f>
        <v>392469.43205111357</v>
      </c>
      <c r="M56" s="42">
        <f>IF(M21=0,"",1000000*M21/TrRail_act!M41)</f>
        <v>401127.98571623623</v>
      </c>
      <c r="N56" s="42">
        <f>IF(N21=0,"",1000000*N21/TrRail_act!N41)</f>
        <v>417947.36483216233</v>
      </c>
      <c r="O56" s="42">
        <f>IF(O21=0,"",1000000*O21/TrRail_act!O41)</f>
        <v>652331.06345670624</v>
      </c>
      <c r="P56" s="42">
        <f>IF(P21=0,"",1000000*P21/TrRail_act!P41)</f>
        <v>655886.21845282766</v>
      </c>
      <c r="Q56" s="42">
        <f>IF(Q21=0,"",1000000*Q21/TrRail_act!Q41)</f>
        <v>650528.09568436223</v>
      </c>
    </row>
    <row r="57" spans="1:17" ht="11.45" customHeight="1" x14ac:dyDescent="0.25">
      <c r="A57" s="118" t="s">
        <v>19</v>
      </c>
      <c r="B57" s="120" t="str">
        <f>IF(B22=0,"",1000000*B22/TrRail_act!B42)</f>
        <v/>
      </c>
      <c r="C57" s="120" t="str">
        <f>IF(C22=0,"",1000000*C22/TrRail_act!C42)</f>
        <v/>
      </c>
      <c r="D57" s="120" t="str">
        <f>IF(D22=0,"",1000000*D22/TrRail_act!D42)</f>
        <v/>
      </c>
      <c r="E57" s="120" t="str">
        <f>IF(E22=0,"",1000000*E22/TrRail_act!E42)</f>
        <v/>
      </c>
      <c r="F57" s="120" t="str">
        <f>IF(F22=0,"",1000000*F22/TrRail_act!F42)</f>
        <v/>
      </c>
      <c r="G57" s="120" t="str">
        <f>IF(G22=0,"",1000000*G22/TrRail_act!G42)</f>
        <v/>
      </c>
      <c r="H57" s="120" t="str">
        <f>IF(H22=0,"",1000000*H22/TrRail_act!H42)</f>
        <v/>
      </c>
      <c r="I57" s="120" t="str">
        <f>IF(I22=0,"",1000000*I22/TrRail_act!I42)</f>
        <v/>
      </c>
      <c r="J57" s="120" t="str">
        <f>IF(J22=0,"",1000000*J22/TrRail_act!J42)</f>
        <v/>
      </c>
      <c r="K57" s="120" t="str">
        <f>IF(K22=0,"",1000000*K22/TrRail_act!K42)</f>
        <v/>
      </c>
      <c r="L57" s="120" t="str">
        <f>IF(L22=0,"",1000000*L22/TrRail_act!L42)</f>
        <v/>
      </c>
      <c r="M57" s="120" t="str">
        <f>IF(M22=0,"",1000000*M22/TrRail_act!M42)</f>
        <v/>
      </c>
      <c r="N57" s="120" t="str">
        <f>IF(N22=0,"",1000000*N22/TrRail_act!N42)</f>
        <v/>
      </c>
      <c r="O57" s="120" t="str">
        <f>IF(O22=0,"",1000000*O22/TrRail_act!O42)</f>
        <v/>
      </c>
      <c r="P57" s="120" t="str">
        <f>IF(P22=0,"",1000000*P22/TrRail_act!P42)</f>
        <v/>
      </c>
      <c r="Q57" s="120" t="str">
        <f>IF(Q22=0,"",1000000*Q22/TrRail_act!Q42)</f>
        <v/>
      </c>
    </row>
    <row r="58" spans="1:17" ht="11.45" customHeight="1" x14ac:dyDescent="0.25">
      <c r="A58" s="25" t="s">
        <v>18</v>
      </c>
      <c r="B58" s="40">
        <f>IF(B23=0,"",1000000*B23/TrRail_act!B43)</f>
        <v>979937.68799726025</v>
      </c>
      <c r="C58" s="40">
        <f>IF(C23=0,"",1000000*C23/TrRail_act!C43)</f>
        <v>883035.95479026192</v>
      </c>
      <c r="D58" s="40">
        <f>IF(D23=0,"",1000000*D23/TrRail_act!D43)</f>
        <v>751873.70832690387</v>
      </c>
      <c r="E58" s="40">
        <f>IF(E23=0,"",1000000*E23/TrRail_act!E43)</f>
        <v>1027186.5483922567</v>
      </c>
      <c r="F58" s="40">
        <f>IF(F23=0,"",1000000*F23/TrRail_act!F43)</f>
        <v>1043776.3424054263</v>
      </c>
      <c r="G58" s="40">
        <f>IF(G23=0,"",1000000*G23/TrRail_act!G43)</f>
        <v>1162132.1629194063</v>
      </c>
      <c r="H58" s="40">
        <f>IF(H23=0,"",1000000*H23/TrRail_act!H43)</f>
        <v>1153079.8934909697</v>
      </c>
      <c r="I58" s="40">
        <f>IF(I23=0,"",1000000*I23/TrRail_act!I43)</f>
        <v>1172098.5917905001</v>
      </c>
      <c r="J58" s="40">
        <f>IF(J23=0,"",1000000*J23/TrRail_act!J43)</f>
        <v>1172874.791111076</v>
      </c>
      <c r="K58" s="40">
        <f>IF(K23=0,"",1000000*K23/TrRail_act!K43)</f>
        <v>855428.68526245782</v>
      </c>
      <c r="L58" s="40">
        <f>IF(L23=0,"",1000000*L23/TrRail_act!L43)</f>
        <v>408962.51931978774</v>
      </c>
      <c r="M58" s="40">
        <f>IF(M23=0,"",1000000*M23/TrRail_act!M43)</f>
        <v>300602.66941395239</v>
      </c>
      <c r="N58" s="40">
        <f>IF(N23=0,"",1000000*N23/TrRail_act!N43)</f>
        <v>406640.75929059694</v>
      </c>
      <c r="O58" s="40">
        <f>IF(O23=0,"",1000000*O23/TrRail_act!O43)</f>
        <v>264211.64258055011</v>
      </c>
      <c r="P58" s="40">
        <f>IF(P23=0,"",1000000*P23/TrRail_act!P43)</f>
        <v>480406.32497870427</v>
      </c>
      <c r="Q58" s="40">
        <f>IF(Q23=0,"",1000000*Q23/TrRail_act!Q43)</f>
        <v>438991.59732156107</v>
      </c>
    </row>
    <row r="59" spans="1:17" ht="11.45" customHeight="1" x14ac:dyDescent="0.25">
      <c r="A59" s="116" t="s">
        <v>17</v>
      </c>
      <c r="B59" s="42">
        <f>IF(B24=0,"",1000000*B24/TrRail_act!B44)</f>
        <v>1016551.5945782679</v>
      </c>
      <c r="C59" s="42">
        <f>IF(C24=0,"",1000000*C24/TrRail_act!C44)</f>
        <v>920507.56617506046</v>
      </c>
      <c r="D59" s="42">
        <f>IF(D24=0,"",1000000*D24/TrRail_act!D44)</f>
        <v>781625.99742948939</v>
      </c>
      <c r="E59" s="42">
        <f>IF(E24=0,"",1000000*E24/TrRail_act!E44)</f>
        <v>1067264.2214517435</v>
      </c>
      <c r="F59" s="42">
        <f>IF(F24=0,"",1000000*F24/TrRail_act!F44)</f>
        <v>1151498.4023502914</v>
      </c>
      <c r="G59" s="42">
        <f>IF(G24=0,"",1000000*G24/TrRail_act!G44)</f>
        <v>1266265.8477723845</v>
      </c>
      <c r="H59" s="42">
        <f>IF(H24=0,"",1000000*H24/TrRail_act!H44)</f>
        <v>1241360.4147771979</v>
      </c>
      <c r="I59" s="42">
        <f>IF(I24=0,"",1000000*I24/TrRail_act!I44)</f>
        <v>1244190.5349724297</v>
      </c>
      <c r="J59" s="42">
        <f>IF(J24=0,"",1000000*J24/TrRail_act!J44)</f>
        <v>1244373.1836998428</v>
      </c>
      <c r="K59" s="42">
        <f>IF(K24=0,"",1000000*K24/TrRail_act!K44)</f>
        <v>913541.71916197857</v>
      </c>
      <c r="L59" s="42">
        <f>IF(L24=0,"",1000000*L24/TrRail_act!L44)</f>
        <v>417957.42819077196</v>
      </c>
      <c r="M59" s="42">
        <f>IF(M24=0,"",1000000*M24/TrRail_act!M44)</f>
        <v>290468.21556946897</v>
      </c>
      <c r="N59" s="42">
        <f>IF(N24=0,"",1000000*N24/TrRail_act!N44)</f>
        <v>423768.76876044791</v>
      </c>
      <c r="O59" s="42">
        <f>IF(O24=0,"",1000000*O24/TrRail_act!O44)</f>
        <v>258934.25521226562</v>
      </c>
      <c r="P59" s="42">
        <f>IF(P24=0,"",1000000*P24/TrRail_act!P44)</f>
        <v>497768.03035265504</v>
      </c>
      <c r="Q59" s="42">
        <f>IF(Q24=0,"",1000000*Q24/TrRail_act!Q44)</f>
        <v>451455.42005526839</v>
      </c>
    </row>
    <row r="60" spans="1:17" ht="11.45" customHeight="1" x14ac:dyDescent="0.25">
      <c r="A60" s="93" t="s">
        <v>16</v>
      </c>
      <c r="B60" s="36">
        <f>IF(B25=0,"",1000000*B25/TrRail_act!B45)</f>
        <v>357501.27612012887</v>
      </c>
      <c r="C60" s="36">
        <f>IF(C25=0,"",1000000*C25/TrRail_act!C45)</f>
        <v>246018.56124868756</v>
      </c>
      <c r="D60" s="36">
        <f>IF(D25=0,"",1000000*D25/TrRail_act!D45)</f>
        <v>246084.79358294935</v>
      </c>
      <c r="E60" s="36">
        <f>IF(E25=0,"",1000000*E25/TrRail_act!E45)</f>
        <v>345866.10638097714</v>
      </c>
      <c r="F60" s="36">
        <f>IF(F25=0,"",1000000*F25/TrRail_act!F45)</f>
        <v>433351.33605119074</v>
      </c>
      <c r="G60" s="36">
        <f>IF(G25=0,"",1000000*G25/TrRail_act!G45)</f>
        <v>190217.77095827591</v>
      </c>
      <c r="H60" s="36">
        <f>IF(H25=0,"",1000000*H25/TrRail_act!H45)</f>
        <v>181994.15934245833</v>
      </c>
      <c r="I60" s="36">
        <f>IF(I25=0,"",1000000*I25/TrRail_act!I45)</f>
        <v>331025.92133465415</v>
      </c>
      <c r="J60" s="36">
        <f>IF(J25=0,"",1000000*J25/TrRail_act!J45)</f>
        <v>219562.88992752225</v>
      </c>
      <c r="K60" s="36">
        <f>IF(K25=0,"",1000000*K25/TrRail_act!K45)</f>
        <v>293669.35756709083</v>
      </c>
      <c r="L60" s="36">
        <f>IF(L25=0,"",1000000*L25/TrRail_act!L45)</f>
        <v>365786.95673906367</v>
      </c>
      <c r="M60" s="36">
        <f>IF(M25=0,"",1000000*M25/TrRail_act!M45)</f>
        <v>349248.04786747275</v>
      </c>
      <c r="N60" s="36">
        <f>IF(N25=0,"",1000000*N25/TrRail_act!N45)</f>
        <v>303872.70247149112</v>
      </c>
      <c r="O60" s="36">
        <f>IF(O25=0,"",1000000*O25/TrRail_act!O45)</f>
        <v>295875.96679025731</v>
      </c>
      <c r="P60" s="36">
        <f>IF(P25=0,"",1000000*P25/TrRail_act!P45)</f>
        <v>376236.09273499984</v>
      </c>
      <c r="Q60" s="36">
        <f>IF(Q25=0,"",1000000*Q25/TrRail_act!Q45)</f>
        <v>367324.61660274433</v>
      </c>
    </row>
    <row r="62" spans="1:17" ht="11.45" customHeight="1" x14ac:dyDescent="0.25">
      <c r="A62" s="27" t="s">
        <v>41</v>
      </c>
      <c r="B62" s="33">
        <f t="shared" ref="B62:Q62" si="8">IF(B16=0,0,B16/B$16)</f>
        <v>1</v>
      </c>
      <c r="C62" s="33">
        <f t="shared" si="8"/>
        <v>1</v>
      </c>
      <c r="D62" s="33">
        <f t="shared" si="8"/>
        <v>1</v>
      </c>
      <c r="E62" s="33">
        <f t="shared" si="8"/>
        <v>1</v>
      </c>
      <c r="F62" s="33">
        <f t="shared" si="8"/>
        <v>1</v>
      </c>
      <c r="G62" s="33">
        <f t="shared" si="8"/>
        <v>1</v>
      </c>
      <c r="H62" s="33">
        <f t="shared" si="8"/>
        <v>1</v>
      </c>
      <c r="I62" s="33">
        <f t="shared" si="8"/>
        <v>1</v>
      </c>
      <c r="J62" s="33">
        <f t="shared" si="8"/>
        <v>1</v>
      </c>
      <c r="K62" s="33">
        <f t="shared" si="8"/>
        <v>1</v>
      </c>
      <c r="L62" s="33">
        <f t="shared" si="8"/>
        <v>1</v>
      </c>
      <c r="M62" s="33">
        <f t="shared" si="8"/>
        <v>1</v>
      </c>
      <c r="N62" s="33">
        <f t="shared" si="8"/>
        <v>1</v>
      </c>
      <c r="O62" s="33">
        <f t="shared" si="8"/>
        <v>1</v>
      </c>
      <c r="P62" s="33">
        <f t="shared" si="8"/>
        <v>1</v>
      </c>
      <c r="Q62" s="33">
        <f t="shared" si="8"/>
        <v>1</v>
      </c>
    </row>
    <row r="63" spans="1:17" ht="11.45" customHeight="1" x14ac:dyDescent="0.25">
      <c r="A63" s="25" t="s">
        <v>39</v>
      </c>
      <c r="B63" s="32">
        <f t="shared" ref="B63:Q63" si="9">IF(B17=0,0,B17/B$16)</f>
        <v>0.85422283602417326</v>
      </c>
      <c r="C63" s="32">
        <f t="shared" si="9"/>
        <v>0.86620775466608424</v>
      </c>
      <c r="D63" s="32">
        <f t="shared" si="9"/>
        <v>0.88725667518366969</v>
      </c>
      <c r="E63" s="32">
        <f t="shared" si="9"/>
        <v>0.84943301400410676</v>
      </c>
      <c r="F63" s="32">
        <f t="shared" si="9"/>
        <v>0.83028167694781296</v>
      </c>
      <c r="G63" s="32">
        <f t="shared" si="9"/>
        <v>0.68989741721296816</v>
      </c>
      <c r="H63" s="32">
        <f t="shared" si="9"/>
        <v>0.6580729877622622</v>
      </c>
      <c r="I63" s="32">
        <f t="shared" si="9"/>
        <v>0.62572314675989027</v>
      </c>
      <c r="J63" s="32">
        <f t="shared" si="9"/>
        <v>0.56144536809968348</v>
      </c>
      <c r="K63" s="32">
        <f t="shared" si="9"/>
        <v>0.72886087580405901</v>
      </c>
      <c r="L63" s="32">
        <f t="shared" si="9"/>
        <v>0.83568741226527621</v>
      </c>
      <c r="M63" s="32">
        <f t="shared" si="9"/>
        <v>0.85972993027103861</v>
      </c>
      <c r="N63" s="32">
        <f t="shared" si="9"/>
        <v>0.86340690401709397</v>
      </c>
      <c r="O63" s="32">
        <f t="shared" si="9"/>
        <v>0.9057409288565863</v>
      </c>
      <c r="P63" s="32">
        <f t="shared" si="9"/>
        <v>0.90498593697155627</v>
      </c>
      <c r="Q63" s="32">
        <f t="shared" si="9"/>
        <v>0.92051533854923084</v>
      </c>
    </row>
    <row r="64" spans="1:17" ht="11.45" customHeight="1" x14ac:dyDescent="0.25">
      <c r="A64" s="91" t="s">
        <v>21</v>
      </c>
      <c r="B64" s="119">
        <f t="shared" ref="B64:Q64" si="10">IF(B18=0,0,B18/B$16)</f>
        <v>0.1942166697406616</v>
      </c>
      <c r="C64" s="119">
        <f t="shared" si="10"/>
        <v>0.21556199254825453</v>
      </c>
      <c r="D64" s="119">
        <f t="shared" si="10"/>
        <v>0.21395112538006822</v>
      </c>
      <c r="E64" s="119">
        <f t="shared" si="10"/>
        <v>0.21447237107676978</v>
      </c>
      <c r="F64" s="119">
        <f t="shared" si="10"/>
        <v>0.22816528380239945</v>
      </c>
      <c r="G64" s="119">
        <f t="shared" si="10"/>
        <v>0.22964713599079309</v>
      </c>
      <c r="H64" s="119">
        <f t="shared" si="10"/>
        <v>0.22844412602806397</v>
      </c>
      <c r="I64" s="119">
        <f t="shared" si="10"/>
        <v>0.22551349437513188</v>
      </c>
      <c r="J64" s="119">
        <f t="shared" si="10"/>
        <v>0.22719228555094412</v>
      </c>
      <c r="K64" s="119">
        <f t="shared" si="10"/>
        <v>0.23741543044244162</v>
      </c>
      <c r="L64" s="119">
        <f t="shared" si="10"/>
        <v>0.29117256078037612</v>
      </c>
      <c r="M64" s="119">
        <f t="shared" si="10"/>
        <v>0.33874517452634056</v>
      </c>
      <c r="N64" s="119">
        <f t="shared" si="10"/>
        <v>0.26479938810494835</v>
      </c>
      <c r="O64" s="119">
        <f t="shared" si="10"/>
        <v>0.27239587433708651</v>
      </c>
      <c r="P64" s="119">
        <f t="shared" si="10"/>
        <v>0.14077038059489327</v>
      </c>
      <c r="Q64" s="119">
        <f t="shared" si="10"/>
        <v>0.12525556347765879</v>
      </c>
    </row>
    <row r="65" spans="1:17" ht="11.45" customHeight="1" x14ac:dyDescent="0.25">
      <c r="A65" s="19" t="s">
        <v>20</v>
      </c>
      <c r="B65" s="30">
        <f t="shared" ref="B65:Q65" si="11">IF(B19=0,0,B19/B$16)</f>
        <v>0.66000616628351161</v>
      </c>
      <c r="C65" s="30">
        <f t="shared" si="11"/>
        <v>0.65064576211782976</v>
      </c>
      <c r="D65" s="30">
        <f t="shared" si="11"/>
        <v>0.67330554980360136</v>
      </c>
      <c r="E65" s="30">
        <f t="shared" si="11"/>
        <v>0.634960642927337</v>
      </c>
      <c r="F65" s="30">
        <f t="shared" si="11"/>
        <v>0.60211639314541343</v>
      </c>
      <c r="G65" s="30">
        <f t="shared" si="11"/>
        <v>0.46025028122217498</v>
      </c>
      <c r="H65" s="30">
        <f t="shared" si="11"/>
        <v>0.42962886173419823</v>
      </c>
      <c r="I65" s="30">
        <f t="shared" si="11"/>
        <v>0.40020965238475831</v>
      </c>
      <c r="J65" s="30">
        <f t="shared" si="11"/>
        <v>0.33425308254873937</v>
      </c>
      <c r="K65" s="30">
        <f t="shared" si="11"/>
        <v>0.49144544536161744</v>
      </c>
      <c r="L65" s="30">
        <f t="shared" si="11"/>
        <v>0.54451485148490009</v>
      </c>
      <c r="M65" s="30">
        <f t="shared" si="11"/>
        <v>0.52098475574469794</v>
      </c>
      <c r="N65" s="30">
        <f t="shared" si="11"/>
        <v>0.59860751591214556</v>
      </c>
      <c r="O65" s="30">
        <f t="shared" si="11"/>
        <v>0.63334505451949974</v>
      </c>
      <c r="P65" s="30">
        <f t="shared" si="11"/>
        <v>0.76421555637666294</v>
      </c>
      <c r="Q65" s="30">
        <f t="shared" si="11"/>
        <v>0.79525977507157197</v>
      </c>
    </row>
    <row r="66" spans="1:17" ht="11.45" customHeight="1" x14ac:dyDescent="0.25">
      <c r="A66" s="62" t="s">
        <v>17</v>
      </c>
      <c r="B66" s="115">
        <f t="shared" ref="B66:Q66" si="12">IF(B20=0,0,B20/B$16)</f>
        <v>0.53463308804265985</v>
      </c>
      <c r="C66" s="115">
        <f t="shared" si="12"/>
        <v>0.55851679460354509</v>
      </c>
      <c r="D66" s="115">
        <f t="shared" si="12"/>
        <v>0.57108469401989026</v>
      </c>
      <c r="E66" s="115">
        <f t="shared" si="12"/>
        <v>0.51999880971662582</v>
      </c>
      <c r="F66" s="115">
        <f t="shared" si="12"/>
        <v>0.50752316655622087</v>
      </c>
      <c r="G66" s="115">
        <f t="shared" si="12"/>
        <v>0.4004015430440403</v>
      </c>
      <c r="H66" s="115">
        <f t="shared" si="12"/>
        <v>0.35450588934279798</v>
      </c>
      <c r="I66" s="115">
        <f t="shared" si="12"/>
        <v>0.27105320354713763</v>
      </c>
      <c r="J66" s="115">
        <f t="shared" si="12"/>
        <v>0.20891471338780326</v>
      </c>
      <c r="K66" s="115">
        <f t="shared" si="12"/>
        <v>0.34335745035373677</v>
      </c>
      <c r="L66" s="115">
        <f t="shared" si="12"/>
        <v>0.42489098168872885</v>
      </c>
      <c r="M66" s="115">
        <f t="shared" si="12"/>
        <v>0.37898754107571864</v>
      </c>
      <c r="N66" s="115">
        <f t="shared" si="12"/>
        <v>0.48830025973084967</v>
      </c>
      <c r="O66" s="115">
        <f t="shared" si="12"/>
        <v>0.38399900732819042</v>
      </c>
      <c r="P66" s="115">
        <f t="shared" si="12"/>
        <v>0.52793944011056848</v>
      </c>
      <c r="Q66" s="115">
        <f t="shared" si="12"/>
        <v>0.51170120881672476</v>
      </c>
    </row>
    <row r="67" spans="1:17" ht="11.45" customHeight="1" x14ac:dyDescent="0.25">
      <c r="A67" s="62" t="s">
        <v>16</v>
      </c>
      <c r="B67" s="115">
        <f t="shared" ref="B67:Q67" si="13">IF(B21=0,0,B21/B$16)</f>
        <v>0.12537307824085167</v>
      </c>
      <c r="C67" s="115">
        <f t="shared" si="13"/>
        <v>9.2128967514284579E-2</v>
      </c>
      <c r="D67" s="115">
        <f t="shared" si="13"/>
        <v>0.10222085578371105</v>
      </c>
      <c r="E67" s="115">
        <f t="shared" si="13"/>
        <v>0.11496183321071114</v>
      </c>
      <c r="F67" s="115">
        <f t="shared" si="13"/>
        <v>9.4593226589192683E-2</v>
      </c>
      <c r="G67" s="115">
        <f t="shared" si="13"/>
        <v>5.9848738178134679E-2</v>
      </c>
      <c r="H67" s="115">
        <f t="shared" si="13"/>
        <v>7.5122972391400242E-2</v>
      </c>
      <c r="I67" s="115">
        <f t="shared" si="13"/>
        <v>0.1291564488376207</v>
      </c>
      <c r="J67" s="115">
        <f t="shared" si="13"/>
        <v>0.1253383691609361</v>
      </c>
      <c r="K67" s="115">
        <f t="shared" si="13"/>
        <v>0.14808799500788061</v>
      </c>
      <c r="L67" s="115">
        <f t="shared" si="13"/>
        <v>0.11962386979617116</v>
      </c>
      <c r="M67" s="115">
        <f t="shared" si="13"/>
        <v>0.1419972146689793</v>
      </c>
      <c r="N67" s="115">
        <f t="shared" si="13"/>
        <v>0.11030725618129594</v>
      </c>
      <c r="O67" s="115">
        <f t="shared" si="13"/>
        <v>0.24934604719130929</v>
      </c>
      <c r="P67" s="115">
        <f t="shared" si="13"/>
        <v>0.23627611626609446</v>
      </c>
      <c r="Q67" s="115">
        <f t="shared" si="13"/>
        <v>0.28355856625484716</v>
      </c>
    </row>
    <row r="68" spans="1:17" ht="11.45" customHeight="1" x14ac:dyDescent="0.25">
      <c r="A68" s="118" t="s">
        <v>19</v>
      </c>
      <c r="B68" s="117">
        <f t="shared" ref="B68:Q68" si="14">IF(B22=0,0,B22/B$16)</f>
        <v>0</v>
      </c>
      <c r="C68" s="117">
        <f t="shared" si="14"/>
        <v>0</v>
      </c>
      <c r="D68" s="117">
        <f t="shared" si="14"/>
        <v>0</v>
      </c>
      <c r="E68" s="117">
        <f t="shared" si="14"/>
        <v>0</v>
      </c>
      <c r="F68" s="117">
        <f t="shared" si="14"/>
        <v>0</v>
      </c>
      <c r="G68" s="117">
        <f t="shared" si="14"/>
        <v>0</v>
      </c>
      <c r="H68" s="117">
        <f t="shared" si="14"/>
        <v>0</v>
      </c>
      <c r="I68" s="117">
        <f t="shared" si="14"/>
        <v>0</v>
      </c>
      <c r="J68" s="117">
        <f t="shared" si="14"/>
        <v>0</v>
      </c>
      <c r="K68" s="117">
        <f t="shared" si="14"/>
        <v>0</v>
      </c>
      <c r="L68" s="117">
        <f t="shared" si="14"/>
        <v>0</v>
      </c>
      <c r="M68" s="117">
        <f t="shared" si="14"/>
        <v>0</v>
      </c>
      <c r="N68" s="117">
        <f t="shared" si="14"/>
        <v>0</v>
      </c>
      <c r="O68" s="117">
        <f t="shared" si="14"/>
        <v>0</v>
      </c>
      <c r="P68" s="117">
        <f t="shared" si="14"/>
        <v>0</v>
      </c>
      <c r="Q68" s="117">
        <f t="shared" si="14"/>
        <v>0</v>
      </c>
    </row>
    <row r="69" spans="1:17" ht="11.45" customHeight="1" x14ac:dyDescent="0.25">
      <c r="A69" s="25" t="s">
        <v>18</v>
      </c>
      <c r="B69" s="32">
        <f t="shared" ref="B69:Q69" si="15">IF(B23=0,0,B23/B$16)</f>
        <v>0.14577716397582677</v>
      </c>
      <c r="C69" s="32">
        <f t="shared" si="15"/>
        <v>0.13379224533391576</v>
      </c>
      <c r="D69" s="32">
        <f t="shared" si="15"/>
        <v>0.11274332481633037</v>
      </c>
      <c r="E69" s="32">
        <f t="shared" si="15"/>
        <v>0.15056698599589327</v>
      </c>
      <c r="F69" s="32">
        <f t="shared" si="15"/>
        <v>0.16971832305218715</v>
      </c>
      <c r="G69" s="32">
        <f t="shared" si="15"/>
        <v>0.3101025827870319</v>
      </c>
      <c r="H69" s="32">
        <f t="shared" si="15"/>
        <v>0.34192701223773786</v>
      </c>
      <c r="I69" s="32">
        <f t="shared" si="15"/>
        <v>0.37427685324010979</v>
      </c>
      <c r="J69" s="32">
        <f t="shared" si="15"/>
        <v>0.43855463190031652</v>
      </c>
      <c r="K69" s="32">
        <f t="shared" si="15"/>
        <v>0.27113912419594099</v>
      </c>
      <c r="L69" s="32">
        <f t="shared" si="15"/>
        <v>0.16431258773472388</v>
      </c>
      <c r="M69" s="32">
        <f t="shared" si="15"/>
        <v>0.1402700697289615</v>
      </c>
      <c r="N69" s="32">
        <f t="shared" si="15"/>
        <v>0.136593095982906</v>
      </c>
      <c r="O69" s="32">
        <f t="shared" si="15"/>
        <v>9.42590711434136E-2</v>
      </c>
      <c r="P69" s="32">
        <f t="shared" si="15"/>
        <v>9.5014063028443743E-2</v>
      </c>
      <c r="Q69" s="32">
        <f t="shared" si="15"/>
        <v>7.9484661450769142E-2</v>
      </c>
    </row>
    <row r="70" spans="1:17" ht="11.45" customHeight="1" x14ac:dyDescent="0.25">
      <c r="A70" s="116" t="s">
        <v>17</v>
      </c>
      <c r="B70" s="115">
        <f t="shared" ref="B70:Q70" si="16">IF(B24=0,0,B24/B$16)</f>
        <v>0.14282258143287152</v>
      </c>
      <c r="C70" s="115">
        <f t="shared" si="16"/>
        <v>0.13172139875785538</v>
      </c>
      <c r="D70" s="115">
        <f t="shared" si="16"/>
        <v>0.11069330427667973</v>
      </c>
      <c r="E70" s="115">
        <f t="shared" si="16"/>
        <v>0.14775044593219383</v>
      </c>
      <c r="F70" s="115">
        <f t="shared" si="16"/>
        <v>0.15914886591960747</v>
      </c>
      <c r="G70" s="115">
        <f t="shared" si="16"/>
        <v>0.30519055843006659</v>
      </c>
      <c r="H70" s="115">
        <f t="shared" si="16"/>
        <v>0.33742972924373482</v>
      </c>
      <c r="I70" s="115">
        <f t="shared" si="16"/>
        <v>0.36593181201644803</v>
      </c>
      <c r="J70" s="115">
        <f t="shared" si="16"/>
        <v>0.43282688541052322</v>
      </c>
      <c r="K70" s="115">
        <f t="shared" si="16"/>
        <v>0.26241266044459366</v>
      </c>
      <c r="L70" s="115">
        <f t="shared" si="16"/>
        <v>0.13897369987106475</v>
      </c>
      <c r="M70" s="115">
        <f t="shared" si="16"/>
        <v>0.11217189080280054</v>
      </c>
      <c r="N70" s="115">
        <f t="shared" si="16"/>
        <v>0.12201128416183395</v>
      </c>
      <c r="O70" s="115">
        <f t="shared" si="16"/>
        <v>7.9179713046290151E-2</v>
      </c>
      <c r="P70" s="115">
        <f t="shared" si="16"/>
        <v>8.4383859276209838E-2</v>
      </c>
      <c r="Q70" s="115">
        <f t="shared" si="16"/>
        <v>6.9631550291486474E-2</v>
      </c>
    </row>
    <row r="71" spans="1:17" ht="11.45" customHeight="1" x14ac:dyDescent="0.25">
      <c r="A71" s="93" t="s">
        <v>16</v>
      </c>
      <c r="B71" s="28">
        <f t="shared" ref="B71:Q71" si="17">IF(B25=0,0,B25/B$16)</f>
        <v>2.9545825429552475E-3</v>
      </c>
      <c r="C71" s="28">
        <f t="shared" si="17"/>
        <v>2.070846576060392E-3</v>
      </c>
      <c r="D71" s="28">
        <f t="shared" si="17"/>
        <v>2.0500205396506411E-3</v>
      </c>
      <c r="E71" s="28">
        <f t="shared" si="17"/>
        <v>2.8165400636994348E-3</v>
      </c>
      <c r="F71" s="28">
        <f t="shared" si="17"/>
        <v>1.0569457132579653E-2</v>
      </c>
      <c r="G71" s="28">
        <f t="shared" si="17"/>
        <v>4.9120243569653202E-3</v>
      </c>
      <c r="H71" s="28">
        <f t="shared" si="17"/>
        <v>4.4972829940030596E-3</v>
      </c>
      <c r="I71" s="28">
        <f t="shared" si="17"/>
        <v>8.3450412236617134E-3</v>
      </c>
      <c r="J71" s="28">
        <f t="shared" si="17"/>
        <v>5.7277464897933289E-3</v>
      </c>
      <c r="K71" s="28">
        <f t="shared" si="17"/>
        <v>8.7264637513473145E-3</v>
      </c>
      <c r="L71" s="28">
        <f t="shared" si="17"/>
        <v>2.5338887863659117E-2</v>
      </c>
      <c r="M71" s="28">
        <f t="shared" si="17"/>
        <v>2.8098178926160945E-2</v>
      </c>
      <c r="N71" s="28">
        <f t="shared" si="17"/>
        <v>1.4581811821072063E-2</v>
      </c>
      <c r="O71" s="28">
        <f t="shared" si="17"/>
        <v>1.5079358097123451E-2</v>
      </c>
      <c r="P71" s="28">
        <f t="shared" si="17"/>
        <v>1.0630203752233912E-2</v>
      </c>
      <c r="Q71" s="28">
        <f t="shared" si="17"/>
        <v>9.8531111592826785E-3</v>
      </c>
    </row>
  </sheetData>
  <pageMargins left="0.39370078740157483" right="0.39370078740157483" top="0.39370078740157483" bottom="0.39370078740157483" header="0.31496062992125984" footer="0.31496062992125984"/>
  <pageSetup paperSize="9" scale="43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15</vt:i4>
      </vt:variant>
    </vt:vector>
  </HeadingPairs>
  <TitlesOfParts>
    <vt:vector size="32" baseType="lpstr">
      <vt:lpstr>cover</vt:lpstr>
      <vt:lpstr>index</vt:lpstr>
      <vt:lpstr>Transport</vt:lpstr>
      <vt:lpstr>TrRoad_act</vt:lpstr>
      <vt:lpstr>TrRoad_ene</vt:lpstr>
      <vt:lpstr>TrRoad_emi</vt:lpstr>
      <vt:lpstr>TrRoad_tech</vt:lpstr>
      <vt:lpstr>TrRail_act</vt:lpstr>
      <vt:lpstr>TrRail_ene</vt:lpstr>
      <vt:lpstr>TrRail_emi</vt:lpstr>
      <vt:lpstr>TrAvia_act</vt:lpstr>
      <vt:lpstr>TrAvia_ene</vt:lpstr>
      <vt:lpstr>TrAvia_emi</vt:lpstr>
      <vt:lpstr>TrAvia_png</vt:lpstr>
      <vt:lpstr>TrNavi_act</vt:lpstr>
      <vt:lpstr>TrNavi_ene</vt:lpstr>
      <vt:lpstr>TrNavi_emi</vt:lpstr>
      <vt:lpstr>Transport!Print_Titles</vt:lpstr>
      <vt:lpstr>TrAvia_act!Print_Titles</vt:lpstr>
      <vt:lpstr>TrAvia_emi!Print_Titles</vt:lpstr>
      <vt:lpstr>TrAvia_ene!Print_Titles</vt:lpstr>
      <vt:lpstr>TrAvia_png!Print_Titles</vt:lpstr>
      <vt:lpstr>TrNavi_act!Print_Titles</vt:lpstr>
      <vt:lpstr>TrNavi_emi!Print_Titles</vt:lpstr>
      <vt:lpstr>TrNavi_ene!Print_Titles</vt:lpstr>
      <vt:lpstr>TrRail_act!Print_Titles</vt:lpstr>
      <vt:lpstr>TrRail_emi!Print_Titles</vt:lpstr>
      <vt:lpstr>TrRail_ene!Print_Titles</vt:lpstr>
      <vt:lpstr>TrRoad_act!Print_Titles</vt:lpstr>
      <vt:lpstr>TrRoad_emi!Print_Titles</vt:lpstr>
      <vt:lpstr>TrRoad_ene!Print_Titles</vt:lpstr>
      <vt:lpstr>TrRoad_tech!Print_Titles</vt:lpstr>
    </vt:vector>
  </TitlesOfParts>
  <Company>European Commission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JRC-IDEES</dc:title>
  <dc:creator>JRC C.6</dc:creator>
  <cp:lastModifiedBy>ROZSAI Mate (JRC-SEVILLA)</cp:lastModifiedBy>
  <dcterms:created xsi:type="dcterms:W3CDTF">2018-07-16T15:38:45Z</dcterms:created>
  <dcterms:modified xsi:type="dcterms:W3CDTF">2018-07-16T15:38:45Z</dcterms:modified>
</cp:coreProperties>
</file>