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20" windowWidth="27795" windowHeight="12075"/>
  </bookViews>
  <sheets>
    <sheet name="cover" sheetId="25" r:id="rId1"/>
    <sheet name="index" sheetId="4" r:id="rId2"/>
    <sheet name="Transport" sheetId="7" r:id="rId3"/>
    <sheet name="TrRoad_act" sheetId="8" r:id="rId4"/>
    <sheet name="TrRoad_ene" sheetId="9" r:id="rId5"/>
    <sheet name="TrRoad_emi" sheetId="10" r:id="rId6"/>
    <sheet name="TrRoad_tech" sheetId="11" r:id="rId7"/>
    <sheet name="TrRail_act" sheetId="12" r:id="rId8"/>
    <sheet name="TrRail_ene" sheetId="13" r:id="rId9"/>
    <sheet name="TrRail_emi" sheetId="14" r:id="rId10"/>
    <sheet name="TrAvia_act" sheetId="15" r:id="rId11"/>
    <sheet name="TrAvia_ene" sheetId="16" r:id="rId12"/>
    <sheet name="TrAvia_emi" sheetId="17" r:id="rId13"/>
    <sheet name="TrAvia_png" sheetId="18" r:id="rId14"/>
    <sheet name="TrNavi_act" sheetId="19" r:id="rId15"/>
    <sheet name="TrNavi_ene" sheetId="20" r:id="rId16"/>
    <sheet name="TrNavi_emi" sheetId="21" r:id="rId17"/>
  </sheets>
  <definedNames>
    <definedName name="_xlnm.Print_Titles" localSheetId="2">Transport!$1:$1</definedName>
    <definedName name="_xlnm.Print_Titles" localSheetId="10">TrAvia_act!$1:$1</definedName>
    <definedName name="_xlnm.Print_Titles" localSheetId="12">TrAvia_emi!$1:$1</definedName>
    <definedName name="_xlnm.Print_Titles" localSheetId="11">TrAvia_ene!$1:$1</definedName>
    <definedName name="_xlnm.Print_Titles" localSheetId="13">TrAvia_png!$1:$1</definedName>
    <definedName name="_xlnm.Print_Titles" localSheetId="14">TrNavi_act!$1:$1</definedName>
    <definedName name="_xlnm.Print_Titles" localSheetId="16">TrNavi_emi!$1:$1</definedName>
    <definedName name="_xlnm.Print_Titles" localSheetId="15">TrNavi_ene!$1:$1</definedName>
    <definedName name="_xlnm.Print_Titles" localSheetId="7">TrRail_act!$1:$1</definedName>
    <definedName name="_xlnm.Print_Titles" localSheetId="9">TrRail_emi!$1:$1</definedName>
    <definedName name="_xlnm.Print_Titles" localSheetId="8">TrRail_ene!$1:$1</definedName>
    <definedName name="_xlnm.Print_Titles" localSheetId="3">TrRoad_act!$1:$1</definedName>
    <definedName name="_xlnm.Print_Titles" localSheetId="5">TrRoad_emi!$1:$1</definedName>
    <definedName name="_xlnm.Print_Titles" localSheetId="4">TrRoad_ene!$1:$1</definedName>
    <definedName name="_xlnm.Print_Titles" localSheetId="6">TrRoad_tech!$1:$1</definedName>
  </definedNames>
  <calcPr calcId="145621"/>
</workbook>
</file>

<file path=xl/calcChain.xml><?xml version="1.0" encoding="utf-8"?>
<calcChain xmlns="http://schemas.openxmlformats.org/spreadsheetml/2006/main">
  <c r="B77" i="16" l="1"/>
  <c r="H62" i="11" l="1"/>
  <c r="L52" i="10"/>
  <c r="Q52" i="10"/>
  <c r="P52" i="10"/>
  <c r="O52" i="10"/>
  <c r="N52" i="10"/>
  <c r="M52" i="10"/>
  <c r="K52" i="10"/>
  <c r="J52" i="10"/>
  <c r="I52" i="10"/>
  <c r="H52" i="10"/>
  <c r="G52" i="10"/>
  <c r="F52" i="10"/>
  <c r="E52" i="10"/>
  <c r="D52" i="10"/>
  <c r="C52" i="10"/>
  <c r="B52" i="10"/>
  <c r="N40" i="10"/>
  <c r="J40" i="10"/>
  <c r="N52" i="9"/>
  <c r="Q43" i="9"/>
  <c r="D69" i="9"/>
  <c r="C69" i="9"/>
  <c r="I68" i="9"/>
  <c r="H68" i="9"/>
  <c r="G68" i="9"/>
  <c r="F68" i="9"/>
  <c r="E68" i="9"/>
  <c r="D68" i="9"/>
  <c r="C68" i="9"/>
  <c r="Q55" i="11"/>
  <c r="P55" i="11"/>
  <c r="O55" i="11"/>
  <c r="N55" i="11"/>
  <c r="L55" i="11"/>
  <c r="K55" i="11"/>
  <c r="J55" i="11"/>
  <c r="I55" i="11"/>
  <c r="H55" i="11"/>
  <c r="G55" i="11"/>
  <c r="F55" i="11"/>
  <c r="E55" i="11"/>
  <c r="D55" i="11"/>
  <c r="C55" i="11"/>
  <c r="Q54" i="11"/>
  <c r="M54" i="11"/>
  <c r="I54" i="11"/>
  <c r="E54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Q51" i="11"/>
  <c r="P51" i="11"/>
  <c r="O51" i="11"/>
  <c r="N51" i="11"/>
  <c r="M51" i="11"/>
  <c r="L51" i="11"/>
  <c r="K51" i="11"/>
  <c r="J51" i="11"/>
  <c r="I51" i="11"/>
  <c r="H51" i="11"/>
  <c r="F51" i="11"/>
  <c r="E51" i="11"/>
  <c r="D51" i="11"/>
  <c r="C51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O48" i="11"/>
  <c r="K48" i="11"/>
  <c r="G48" i="11"/>
  <c r="C48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Q42" i="11"/>
  <c r="P42" i="11"/>
  <c r="O42" i="11"/>
  <c r="N42" i="11"/>
  <c r="M42" i="11"/>
  <c r="L42" i="11"/>
  <c r="J42" i="11"/>
  <c r="I42" i="11"/>
  <c r="H42" i="11"/>
  <c r="F42" i="11"/>
  <c r="E42" i="11"/>
  <c r="D42" i="11"/>
  <c r="P41" i="11"/>
  <c r="L41" i="11"/>
  <c r="K41" i="11"/>
  <c r="H41" i="11"/>
  <c r="G41" i="11"/>
  <c r="C41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P37" i="11"/>
  <c r="O37" i="11"/>
  <c r="N37" i="11"/>
  <c r="M37" i="11"/>
  <c r="L37" i="11"/>
  <c r="K37" i="11"/>
  <c r="J37" i="11"/>
  <c r="H37" i="11"/>
  <c r="G37" i="11"/>
  <c r="F37" i="11"/>
  <c r="E37" i="11"/>
  <c r="D37" i="11"/>
  <c r="C37" i="11"/>
  <c r="Q36" i="11"/>
  <c r="P36" i="11"/>
  <c r="O36" i="11"/>
  <c r="N36" i="11"/>
  <c r="L36" i="11"/>
  <c r="K36" i="11"/>
  <c r="J36" i="11"/>
  <c r="I36" i="11"/>
  <c r="H36" i="11"/>
  <c r="G36" i="11"/>
  <c r="F36" i="11"/>
  <c r="D36" i="11"/>
  <c r="C36" i="11"/>
  <c r="Q35" i="11"/>
  <c r="N35" i="11"/>
  <c r="M35" i="11"/>
  <c r="L35" i="11"/>
  <c r="K35" i="11"/>
  <c r="J35" i="11"/>
  <c r="I35" i="11"/>
  <c r="F35" i="11"/>
  <c r="E35" i="11"/>
  <c r="D35" i="11"/>
  <c r="Q34" i="11"/>
  <c r="P34" i="11"/>
  <c r="O34" i="11"/>
  <c r="N34" i="11"/>
  <c r="M34" i="11"/>
  <c r="L34" i="11"/>
  <c r="I34" i="11"/>
  <c r="H34" i="11"/>
  <c r="G34" i="11"/>
  <c r="F34" i="11"/>
  <c r="E34" i="11"/>
  <c r="D34" i="11"/>
  <c r="C34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Q107" i="8"/>
  <c r="P107" i="8"/>
  <c r="O107" i="8"/>
  <c r="N107" i="8"/>
  <c r="M107" i="8"/>
  <c r="L107" i="8"/>
  <c r="K107" i="8"/>
  <c r="J107" i="8"/>
  <c r="G107" i="8"/>
  <c r="F107" i="8"/>
  <c r="I107" i="8"/>
  <c r="H107" i="8"/>
  <c r="E107" i="8"/>
  <c r="D107" i="8"/>
  <c r="C107" i="8"/>
  <c r="B107" i="8"/>
  <c r="I101" i="8"/>
  <c r="I100" i="8" s="1"/>
  <c r="Q101" i="8"/>
  <c r="P101" i="8"/>
  <c r="O101" i="8"/>
  <c r="N101" i="8"/>
  <c r="M101" i="8"/>
  <c r="L101" i="8"/>
  <c r="K101" i="8"/>
  <c r="J101" i="8"/>
  <c r="G101" i="8"/>
  <c r="F101" i="8"/>
  <c r="H101" i="8"/>
  <c r="H100" i="8" s="1"/>
  <c r="E101" i="8"/>
  <c r="E100" i="8" s="1"/>
  <c r="D101" i="8"/>
  <c r="D100" i="8" s="1"/>
  <c r="C101" i="8"/>
  <c r="C100" i="8" s="1"/>
  <c r="B101" i="8"/>
  <c r="P94" i="8"/>
  <c r="Q94" i="8"/>
  <c r="M94" i="8"/>
  <c r="L94" i="8"/>
  <c r="K94" i="8"/>
  <c r="J94" i="8"/>
  <c r="J85" i="8" s="1"/>
  <c r="I94" i="8"/>
  <c r="H94" i="8"/>
  <c r="G94" i="8"/>
  <c r="F94" i="8"/>
  <c r="E94" i="8"/>
  <c r="D94" i="8"/>
  <c r="C94" i="8"/>
  <c r="B94" i="8"/>
  <c r="O94" i="8"/>
  <c r="N94" i="8"/>
  <c r="N204" i="8" s="1"/>
  <c r="Q87" i="8"/>
  <c r="G87" i="8"/>
  <c r="G85" i="8" s="1"/>
  <c r="H87" i="8"/>
  <c r="O87" i="8"/>
  <c r="O85" i="8" s="1"/>
  <c r="N87" i="8"/>
  <c r="I87" i="8"/>
  <c r="I85" i="8" s="1"/>
  <c r="I84" i="8" s="1"/>
  <c r="E87" i="8"/>
  <c r="D87" i="8"/>
  <c r="C87" i="8"/>
  <c r="B87" i="8"/>
  <c r="P87" i="8"/>
  <c r="M87" i="8"/>
  <c r="M85" i="8" s="1"/>
  <c r="L87" i="8"/>
  <c r="K87" i="8"/>
  <c r="J87" i="8"/>
  <c r="F87" i="8"/>
  <c r="B85" i="8"/>
  <c r="L80" i="8"/>
  <c r="H80" i="8"/>
  <c r="D80" i="8"/>
  <c r="O80" i="8"/>
  <c r="M80" i="8"/>
  <c r="B80" i="8"/>
  <c r="Q192" i="8"/>
  <c r="O192" i="8"/>
  <c r="M192" i="8"/>
  <c r="K192" i="8"/>
  <c r="I192" i="8"/>
  <c r="G192" i="8"/>
  <c r="E192" i="8"/>
  <c r="C192" i="8"/>
  <c r="P84" i="9"/>
  <c r="I191" i="8"/>
  <c r="H84" i="9"/>
  <c r="E191" i="8"/>
  <c r="E189" i="8"/>
  <c r="P24" i="8"/>
  <c r="E81" i="9"/>
  <c r="C188" i="8"/>
  <c r="Q187" i="8"/>
  <c r="O23" i="8"/>
  <c r="L80" i="9"/>
  <c r="K23" i="8"/>
  <c r="D80" i="9"/>
  <c r="N22" i="8"/>
  <c r="J22" i="8"/>
  <c r="J213" i="8" s="1"/>
  <c r="C79" i="9"/>
  <c r="E185" i="8"/>
  <c r="C185" i="8"/>
  <c r="M18" i="8"/>
  <c r="J18" i="8"/>
  <c r="P17" i="8"/>
  <c r="I17" i="8"/>
  <c r="K180" i="8"/>
  <c r="J180" i="8"/>
  <c r="H16" i="8"/>
  <c r="E180" i="8"/>
  <c r="P15" i="8"/>
  <c r="N179" i="8"/>
  <c r="M179" i="8"/>
  <c r="I179" i="8"/>
  <c r="H179" i="8"/>
  <c r="F179" i="8"/>
  <c r="E179" i="8"/>
  <c r="Q178" i="8"/>
  <c r="C14" i="8"/>
  <c r="C205" i="8" s="1"/>
  <c r="Q12" i="8"/>
  <c r="K12" i="8"/>
  <c r="K203" i="8" s="1"/>
  <c r="E176" i="8"/>
  <c r="D176" i="8"/>
  <c r="Q175" i="8"/>
  <c r="P11" i="8"/>
  <c r="P202" i="8" s="1"/>
  <c r="M175" i="8"/>
  <c r="L68" i="9"/>
  <c r="I175" i="8"/>
  <c r="H175" i="8"/>
  <c r="G175" i="8"/>
  <c r="F11" i="8"/>
  <c r="F202" i="8" s="1"/>
  <c r="D175" i="8"/>
  <c r="C175" i="8"/>
  <c r="Q174" i="8"/>
  <c r="O67" i="9"/>
  <c r="J10" i="8"/>
  <c r="G174" i="8"/>
  <c r="E174" i="8"/>
  <c r="H9" i="8"/>
  <c r="Q172" i="8"/>
  <c r="K172" i="8"/>
  <c r="O7" i="8"/>
  <c r="M171" i="8"/>
  <c r="J171" i="8"/>
  <c r="H64" i="9"/>
  <c r="G7" i="8"/>
  <c r="G198" i="8" s="1"/>
  <c r="F171" i="8"/>
  <c r="D171" i="8"/>
  <c r="N62" i="9"/>
  <c r="C169" i="8"/>
  <c r="J219" i="8"/>
  <c r="H165" i="8"/>
  <c r="G165" i="8"/>
  <c r="F219" i="8"/>
  <c r="D165" i="8"/>
  <c r="M218" i="8"/>
  <c r="E218" i="8"/>
  <c r="C164" i="8"/>
  <c r="P163" i="8"/>
  <c r="D163" i="8"/>
  <c r="M19" i="8"/>
  <c r="I19" i="8"/>
  <c r="G11" i="8"/>
  <c r="G202" i="8" s="1"/>
  <c r="J197" i="8"/>
  <c r="F197" i="8"/>
  <c r="O196" i="8"/>
  <c r="M196" i="8"/>
  <c r="G196" i="8"/>
  <c r="C196" i="8"/>
  <c r="Q85" i="8" l="1"/>
  <c r="F85" i="8"/>
  <c r="M197" i="8"/>
  <c r="N85" i="8"/>
  <c r="B100" i="8"/>
  <c r="K85" i="8"/>
  <c r="L85" i="8"/>
  <c r="H85" i="8"/>
  <c r="H84" i="8" s="1"/>
  <c r="P85" i="8"/>
  <c r="J100" i="8"/>
  <c r="J84" i="8" s="1"/>
  <c r="K100" i="8"/>
  <c r="G100" i="8"/>
  <c r="G84" i="8" s="1"/>
  <c r="L100" i="8"/>
  <c r="C85" i="8"/>
  <c r="C84" i="8" s="1"/>
  <c r="N100" i="8"/>
  <c r="N84" i="8" s="1"/>
  <c r="F100" i="8"/>
  <c r="F84" i="8" s="1"/>
  <c r="D85" i="8"/>
  <c r="D84" i="8" s="1"/>
  <c r="O100" i="8"/>
  <c r="E85" i="8"/>
  <c r="E84" i="8" s="1"/>
  <c r="P100" i="8"/>
  <c r="O84" i="8"/>
  <c r="B84" i="8"/>
  <c r="M100" i="8"/>
  <c r="M84" i="8" s="1"/>
  <c r="Q100" i="8"/>
  <c r="Q84" i="8" s="1"/>
  <c r="M204" i="8"/>
  <c r="I197" i="8"/>
  <c r="K177" i="8"/>
  <c r="K79" i="9"/>
  <c r="Q218" i="8"/>
  <c r="O180" i="8"/>
  <c r="Q80" i="8"/>
  <c r="Q204" i="8"/>
  <c r="I210" i="8"/>
  <c r="I217" i="8"/>
  <c r="G188" i="8"/>
  <c r="B82" i="11"/>
  <c r="O204" i="8"/>
  <c r="J62" i="9"/>
  <c r="O177" i="8"/>
  <c r="N197" i="8"/>
  <c r="G176" i="8"/>
  <c r="M209" i="8"/>
  <c r="M191" i="8"/>
  <c r="E196" i="8"/>
  <c r="D12" i="8"/>
  <c r="D203" i="8" s="1"/>
  <c r="P215" i="8"/>
  <c r="I196" i="8"/>
  <c r="J211" i="8"/>
  <c r="G71" i="9"/>
  <c r="E184" i="8"/>
  <c r="Q217" i="8"/>
  <c r="K196" i="8"/>
  <c r="P206" i="8"/>
  <c r="E204" i="8"/>
  <c r="N219" i="8"/>
  <c r="I170" i="8"/>
  <c r="O176" i="8"/>
  <c r="I178" i="8"/>
  <c r="C180" i="8"/>
  <c r="E80" i="8"/>
  <c r="E170" i="8"/>
  <c r="E178" i="8"/>
  <c r="E187" i="8"/>
  <c r="P64" i="9"/>
  <c r="F204" i="8"/>
  <c r="Q197" i="8"/>
  <c r="Q191" i="8"/>
  <c r="O198" i="8"/>
  <c r="C204" i="8"/>
  <c r="J173" i="8"/>
  <c r="G204" i="8"/>
  <c r="N211" i="8"/>
  <c r="G164" i="8"/>
  <c r="B165" i="8"/>
  <c r="E172" i="8"/>
  <c r="Q203" i="8"/>
  <c r="K214" i="8"/>
  <c r="G80" i="8"/>
  <c r="Q196" i="8"/>
  <c r="I204" i="8"/>
  <c r="I218" i="8"/>
  <c r="M170" i="8"/>
  <c r="G172" i="8"/>
  <c r="I80" i="8"/>
  <c r="C170" i="8"/>
  <c r="I184" i="8"/>
  <c r="J204" i="8"/>
  <c r="Q19" i="8"/>
  <c r="K204" i="8"/>
  <c r="L24" i="8"/>
  <c r="L215" i="8" s="1"/>
  <c r="O170" i="8"/>
  <c r="I172" i="8"/>
  <c r="C174" i="8"/>
  <c r="O71" i="9"/>
  <c r="I180" i="8"/>
  <c r="I189" i="8"/>
  <c r="O157" i="8"/>
  <c r="E197" i="8"/>
  <c r="G169" i="8"/>
  <c r="M184" i="8"/>
  <c r="F40" i="10"/>
  <c r="Q143" i="8"/>
  <c r="D150" i="8"/>
  <c r="D197" i="8"/>
  <c r="H197" i="8"/>
  <c r="L197" i="8"/>
  <c r="P197" i="8"/>
  <c r="E169" i="8"/>
  <c r="I169" i="8"/>
  <c r="M169" i="8"/>
  <c r="Q169" i="8"/>
  <c r="E173" i="8"/>
  <c r="M173" i="8"/>
  <c r="E177" i="8"/>
  <c r="I177" i="8"/>
  <c r="M177" i="8"/>
  <c r="Q177" i="8"/>
  <c r="E181" i="8"/>
  <c r="I208" i="8"/>
  <c r="M181" i="8"/>
  <c r="E186" i="8"/>
  <c r="Q186" i="8"/>
  <c r="I190" i="8"/>
  <c r="M190" i="8"/>
  <c r="Q190" i="8"/>
  <c r="C67" i="8"/>
  <c r="K33" i="9"/>
  <c r="F43" i="9"/>
  <c r="F77" i="9" s="1"/>
  <c r="J43" i="9"/>
  <c r="J77" i="9" s="1"/>
  <c r="N43" i="9"/>
  <c r="N42" i="9" s="1"/>
  <c r="M43" i="9"/>
  <c r="J76" i="11"/>
  <c r="F82" i="9"/>
  <c r="N82" i="9"/>
  <c r="P80" i="8"/>
  <c r="N5" i="9"/>
  <c r="F10" i="9"/>
  <c r="J10" i="9"/>
  <c r="N10" i="9"/>
  <c r="H11" i="8"/>
  <c r="H202" i="8" s="1"/>
  <c r="J74" i="8"/>
  <c r="D196" i="8"/>
  <c r="H196" i="8"/>
  <c r="L196" i="8"/>
  <c r="P196" i="8"/>
  <c r="J17" i="8"/>
  <c r="D170" i="8"/>
  <c r="H170" i="8"/>
  <c r="P170" i="8"/>
  <c r="L178" i="8"/>
  <c r="Q176" i="8"/>
  <c r="H85" i="9"/>
  <c r="C10" i="10"/>
  <c r="G10" i="10"/>
  <c r="K10" i="10"/>
  <c r="O10" i="10"/>
  <c r="H48" i="10"/>
  <c r="L48" i="10"/>
  <c r="P48" i="10"/>
  <c r="I49" i="10"/>
  <c r="M49" i="10"/>
  <c r="Q49" i="10"/>
  <c r="F82" i="11"/>
  <c r="J82" i="11"/>
  <c r="J75" i="11" s="1"/>
  <c r="N82" i="11"/>
  <c r="C82" i="11"/>
  <c r="G82" i="11"/>
  <c r="K82" i="11"/>
  <c r="O82" i="11"/>
  <c r="J78" i="9"/>
  <c r="H211" i="8"/>
  <c r="P157" i="8"/>
  <c r="H169" i="8"/>
  <c r="L173" i="8"/>
  <c r="L177" i="8"/>
  <c r="D181" i="8"/>
  <c r="P208" i="8"/>
  <c r="D186" i="8"/>
  <c r="L190" i="8"/>
  <c r="E60" i="8"/>
  <c r="I60" i="8"/>
  <c r="M60" i="8"/>
  <c r="Q60" i="8"/>
  <c r="C60" i="8"/>
  <c r="C58" i="8" s="1"/>
  <c r="G60" i="8"/>
  <c r="K60" i="8"/>
  <c r="O60" i="8"/>
  <c r="L60" i="8"/>
  <c r="P60" i="8"/>
  <c r="F74" i="8"/>
  <c r="J169" i="8"/>
  <c r="E10" i="9"/>
  <c r="I10" i="9"/>
  <c r="M10" i="9"/>
  <c r="Q10" i="9"/>
  <c r="O10" i="9"/>
  <c r="F66" i="9"/>
  <c r="G67" i="9"/>
  <c r="M81" i="9"/>
  <c r="E65" i="9"/>
  <c r="D27" i="10"/>
  <c r="H27" i="10"/>
  <c r="L27" i="10"/>
  <c r="P27" i="10"/>
  <c r="G27" i="10"/>
  <c r="K27" i="10"/>
  <c r="B48" i="10"/>
  <c r="D50" i="10"/>
  <c r="H50" i="10"/>
  <c r="L50" i="10"/>
  <c r="P50" i="10"/>
  <c r="C51" i="10"/>
  <c r="G51" i="10"/>
  <c r="O51" i="10"/>
  <c r="F76" i="11"/>
  <c r="D11" i="8"/>
  <c r="D202" i="8" s="1"/>
  <c r="G18" i="8"/>
  <c r="G209" i="8" s="1"/>
  <c r="D211" i="8"/>
  <c r="L211" i="8"/>
  <c r="D169" i="8"/>
  <c r="L169" i="8"/>
  <c r="P169" i="8"/>
  <c r="H200" i="8"/>
  <c r="H177" i="8"/>
  <c r="P177" i="8"/>
  <c r="L181" i="8"/>
  <c r="D204" i="8"/>
  <c r="H204" i="8"/>
  <c r="L204" i="8"/>
  <c r="P204" i="8"/>
  <c r="D172" i="8"/>
  <c r="H172" i="8"/>
  <c r="L172" i="8"/>
  <c r="P172" i="8"/>
  <c r="H176" i="8"/>
  <c r="L176" i="8"/>
  <c r="P176" i="8"/>
  <c r="D180" i="8"/>
  <c r="H207" i="8"/>
  <c r="L180" i="8"/>
  <c r="C46" i="8"/>
  <c r="C183" i="8" s="1"/>
  <c r="G46" i="8"/>
  <c r="K46" i="8"/>
  <c r="O46" i="8"/>
  <c r="D185" i="8"/>
  <c r="H185" i="8"/>
  <c r="P185" i="8"/>
  <c r="D189" i="8"/>
  <c r="H189" i="8"/>
  <c r="L189" i="8"/>
  <c r="B51" i="10"/>
  <c r="F5" i="9"/>
  <c r="J5" i="9"/>
  <c r="N50" i="10"/>
  <c r="D40" i="10"/>
  <c r="H40" i="10"/>
  <c r="N10" i="10"/>
  <c r="E62" i="11"/>
  <c r="I62" i="11"/>
  <c r="M62" i="11"/>
  <c r="Q62" i="11"/>
  <c r="L62" i="11"/>
  <c r="C69" i="11"/>
  <c r="G69" i="11"/>
  <c r="K69" i="11"/>
  <c r="O69" i="11"/>
  <c r="D82" i="11"/>
  <c r="H82" i="11"/>
  <c r="L82" i="11"/>
  <c r="P82" i="11"/>
  <c r="M55" i="11"/>
  <c r="M134" i="8"/>
  <c r="M53" i="11" s="1"/>
  <c r="F163" i="8"/>
  <c r="F217" i="8"/>
  <c r="N217" i="8"/>
  <c r="P219" i="8"/>
  <c r="P165" i="8"/>
  <c r="F62" i="9"/>
  <c r="F169" i="8"/>
  <c r="L64" i="9"/>
  <c r="L171" i="8"/>
  <c r="M65" i="9"/>
  <c r="M172" i="8"/>
  <c r="F173" i="8"/>
  <c r="N66" i="9"/>
  <c r="N173" i="8"/>
  <c r="M12" i="8"/>
  <c r="M203" i="8" s="1"/>
  <c r="M176" i="8"/>
  <c r="C12" i="8"/>
  <c r="C203" i="8" s="1"/>
  <c r="N172" i="8"/>
  <c r="D10" i="8"/>
  <c r="D201" i="8" s="1"/>
  <c r="D174" i="8"/>
  <c r="E175" i="8"/>
  <c r="F176" i="8"/>
  <c r="J176" i="8"/>
  <c r="H14" i="8"/>
  <c r="H205" i="8" s="1"/>
  <c r="H178" i="8"/>
  <c r="F16" i="8"/>
  <c r="F207" i="8" s="1"/>
  <c r="F180" i="8"/>
  <c r="N180" i="8"/>
  <c r="O181" i="8"/>
  <c r="O17" i="8"/>
  <c r="O208" i="8" s="1"/>
  <c r="L18" i="8"/>
  <c r="L209" i="8" s="1"/>
  <c r="L182" i="8"/>
  <c r="P182" i="8"/>
  <c r="P18" i="8"/>
  <c r="P209" i="8" s="1"/>
  <c r="Q184" i="8"/>
  <c r="Q46" i="8"/>
  <c r="P175" i="8"/>
  <c r="E64" i="9"/>
  <c r="I64" i="9"/>
  <c r="M64" i="9"/>
  <c r="Q64" i="9"/>
  <c r="P68" i="9"/>
  <c r="G75" i="9"/>
  <c r="C80" i="9"/>
  <c r="D81" i="9"/>
  <c r="Q69" i="9"/>
  <c r="F196" i="8"/>
  <c r="J196" i="8"/>
  <c r="N196" i="8"/>
  <c r="C143" i="8"/>
  <c r="G143" i="8"/>
  <c r="K143" i="8"/>
  <c r="O143" i="8"/>
  <c r="J208" i="8"/>
  <c r="G19" i="8"/>
  <c r="G210" i="8" s="1"/>
  <c r="G157" i="8"/>
  <c r="E163" i="8"/>
  <c r="E217" i="8"/>
  <c r="M217" i="8"/>
  <c r="M163" i="8"/>
  <c r="F164" i="8"/>
  <c r="F218" i="8"/>
  <c r="J218" i="8"/>
  <c r="N218" i="8"/>
  <c r="N164" i="8"/>
  <c r="O219" i="8"/>
  <c r="O165" i="8"/>
  <c r="I186" i="8"/>
  <c r="I22" i="8"/>
  <c r="I213" i="8" s="1"/>
  <c r="F187" i="8"/>
  <c r="J187" i="8"/>
  <c r="J23" i="8"/>
  <c r="J214" i="8" s="1"/>
  <c r="K188" i="8"/>
  <c r="E46" i="8"/>
  <c r="E183" i="8" s="1"/>
  <c r="F191" i="8"/>
  <c r="J191" i="8"/>
  <c r="N191" i="8"/>
  <c r="G51" i="11"/>
  <c r="G128" i="8"/>
  <c r="G47" i="11" s="1"/>
  <c r="J209" i="8"/>
  <c r="Q171" i="8"/>
  <c r="C21" i="9"/>
  <c r="C63" i="9" s="1"/>
  <c r="J217" i="8"/>
  <c r="O218" i="8"/>
  <c r="O164" i="8"/>
  <c r="F177" i="8"/>
  <c r="J177" i="8"/>
  <c r="N177" i="8"/>
  <c r="D72" i="9"/>
  <c r="D179" i="8"/>
  <c r="Q16" i="8"/>
  <c r="Q207" i="8" s="1"/>
  <c r="Q180" i="8"/>
  <c r="F17" i="8"/>
  <c r="F208" i="8" s="1"/>
  <c r="F181" i="8"/>
  <c r="I185" i="8"/>
  <c r="I21" i="8"/>
  <c r="I212" i="8" s="1"/>
  <c r="M185" i="8"/>
  <c r="M21" i="8"/>
  <c r="M212" i="8" s="1"/>
  <c r="Q185" i="8"/>
  <c r="Q78" i="9"/>
  <c r="J186" i="8"/>
  <c r="N213" i="8"/>
  <c r="M189" i="8"/>
  <c r="M25" i="8"/>
  <c r="M216" i="8" s="1"/>
  <c r="Q189" i="8"/>
  <c r="Q25" i="8"/>
  <c r="Q216" i="8" s="1"/>
  <c r="F190" i="8"/>
  <c r="D41" i="11"/>
  <c r="D121" i="8"/>
  <c r="D40" i="11" s="1"/>
  <c r="N163" i="8"/>
  <c r="K10" i="9"/>
  <c r="D64" i="9"/>
  <c r="C71" i="9"/>
  <c r="K70" i="9"/>
  <c r="E82" i="9"/>
  <c r="G48" i="10"/>
  <c r="F170" i="8"/>
  <c r="J170" i="8"/>
  <c r="N170" i="8"/>
  <c r="F174" i="8"/>
  <c r="J201" i="8"/>
  <c r="N174" i="8"/>
  <c r="F178" i="8"/>
  <c r="J178" i="8"/>
  <c r="N178" i="8"/>
  <c r="F182" i="8"/>
  <c r="N182" i="8"/>
  <c r="F46" i="8"/>
  <c r="J46" i="8"/>
  <c r="N46" i="8"/>
  <c r="J188" i="8"/>
  <c r="D46" i="8"/>
  <c r="D183" i="8" s="1"/>
  <c r="H46" i="8"/>
  <c r="H183" i="8" s="1"/>
  <c r="P46" i="8"/>
  <c r="F192" i="8"/>
  <c r="J192" i="8"/>
  <c r="N192" i="8"/>
  <c r="B67" i="8"/>
  <c r="B74" i="8"/>
  <c r="D60" i="8"/>
  <c r="N74" i="8"/>
  <c r="F114" i="8"/>
  <c r="F33" i="11" s="1"/>
  <c r="F69" i="9"/>
  <c r="J69" i="9"/>
  <c r="N69" i="9"/>
  <c r="J71" i="9"/>
  <c r="H72" i="9"/>
  <c r="L72" i="9"/>
  <c r="P72" i="9"/>
  <c r="F73" i="9"/>
  <c r="J73" i="9"/>
  <c r="N73" i="9"/>
  <c r="C74" i="9"/>
  <c r="G74" i="9"/>
  <c r="K74" i="9"/>
  <c r="O74" i="9"/>
  <c r="M78" i="9"/>
  <c r="G79" i="9"/>
  <c r="O79" i="9"/>
  <c r="O27" i="10"/>
  <c r="F10" i="10"/>
  <c r="J10" i="10"/>
  <c r="N76" i="11"/>
  <c r="J190" i="8"/>
  <c r="N190" i="8"/>
  <c r="H60" i="8"/>
  <c r="G67" i="8"/>
  <c r="K67" i="8"/>
  <c r="O67" i="8"/>
  <c r="C80" i="8"/>
  <c r="K80" i="8"/>
  <c r="K169" i="8"/>
  <c r="O169" i="8"/>
  <c r="G170" i="8"/>
  <c r="K170" i="8"/>
  <c r="C173" i="8"/>
  <c r="O173" i="8"/>
  <c r="K174" i="8"/>
  <c r="O174" i="8"/>
  <c r="C177" i="8"/>
  <c r="G177" i="8"/>
  <c r="C178" i="8"/>
  <c r="O178" i="8"/>
  <c r="G181" i="8"/>
  <c r="K181" i="8"/>
  <c r="C182" i="8"/>
  <c r="G182" i="8"/>
  <c r="O211" i="8"/>
  <c r="G218" i="8"/>
  <c r="G219" i="8"/>
  <c r="C128" i="8"/>
  <c r="C47" i="11" s="1"/>
  <c r="N83" i="9"/>
  <c r="P85" i="9"/>
  <c r="D20" i="10"/>
  <c r="H20" i="10"/>
  <c r="L20" i="10"/>
  <c r="P20" i="10"/>
  <c r="B49" i="10"/>
  <c r="E50" i="10"/>
  <c r="I50" i="10"/>
  <c r="F48" i="10"/>
  <c r="J48" i="10"/>
  <c r="N48" i="10"/>
  <c r="C49" i="10"/>
  <c r="G49" i="10"/>
  <c r="K49" i="10"/>
  <c r="D51" i="10"/>
  <c r="H51" i="10"/>
  <c r="L51" i="10"/>
  <c r="P51" i="10"/>
  <c r="B69" i="11"/>
  <c r="E82" i="11"/>
  <c r="I82" i="11"/>
  <c r="M82" i="11"/>
  <c r="Q82" i="11"/>
  <c r="L170" i="8"/>
  <c r="H171" i="8"/>
  <c r="P174" i="8"/>
  <c r="L175" i="8"/>
  <c r="D178" i="8"/>
  <c r="P179" i="8"/>
  <c r="H182" i="8"/>
  <c r="H219" i="8"/>
  <c r="G21" i="9"/>
  <c r="G63" i="9" s="1"/>
  <c r="K21" i="9"/>
  <c r="K63" i="9" s="1"/>
  <c r="C33" i="9"/>
  <c r="C70" i="9" s="1"/>
  <c r="K72" i="9"/>
  <c r="O72" i="9"/>
  <c r="E73" i="9"/>
  <c r="I73" i="9"/>
  <c r="M73" i="9"/>
  <c r="Q73" i="9"/>
  <c r="F74" i="9"/>
  <c r="J74" i="9"/>
  <c r="N74" i="9"/>
  <c r="D75" i="9"/>
  <c r="H75" i="9"/>
  <c r="L75" i="9"/>
  <c r="P75" i="9"/>
  <c r="D78" i="9"/>
  <c r="H78" i="9"/>
  <c r="L78" i="9"/>
  <c r="P78" i="9"/>
  <c r="G52" i="9"/>
  <c r="G83" i="9" s="1"/>
  <c r="O52" i="9"/>
  <c r="O83" i="9" s="1"/>
  <c r="I52" i="9"/>
  <c r="I83" i="9" s="1"/>
  <c r="Q52" i="9"/>
  <c r="Q83" i="9" s="1"/>
  <c r="C34" i="10"/>
  <c r="G34" i="10"/>
  <c r="K34" i="10"/>
  <c r="O34" i="10"/>
  <c r="N34" i="10"/>
  <c r="N33" i="10" s="1"/>
  <c r="D49" i="10"/>
  <c r="H5" i="10"/>
  <c r="C50" i="11"/>
  <c r="H19" i="8"/>
  <c r="H217" i="8"/>
  <c r="N11" i="8"/>
  <c r="N202" i="8" s="1"/>
  <c r="H128" i="8"/>
  <c r="H48" i="11"/>
  <c r="P128" i="8"/>
  <c r="P48" i="11"/>
  <c r="D142" i="8"/>
  <c r="L142" i="8"/>
  <c r="E143" i="8"/>
  <c r="M143" i="8"/>
  <c r="F7" i="8"/>
  <c r="F198" i="8" s="1"/>
  <c r="N7" i="8"/>
  <c r="N198" i="8" s="1"/>
  <c r="G8" i="8"/>
  <c r="G199" i="8" s="1"/>
  <c r="K8" i="8"/>
  <c r="K199" i="8" s="1"/>
  <c r="L9" i="8"/>
  <c r="L200" i="8" s="1"/>
  <c r="E10" i="8"/>
  <c r="E201" i="8" s="1"/>
  <c r="M10" i="8"/>
  <c r="M201" i="8" s="1"/>
  <c r="G12" i="8"/>
  <c r="G203" i="8" s="1"/>
  <c r="H150" i="8"/>
  <c r="P150" i="8"/>
  <c r="I14" i="8"/>
  <c r="I205" i="8" s="1"/>
  <c r="Q14" i="8"/>
  <c r="Q205" i="8" s="1"/>
  <c r="F15" i="8"/>
  <c r="F206" i="8" s="1"/>
  <c r="N15" i="8"/>
  <c r="N206" i="8" s="1"/>
  <c r="C16" i="8"/>
  <c r="C207" i="8" s="1"/>
  <c r="G16" i="8"/>
  <c r="G207" i="8" s="1"/>
  <c r="K16" i="8"/>
  <c r="K207" i="8" s="1"/>
  <c r="O16" i="8"/>
  <c r="O207" i="8" s="1"/>
  <c r="D17" i="8"/>
  <c r="D208" i="8" s="1"/>
  <c r="E23" i="8"/>
  <c r="E214" i="8" s="1"/>
  <c r="F24" i="8"/>
  <c r="F215" i="8" s="1"/>
  <c r="H163" i="8"/>
  <c r="I164" i="8"/>
  <c r="J165" i="8"/>
  <c r="H173" i="8"/>
  <c r="I174" i="8"/>
  <c r="K176" i="8"/>
  <c r="M178" i="8"/>
  <c r="P181" i="8"/>
  <c r="J184" i="8"/>
  <c r="K185" i="8"/>
  <c r="L186" i="8"/>
  <c r="M187" i="8"/>
  <c r="N188" i="8"/>
  <c r="O189" i="8"/>
  <c r="P190" i="8"/>
  <c r="D66" i="9"/>
  <c r="L66" i="9"/>
  <c r="E67" i="9"/>
  <c r="M67" i="9"/>
  <c r="E33" i="9"/>
  <c r="E70" i="9" s="1"/>
  <c r="E71" i="9"/>
  <c r="G33" i="9"/>
  <c r="G70" i="9" s="1"/>
  <c r="G72" i="9"/>
  <c r="G82" i="9"/>
  <c r="O82" i="9"/>
  <c r="C52" i="9"/>
  <c r="C83" i="9" s="1"/>
  <c r="C84" i="9"/>
  <c r="M52" i="9"/>
  <c r="M83" i="9" s="1"/>
  <c r="M85" i="9"/>
  <c r="M50" i="10"/>
  <c r="M5" i="10"/>
  <c r="O49" i="10"/>
  <c r="O5" i="10"/>
  <c r="E211" i="8"/>
  <c r="E157" i="8"/>
  <c r="M211" i="8"/>
  <c r="M157" i="8"/>
  <c r="K219" i="8"/>
  <c r="C171" i="8"/>
  <c r="K171" i="8"/>
  <c r="I66" i="9"/>
  <c r="I173" i="8"/>
  <c r="Q66" i="9"/>
  <c r="Q173" i="8"/>
  <c r="G179" i="8"/>
  <c r="O179" i="8"/>
  <c r="P73" i="9"/>
  <c r="P180" i="8"/>
  <c r="Q74" i="9"/>
  <c r="Q181" i="8"/>
  <c r="B60" i="8"/>
  <c r="J60" i="8"/>
  <c r="H67" i="8"/>
  <c r="H58" i="8" s="1"/>
  <c r="L67" i="8"/>
  <c r="J67" i="8"/>
  <c r="I114" i="8"/>
  <c r="I33" i="11" s="1"/>
  <c r="I37" i="11"/>
  <c r="E128" i="8"/>
  <c r="E48" i="11"/>
  <c r="I128" i="8"/>
  <c r="I48" i="11"/>
  <c r="Q128" i="8"/>
  <c r="Q48" i="11"/>
  <c r="Q134" i="8"/>
  <c r="Q53" i="11" s="1"/>
  <c r="J134" i="8"/>
  <c r="J53" i="11" s="1"/>
  <c r="J54" i="11"/>
  <c r="E142" i="8"/>
  <c r="M142" i="8"/>
  <c r="F143" i="8"/>
  <c r="N143" i="8"/>
  <c r="H8" i="8"/>
  <c r="H199" i="8" s="1"/>
  <c r="P8" i="8"/>
  <c r="P199" i="8" s="1"/>
  <c r="I9" i="8"/>
  <c r="I200" i="8" s="1"/>
  <c r="Q9" i="8"/>
  <c r="Q200" i="8" s="1"/>
  <c r="K11" i="8"/>
  <c r="K202" i="8" s="1"/>
  <c r="L12" i="8"/>
  <c r="L203" i="8" s="1"/>
  <c r="E150" i="8"/>
  <c r="M150" i="8"/>
  <c r="F14" i="8"/>
  <c r="F205" i="8" s="1"/>
  <c r="N14" i="8"/>
  <c r="N205" i="8" s="1"/>
  <c r="G15" i="8"/>
  <c r="G206" i="8" s="1"/>
  <c r="O15" i="8"/>
  <c r="O206" i="8" s="1"/>
  <c r="F18" i="8"/>
  <c r="F209" i="8" s="1"/>
  <c r="N157" i="8"/>
  <c r="D21" i="8"/>
  <c r="D212" i="8" s="1"/>
  <c r="C25" i="8"/>
  <c r="C216" i="8" s="1"/>
  <c r="H25" i="8"/>
  <c r="H216" i="8" s="1"/>
  <c r="I163" i="8"/>
  <c r="E164" i="8"/>
  <c r="J164" i="8"/>
  <c r="F165" i="8"/>
  <c r="Q170" i="8"/>
  <c r="M182" i="8"/>
  <c r="K184" i="8"/>
  <c r="L185" i="8"/>
  <c r="M186" i="8"/>
  <c r="N187" i="8"/>
  <c r="O188" i="8"/>
  <c r="P189" i="8"/>
  <c r="P211" i="8"/>
  <c r="D62" i="9"/>
  <c r="L62" i="9"/>
  <c r="C65" i="9"/>
  <c r="G65" i="9"/>
  <c r="O65" i="9"/>
  <c r="G69" i="9"/>
  <c r="O69" i="9"/>
  <c r="O33" i="9"/>
  <c r="O70" i="9" s="1"/>
  <c r="N71" i="9"/>
  <c r="I75" i="9"/>
  <c r="Q75" i="9"/>
  <c r="I62" i="9"/>
  <c r="L65" i="9"/>
  <c r="M74" i="9"/>
  <c r="G84" i="9"/>
  <c r="E51" i="10"/>
  <c r="B164" i="8"/>
  <c r="I10" i="8"/>
  <c r="I201" i="8" s="1"/>
  <c r="F19" i="8"/>
  <c r="F211" i="8"/>
  <c r="C218" i="8"/>
  <c r="K218" i="8"/>
  <c r="D219" i="8"/>
  <c r="L219" i="8"/>
  <c r="N17" i="8"/>
  <c r="N208" i="8" s="1"/>
  <c r="C75" i="9"/>
  <c r="C18" i="8"/>
  <c r="C209" i="8" s="1"/>
  <c r="K75" i="9"/>
  <c r="K18" i="8"/>
  <c r="K209" i="8" s="1"/>
  <c r="O18" i="8"/>
  <c r="O209" i="8" s="1"/>
  <c r="L46" i="8"/>
  <c r="L183" i="8" s="1"/>
  <c r="D184" i="8"/>
  <c r="H184" i="8"/>
  <c r="L184" i="8"/>
  <c r="P184" i="8"/>
  <c r="F79" i="9"/>
  <c r="F186" i="8"/>
  <c r="N79" i="9"/>
  <c r="N186" i="8"/>
  <c r="C187" i="8"/>
  <c r="G80" i="9"/>
  <c r="G187" i="8"/>
  <c r="K187" i="8"/>
  <c r="O80" i="9"/>
  <c r="O187" i="8"/>
  <c r="D188" i="8"/>
  <c r="H81" i="9"/>
  <c r="H188" i="8"/>
  <c r="L188" i="8"/>
  <c r="P81" i="9"/>
  <c r="P188" i="8"/>
  <c r="C191" i="8"/>
  <c r="G191" i="8"/>
  <c r="K191" i="8"/>
  <c r="O191" i="8"/>
  <c r="D192" i="8"/>
  <c r="H192" i="8"/>
  <c r="L192" i="8"/>
  <c r="P192" i="8"/>
  <c r="E67" i="8"/>
  <c r="I67" i="8"/>
  <c r="M67" i="8"/>
  <c r="Q67" i="8"/>
  <c r="C74" i="8"/>
  <c r="G74" i="8"/>
  <c r="G73" i="8" s="1"/>
  <c r="K74" i="8"/>
  <c r="O74" i="8"/>
  <c r="O73" i="8" s="1"/>
  <c r="D74" i="8"/>
  <c r="D73" i="8" s="1"/>
  <c r="H74" i="8"/>
  <c r="H73" i="8" s="1"/>
  <c r="L74" i="8"/>
  <c r="L73" i="8" s="1"/>
  <c r="P74" i="8"/>
  <c r="E74" i="8"/>
  <c r="I74" i="8"/>
  <c r="I73" i="8" s="1"/>
  <c r="M74" i="8"/>
  <c r="M73" i="8" s="1"/>
  <c r="Q74" i="8"/>
  <c r="Q73" i="8" s="1"/>
  <c r="D114" i="8"/>
  <c r="K114" i="8"/>
  <c r="K34" i="11"/>
  <c r="H114" i="8"/>
  <c r="P114" i="8"/>
  <c r="P35" i="11"/>
  <c r="E114" i="8"/>
  <c r="E33" i="11" s="1"/>
  <c r="E36" i="11"/>
  <c r="M114" i="8"/>
  <c r="M33" i="11" s="1"/>
  <c r="M36" i="11"/>
  <c r="L121" i="8"/>
  <c r="L40" i="11" s="1"/>
  <c r="E121" i="8"/>
  <c r="E40" i="11" s="1"/>
  <c r="E41" i="11"/>
  <c r="I121" i="8"/>
  <c r="I40" i="11" s="1"/>
  <c r="M121" i="8"/>
  <c r="M40" i="11" s="1"/>
  <c r="M41" i="11"/>
  <c r="Q121" i="8"/>
  <c r="Q40" i="11" s="1"/>
  <c r="Q41" i="11"/>
  <c r="O128" i="8"/>
  <c r="F128" i="8"/>
  <c r="F47" i="11" s="1"/>
  <c r="F48" i="11"/>
  <c r="J128" i="8"/>
  <c r="J47" i="11" s="1"/>
  <c r="J48" i="11"/>
  <c r="N128" i="8"/>
  <c r="N47" i="11" s="1"/>
  <c r="N48" i="11"/>
  <c r="E134" i="8"/>
  <c r="E53" i="11" s="1"/>
  <c r="C134" i="8"/>
  <c r="C53" i="11" s="1"/>
  <c r="C54" i="11"/>
  <c r="G134" i="8"/>
  <c r="G53" i="11" s="1"/>
  <c r="G54" i="11"/>
  <c r="K134" i="8"/>
  <c r="K53" i="11" s="1"/>
  <c r="K54" i="11"/>
  <c r="O134" i="8"/>
  <c r="O53" i="11" s="1"/>
  <c r="O54" i="11"/>
  <c r="F142" i="8"/>
  <c r="J142" i="8"/>
  <c r="N142" i="8"/>
  <c r="D7" i="8"/>
  <c r="D198" i="8" s="1"/>
  <c r="L7" i="8"/>
  <c r="L198" i="8" s="1"/>
  <c r="P7" i="8"/>
  <c r="P198" i="8" s="1"/>
  <c r="E8" i="8"/>
  <c r="E199" i="8" s="1"/>
  <c r="I8" i="8"/>
  <c r="I199" i="8" s="1"/>
  <c r="M8" i="8"/>
  <c r="M199" i="8" s="1"/>
  <c r="Q8" i="8"/>
  <c r="Q199" i="8" s="1"/>
  <c r="F9" i="8"/>
  <c r="F200" i="8" s="1"/>
  <c r="J9" i="8"/>
  <c r="J200" i="8" s="1"/>
  <c r="N9" i="8"/>
  <c r="N200" i="8" s="1"/>
  <c r="C10" i="8"/>
  <c r="C201" i="8" s="1"/>
  <c r="G10" i="8"/>
  <c r="G201" i="8" s="1"/>
  <c r="K10" i="8"/>
  <c r="K201" i="8" s="1"/>
  <c r="O10" i="8"/>
  <c r="O201" i="8" s="1"/>
  <c r="L11" i="8"/>
  <c r="L202" i="8" s="1"/>
  <c r="E12" i="8"/>
  <c r="E203" i="8" s="1"/>
  <c r="I12" i="8"/>
  <c r="I203" i="8" s="1"/>
  <c r="F150" i="8"/>
  <c r="J150" i="8"/>
  <c r="N150" i="8"/>
  <c r="G14" i="8"/>
  <c r="G205" i="8" s="1"/>
  <c r="K14" i="8"/>
  <c r="K205" i="8" s="1"/>
  <c r="O14" i="8"/>
  <c r="O205" i="8" s="1"/>
  <c r="D15" i="8"/>
  <c r="D206" i="8" s="1"/>
  <c r="H15" i="8"/>
  <c r="H206" i="8" s="1"/>
  <c r="L15" i="8"/>
  <c r="L206" i="8" s="1"/>
  <c r="E16" i="8"/>
  <c r="E207" i="8" s="1"/>
  <c r="I16" i="8"/>
  <c r="I207" i="8" s="1"/>
  <c r="M16" i="8"/>
  <c r="M207" i="8" s="1"/>
  <c r="L17" i="8"/>
  <c r="L208" i="8" s="1"/>
  <c r="Q17" i="8"/>
  <c r="Q208" i="8" s="1"/>
  <c r="D157" i="8"/>
  <c r="J157" i="8"/>
  <c r="E21" i="8"/>
  <c r="E212" i="8" s="1"/>
  <c r="K21" i="8"/>
  <c r="K212" i="8" s="1"/>
  <c r="P21" i="8"/>
  <c r="P212" i="8" s="1"/>
  <c r="F22" i="8"/>
  <c r="F213" i="8" s="1"/>
  <c r="Q22" i="8"/>
  <c r="Q213" i="8" s="1"/>
  <c r="G23" i="8"/>
  <c r="G214" i="8" s="1"/>
  <c r="C24" i="8"/>
  <c r="C215" i="8" s="1"/>
  <c r="H24" i="8"/>
  <c r="H215" i="8" s="1"/>
  <c r="I25" i="8"/>
  <c r="I216" i="8" s="1"/>
  <c r="J163" i="8"/>
  <c r="K164" i="8"/>
  <c r="Q164" i="8"/>
  <c r="L165" i="8"/>
  <c r="I171" i="8"/>
  <c r="N171" i="8"/>
  <c r="J172" i="8"/>
  <c r="O172" i="8"/>
  <c r="K173" i="8"/>
  <c r="P173" i="8"/>
  <c r="L174" i="8"/>
  <c r="C176" i="8"/>
  <c r="I176" i="8"/>
  <c r="N176" i="8"/>
  <c r="D177" i="8"/>
  <c r="K178" i="8"/>
  <c r="P178" i="8"/>
  <c r="L179" i="8"/>
  <c r="Q179" i="8"/>
  <c r="G180" i="8"/>
  <c r="M180" i="8"/>
  <c r="C181" i="8"/>
  <c r="H181" i="8"/>
  <c r="N181" i="8"/>
  <c r="D182" i="8"/>
  <c r="I182" i="8"/>
  <c r="O182" i="8"/>
  <c r="F184" i="8"/>
  <c r="N184" i="8"/>
  <c r="G185" i="8"/>
  <c r="O185" i="8"/>
  <c r="H186" i="8"/>
  <c r="P186" i="8"/>
  <c r="I187" i="8"/>
  <c r="C189" i="8"/>
  <c r="K189" i="8"/>
  <c r="D190" i="8"/>
  <c r="G211" i="8"/>
  <c r="C10" i="9"/>
  <c r="G10" i="9"/>
  <c r="E62" i="9"/>
  <c r="M62" i="9"/>
  <c r="H65" i="9"/>
  <c r="P65" i="9"/>
  <c r="J66" i="9"/>
  <c r="C67" i="9"/>
  <c r="K67" i="9"/>
  <c r="L69" i="9"/>
  <c r="I82" i="9"/>
  <c r="M77" i="9"/>
  <c r="Q82" i="9"/>
  <c r="I69" i="9"/>
  <c r="K71" i="9"/>
  <c r="O75" i="9"/>
  <c r="Q77" i="9"/>
  <c r="I85" i="9"/>
  <c r="H49" i="10"/>
  <c r="K51" i="10"/>
  <c r="D19" i="8"/>
  <c r="D217" i="8"/>
  <c r="L19" i="8"/>
  <c r="L217" i="8"/>
  <c r="P19" i="8"/>
  <c r="P217" i="8"/>
  <c r="D9" i="8"/>
  <c r="D200" i="8" s="1"/>
  <c r="G25" i="8"/>
  <c r="G216" i="8" s="1"/>
  <c r="O121" i="8"/>
  <c r="O40" i="11" s="1"/>
  <c r="O41" i="11"/>
  <c r="D128" i="8"/>
  <c r="D48" i="11"/>
  <c r="L128" i="8"/>
  <c r="L48" i="11"/>
  <c r="H142" i="8"/>
  <c r="P142" i="8"/>
  <c r="I143" i="8"/>
  <c r="J7" i="8"/>
  <c r="J198" i="8" s="1"/>
  <c r="C8" i="8"/>
  <c r="C199" i="8" s="1"/>
  <c r="Q10" i="8"/>
  <c r="Q201" i="8" s="1"/>
  <c r="J11" i="8"/>
  <c r="J202" i="8" s="1"/>
  <c r="L150" i="8"/>
  <c r="E14" i="8"/>
  <c r="E205" i="8" s="1"/>
  <c r="M14" i="8"/>
  <c r="M205" i="8" s="1"/>
  <c r="J15" i="8"/>
  <c r="J206" i="8" s="1"/>
  <c r="E18" i="8"/>
  <c r="E209" i="8" s="1"/>
  <c r="L157" i="8"/>
  <c r="C21" i="8"/>
  <c r="C212" i="8" s="1"/>
  <c r="D22" i="8"/>
  <c r="D213" i="8" s="1"/>
  <c r="O214" i="8"/>
  <c r="J175" i="8"/>
  <c r="Q182" i="8"/>
  <c r="F188" i="8"/>
  <c r="G189" i="8"/>
  <c r="H190" i="8"/>
  <c r="H66" i="9"/>
  <c r="P66" i="9"/>
  <c r="I67" i="9"/>
  <c r="Q67" i="9"/>
  <c r="I33" i="9"/>
  <c r="I70" i="9" s="1"/>
  <c r="I71" i="9"/>
  <c r="M33" i="9"/>
  <c r="M70" i="9" s="1"/>
  <c r="M71" i="9"/>
  <c r="Q33" i="9"/>
  <c r="Q70" i="9" s="1"/>
  <c r="Q71" i="9"/>
  <c r="C82" i="9"/>
  <c r="K82" i="9"/>
  <c r="K52" i="9"/>
  <c r="K83" i="9" s="1"/>
  <c r="K84" i="9"/>
  <c r="E52" i="9"/>
  <c r="E83" i="9" s="1"/>
  <c r="E85" i="9"/>
  <c r="Q85" i="9"/>
  <c r="Q50" i="10"/>
  <c r="Q5" i="10"/>
  <c r="I211" i="8"/>
  <c r="I157" i="8"/>
  <c r="Q211" i="8"/>
  <c r="Q157" i="8"/>
  <c r="C219" i="8"/>
  <c r="G171" i="8"/>
  <c r="O171" i="8"/>
  <c r="J67" i="9"/>
  <c r="J174" i="8"/>
  <c r="K68" i="9"/>
  <c r="K175" i="8"/>
  <c r="O175" i="8"/>
  <c r="C179" i="8"/>
  <c r="K179" i="8"/>
  <c r="H73" i="9"/>
  <c r="H180" i="8"/>
  <c r="I74" i="9"/>
  <c r="I181" i="8"/>
  <c r="J75" i="9"/>
  <c r="J182" i="8"/>
  <c r="G183" i="8"/>
  <c r="F60" i="8"/>
  <c r="N60" i="8"/>
  <c r="D67" i="8"/>
  <c r="P67" i="8"/>
  <c r="F67" i="8"/>
  <c r="N67" i="8"/>
  <c r="N114" i="8"/>
  <c r="N33" i="11" s="1"/>
  <c r="J114" i="8"/>
  <c r="J33" i="11" s="1"/>
  <c r="J34" i="11"/>
  <c r="C114" i="8"/>
  <c r="C33" i="11" s="1"/>
  <c r="C35" i="11"/>
  <c r="G114" i="8"/>
  <c r="G35" i="11"/>
  <c r="O114" i="8"/>
  <c r="O33" i="11" s="1"/>
  <c r="O35" i="11"/>
  <c r="Q114" i="8"/>
  <c r="Q33" i="11" s="1"/>
  <c r="Q37" i="11"/>
  <c r="H121" i="8"/>
  <c r="H40" i="11" s="1"/>
  <c r="K128" i="8"/>
  <c r="M128" i="8"/>
  <c r="M48" i="11"/>
  <c r="F134" i="8"/>
  <c r="F53" i="11" s="1"/>
  <c r="F54" i="11"/>
  <c r="N134" i="8"/>
  <c r="N53" i="11" s="1"/>
  <c r="N54" i="11"/>
  <c r="I142" i="8"/>
  <c r="Q142" i="8"/>
  <c r="J143" i="8"/>
  <c r="C7" i="8"/>
  <c r="C198" i="8" s="1"/>
  <c r="K7" i="8"/>
  <c r="K198" i="8" s="1"/>
  <c r="D8" i="8"/>
  <c r="D199" i="8" s="1"/>
  <c r="L8" i="8"/>
  <c r="L199" i="8" s="1"/>
  <c r="E9" i="8"/>
  <c r="E200" i="8" s="1"/>
  <c r="M9" i="8"/>
  <c r="M200" i="8" s="1"/>
  <c r="F10" i="8"/>
  <c r="F201" i="8" s="1"/>
  <c r="N10" i="8"/>
  <c r="N201" i="8" s="1"/>
  <c r="O11" i="8"/>
  <c r="O202" i="8" s="1"/>
  <c r="H12" i="8"/>
  <c r="H203" i="8" s="1"/>
  <c r="P12" i="8"/>
  <c r="P203" i="8" s="1"/>
  <c r="I150" i="8"/>
  <c r="Q150" i="8"/>
  <c r="J14" i="8"/>
  <c r="J205" i="8" s="1"/>
  <c r="C15" i="8"/>
  <c r="C206" i="8" s="1"/>
  <c r="K15" i="8"/>
  <c r="K206" i="8" s="1"/>
  <c r="D16" i="8"/>
  <c r="D207" i="8" s="1"/>
  <c r="L16" i="8"/>
  <c r="L207" i="8" s="1"/>
  <c r="P16" i="8"/>
  <c r="P207" i="8" s="1"/>
  <c r="E17" i="8"/>
  <c r="E208" i="8" s="1"/>
  <c r="Q18" i="8"/>
  <c r="Q209" i="8" s="1"/>
  <c r="C157" i="8"/>
  <c r="H157" i="8"/>
  <c r="E22" i="8"/>
  <c r="E213" i="8" s="1"/>
  <c r="F23" i="8"/>
  <c r="F214" i="8" s="1"/>
  <c r="Q23" i="8"/>
  <c r="Q214" i="8" s="1"/>
  <c r="G24" i="8"/>
  <c r="G215" i="8" s="1"/>
  <c r="K165" i="8"/>
  <c r="C172" i="8"/>
  <c r="D173" i="8"/>
  <c r="F175" i="8"/>
  <c r="J179" i="8"/>
  <c r="C184" i="8"/>
  <c r="H62" i="9"/>
  <c r="P62" i="9"/>
  <c r="K65" i="9"/>
  <c r="K69" i="9"/>
  <c r="F71" i="9"/>
  <c r="E75" i="9"/>
  <c r="M75" i="9"/>
  <c r="K64" i="9"/>
  <c r="M66" i="9"/>
  <c r="N67" i="9"/>
  <c r="H69" i="9"/>
  <c r="L73" i="9"/>
  <c r="N75" i="9"/>
  <c r="C197" i="8"/>
  <c r="G197" i="8"/>
  <c r="K197" i="8"/>
  <c r="O197" i="8"/>
  <c r="C11" i="8"/>
  <c r="C202" i="8" s="1"/>
  <c r="E19" i="8"/>
  <c r="C19" i="8"/>
  <c r="C211" i="8"/>
  <c r="K19" i="8"/>
  <c r="K211" i="8"/>
  <c r="C217" i="8"/>
  <c r="C163" i="8"/>
  <c r="G217" i="8"/>
  <c r="G163" i="8"/>
  <c r="K217" i="8"/>
  <c r="K163" i="8"/>
  <c r="O217" i="8"/>
  <c r="O163" i="8"/>
  <c r="D218" i="8"/>
  <c r="D164" i="8"/>
  <c r="H218" i="8"/>
  <c r="H164" i="8"/>
  <c r="L218" i="8"/>
  <c r="L164" i="8"/>
  <c r="P218" i="8"/>
  <c r="P164" i="8"/>
  <c r="E219" i="8"/>
  <c r="E165" i="8"/>
  <c r="I219" i="8"/>
  <c r="I165" i="8"/>
  <c r="M219" i="8"/>
  <c r="M165" i="8"/>
  <c r="Q219" i="8"/>
  <c r="Q165" i="8"/>
  <c r="G17" i="8"/>
  <c r="G208" i="8" s="1"/>
  <c r="K17" i="8"/>
  <c r="K208" i="8" s="1"/>
  <c r="H18" i="8"/>
  <c r="H209" i="8" s="1"/>
  <c r="M46" i="8"/>
  <c r="F185" i="8"/>
  <c r="F21" i="8"/>
  <c r="F212" i="8" s="1"/>
  <c r="J185" i="8"/>
  <c r="J21" i="8"/>
  <c r="J212" i="8" s="1"/>
  <c r="N185" i="8"/>
  <c r="N21" i="8"/>
  <c r="N212" i="8" s="1"/>
  <c r="C186" i="8"/>
  <c r="C22" i="8"/>
  <c r="C213" i="8" s="1"/>
  <c r="G186" i="8"/>
  <c r="G22" i="8"/>
  <c r="G213" i="8" s="1"/>
  <c r="K186" i="8"/>
  <c r="K22" i="8"/>
  <c r="K213" i="8" s="1"/>
  <c r="O186" i="8"/>
  <c r="O22" i="8"/>
  <c r="O213" i="8" s="1"/>
  <c r="D187" i="8"/>
  <c r="D23" i="8"/>
  <c r="D214" i="8" s="1"/>
  <c r="H80" i="9"/>
  <c r="H187" i="8"/>
  <c r="H23" i="8"/>
  <c r="H214" i="8" s="1"/>
  <c r="L187" i="8"/>
  <c r="L23" i="8"/>
  <c r="L214" i="8" s="1"/>
  <c r="P80" i="9"/>
  <c r="P187" i="8"/>
  <c r="P23" i="8"/>
  <c r="P214" i="8" s="1"/>
  <c r="E188" i="8"/>
  <c r="E24" i="8"/>
  <c r="E215" i="8" s="1"/>
  <c r="I81" i="9"/>
  <c r="I188" i="8"/>
  <c r="M188" i="8"/>
  <c r="M24" i="8"/>
  <c r="M215" i="8" s="1"/>
  <c r="Q81" i="9"/>
  <c r="Q188" i="8"/>
  <c r="Q24" i="8"/>
  <c r="Q215" i="8" s="1"/>
  <c r="F189" i="8"/>
  <c r="F25" i="8"/>
  <c r="F216" i="8" s="1"/>
  <c r="J82" i="9"/>
  <c r="J189" i="8"/>
  <c r="J25" i="8"/>
  <c r="J216" i="8" s="1"/>
  <c r="N189" i="8"/>
  <c r="N25" i="8"/>
  <c r="N216" i="8" s="1"/>
  <c r="C190" i="8"/>
  <c r="G190" i="8"/>
  <c r="K190" i="8"/>
  <c r="O190" i="8"/>
  <c r="D84" i="9"/>
  <c r="D191" i="8"/>
  <c r="H191" i="8"/>
  <c r="L84" i="9"/>
  <c r="L191" i="8"/>
  <c r="P191" i="8"/>
  <c r="F80" i="8"/>
  <c r="J80" i="8"/>
  <c r="N80" i="8"/>
  <c r="L114" i="8"/>
  <c r="P121" i="8"/>
  <c r="P40" i="11" s="1"/>
  <c r="F121" i="8"/>
  <c r="F40" i="11" s="1"/>
  <c r="F41" i="11"/>
  <c r="J121" i="8"/>
  <c r="J40" i="11" s="1"/>
  <c r="J41" i="11"/>
  <c r="N121" i="8"/>
  <c r="N40" i="11" s="1"/>
  <c r="N41" i="11"/>
  <c r="C121" i="8"/>
  <c r="C40" i="11" s="1"/>
  <c r="C42" i="11"/>
  <c r="G121" i="8"/>
  <c r="G40" i="11" s="1"/>
  <c r="G42" i="11"/>
  <c r="K121" i="8"/>
  <c r="K40" i="11" s="1"/>
  <c r="K42" i="11"/>
  <c r="I134" i="8"/>
  <c r="I53" i="11" s="1"/>
  <c r="D134" i="8"/>
  <c r="D53" i="11" s="1"/>
  <c r="D54" i="11"/>
  <c r="H134" i="8"/>
  <c r="H53" i="11" s="1"/>
  <c r="H54" i="11"/>
  <c r="L134" i="8"/>
  <c r="L53" i="11" s="1"/>
  <c r="L54" i="11"/>
  <c r="P134" i="8"/>
  <c r="P53" i="11" s="1"/>
  <c r="P54" i="11"/>
  <c r="C142" i="8"/>
  <c r="G142" i="8"/>
  <c r="K142" i="8"/>
  <c r="O142" i="8"/>
  <c r="D143" i="8"/>
  <c r="H143" i="8"/>
  <c r="L143" i="8"/>
  <c r="P143" i="8"/>
  <c r="E7" i="8"/>
  <c r="E198" i="8" s="1"/>
  <c r="M7" i="8"/>
  <c r="M198" i="8" s="1"/>
  <c r="F8" i="8"/>
  <c r="F199" i="8" s="1"/>
  <c r="C9" i="8"/>
  <c r="C200" i="8" s="1"/>
  <c r="G9" i="8"/>
  <c r="G200" i="8" s="1"/>
  <c r="H10" i="8"/>
  <c r="H201" i="8" s="1"/>
  <c r="P10" i="8"/>
  <c r="P201" i="8" s="1"/>
  <c r="M11" i="8"/>
  <c r="M202" i="8" s="1"/>
  <c r="Q11" i="8"/>
  <c r="Q202" i="8" s="1"/>
  <c r="F12" i="8"/>
  <c r="F203" i="8" s="1"/>
  <c r="J12" i="8"/>
  <c r="J203" i="8" s="1"/>
  <c r="C150" i="8"/>
  <c r="G150" i="8"/>
  <c r="K150" i="8"/>
  <c r="O150" i="8"/>
  <c r="L14" i="8"/>
  <c r="L205" i="8" s="1"/>
  <c r="E15" i="8"/>
  <c r="E206" i="8" s="1"/>
  <c r="I15" i="8"/>
  <c r="I206" i="8" s="1"/>
  <c r="M15" i="8"/>
  <c r="M206" i="8" s="1"/>
  <c r="J16" i="8"/>
  <c r="J207" i="8" s="1"/>
  <c r="H17" i="8"/>
  <c r="H208" i="8" s="1"/>
  <c r="M17" i="8"/>
  <c r="M208" i="8" s="1"/>
  <c r="I18" i="8"/>
  <c r="I209" i="8" s="1"/>
  <c r="N18" i="8"/>
  <c r="N209" i="8" s="1"/>
  <c r="F157" i="8"/>
  <c r="K157" i="8"/>
  <c r="Q21" i="8"/>
  <c r="Q212" i="8" s="1"/>
  <c r="C23" i="8"/>
  <c r="C214" i="8" s="1"/>
  <c r="D24" i="8"/>
  <c r="D215" i="8" s="1"/>
  <c r="J24" i="8"/>
  <c r="J215" i="8" s="1"/>
  <c r="E25" i="8"/>
  <c r="E216" i="8" s="1"/>
  <c r="K25" i="8"/>
  <c r="K216" i="8" s="1"/>
  <c r="L163" i="8"/>
  <c r="Q163" i="8"/>
  <c r="M164" i="8"/>
  <c r="C165" i="8"/>
  <c r="N165" i="8"/>
  <c r="N169" i="8"/>
  <c r="E171" i="8"/>
  <c r="P171" i="8"/>
  <c r="F172" i="8"/>
  <c r="G173" i="8"/>
  <c r="H174" i="8"/>
  <c r="M174" i="8"/>
  <c r="N175" i="8"/>
  <c r="G178" i="8"/>
  <c r="J181" i="8"/>
  <c r="E182" i="8"/>
  <c r="K182" i="8"/>
  <c r="G184" i="8"/>
  <c r="O184" i="8"/>
  <c r="E190" i="8"/>
  <c r="O64" i="9"/>
  <c r="I65" i="9"/>
  <c r="Q65" i="9"/>
  <c r="E69" i="9"/>
  <c r="M69" i="9"/>
  <c r="E79" i="9"/>
  <c r="I79" i="9"/>
  <c r="M79" i="9"/>
  <c r="Q79" i="9"/>
  <c r="F84" i="9"/>
  <c r="F52" i="9"/>
  <c r="F83" i="9" s="1"/>
  <c r="J84" i="9"/>
  <c r="J52" i="9"/>
  <c r="J83" i="9" s="1"/>
  <c r="N84" i="9"/>
  <c r="D85" i="9"/>
  <c r="L85" i="9"/>
  <c r="Q62" i="9"/>
  <c r="C64" i="9"/>
  <c r="D65" i="9"/>
  <c r="E66" i="9"/>
  <c r="F67" i="9"/>
  <c r="O68" i="9"/>
  <c r="P69" i="9"/>
  <c r="C72" i="9"/>
  <c r="D73" i="9"/>
  <c r="E74" i="9"/>
  <c r="F75" i="9"/>
  <c r="I78" i="9"/>
  <c r="J79" i="9"/>
  <c r="K80" i="9"/>
  <c r="L81" i="9"/>
  <c r="M82" i="9"/>
  <c r="O84" i="9"/>
  <c r="C48" i="10"/>
  <c r="I41" i="11"/>
  <c r="H35" i="11"/>
  <c r="O21" i="9"/>
  <c r="O63" i="9" s="1"/>
  <c r="F64" i="9"/>
  <c r="J64" i="9"/>
  <c r="N64" i="9"/>
  <c r="M68" i="9"/>
  <c r="Q68" i="9"/>
  <c r="E72" i="9"/>
  <c r="I72" i="9"/>
  <c r="M72" i="9"/>
  <c r="Q72" i="9"/>
  <c r="C73" i="9"/>
  <c r="G73" i="9"/>
  <c r="K73" i="9"/>
  <c r="O73" i="9"/>
  <c r="D74" i="9"/>
  <c r="H74" i="9"/>
  <c r="L74" i="9"/>
  <c r="P74" i="9"/>
  <c r="E43" i="9"/>
  <c r="E77" i="9" s="1"/>
  <c r="I43" i="9"/>
  <c r="I77" i="9" s="1"/>
  <c r="E80" i="9"/>
  <c r="I80" i="9"/>
  <c r="M80" i="9"/>
  <c r="Q80" i="9"/>
  <c r="F81" i="9"/>
  <c r="J81" i="9"/>
  <c r="N81" i="9"/>
  <c r="D82" i="9"/>
  <c r="H82" i="9"/>
  <c r="L82" i="9"/>
  <c r="P82" i="9"/>
  <c r="F85" i="9"/>
  <c r="J85" i="9"/>
  <c r="N85" i="9"/>
  <c r="G64" i="9"/>
  <c r="E78" i="9"/>
  <c r="E27" i="10"/>
  <c r="I27" i="10"/>
  <c r="M27" i="10"/>
  <c r="Q27" i="10"/>
  <c r="F27" i="10"/>
  <c r="J27" i="10"/>
  <c r="N27" i="10"/>
  <c r="C27" i="10"/>
  <c r="L40" i="10"/>
  <c r="P40" i="10"/>
  <c r="F5" i="10"/>
  <c r="F50" i="10"/>
  <c r="J5" i="10"/>
  <c r="N5" i="10"/>
  <c r="G5" i="10"/>
  <c r="G4" i="10" s="1"/>
  <c r="K48" i="10"/>
  <c r="O48" i="10"/>
  <c r="L49" i="10"/>
  <c r="P5" i="10"/>
  <c r="P49" i="10"/>
  <c r="I51" i="10"/>
  <c r="M51" i="10"/>
  <c r="Q51" i="10"/>
  <c r="J50" i="10"/>
  <c r="F51" i="10"/>
  <c r="B76" i="11"/>
  <c r="B5" i="9"/>
  <c r="B10" i="9"/>
  <c r="C62" i="9"/>
  <c r="G62" i="9"/>
  <c r="K62" i="9"/>
  <c r="O62" i="9"/>
  <c r="C66" i="9"/>
  <c r="G66" i="9"/>
  <c r="K66" i="9"/>
  <c r="O66" i="9"/>
  <c r="D67" i="9"/>
  <c r="H67" i="9"/>
  <c r="L67" i="9"/>
  <c r="P67" i="9"/>
  <c r="J68" i="9"/>
  <c r="N68" i="9"/>
  <c r="D71" i="9"/>
  <c r="H71" i="9"/>
  <c r="L71" i="9"/>
  <c r="P71" i="9"/>
  <c r="Q42" i="9"/>
  <c r="D43" i="9"/>
  <c r="D79" i="9"/>
  <c r="H43" i="9"/>
  <c r="H79" i="9"/>
  <c r="L43" i="9"/>
  <c r="L79" i="9"/>
  <c r="P43" i="9"/>
  <c r="P79" i="9"/>
  <c r="F80" i="9"/>
  <c r="J80" i="9"/>
  <c r="N80" i="9"/>
  <c r="C81" i="9"/>
  <c r="G81" i="9"/>
  <c r="K81" i="9"/>
  <c r="O81" i="9"/>
  <c r="E84" i="9"/>
  <c r="I84" i="9"/>
  <c r="M84" i="9"/>
  <c r="Q84" i="9"/>
  <c r="C85" i="9"/>
  <c r="G85" i="9"/>
  <c r="K85" i="9"/>
  <c r="O85" i="9"/>
  <c r="F78" i="9"/>
  <c r="N78" i="9"/>
  <c r="F20" i="10"/>
  <c r="J20" i="10"/>
  <c r="N20" i="10"/>
  <c r="C20" i="10"/>
  <c r="G20" i="10"/>
  <c r="K20" i="10"/>
  <c r="O20" i="10"/>
  <c r="F34" i="10"/>
  <c r="J34" i="10"/>
  <c r="J33" i="10" s="1"/>
  <c r="N51" i="10"/>
  <c r="J51" i="10"/>
  <c r="C5" i="9"/>
  <c r="G5" i="9"/>
  <c r="K5" i="9"/>
  <c r="O5" i="9"/>
  <c r="D21" i="9"/>
  <c r="D63" i="9" s="1"/>
  <c r="H21" i="9"/>
  <c r="H63" i="9" s="1"/>
  <c r="L21" i="9"/>
  <c r="L63" i="9" s="1"/>
  <c r="P21" i="9"/>
  <c r="P63" i="9" s="1"/>
  <c r="F21" i="9"/>
  <c r="F63" i="9" s="1"/>
  <c r="J21" i="9"/>
  <c r="J63" i="9" s="1"/>
  <c r="N21" i="9"/>
  <c r="N63" i="9" s="1"/>
  <c r="C43" i="9"/>
  <c r="C77" i="9" s="1"/>
  <c r="G43" i="9"/>
  <c r="G77" i="9" s="1"/>
  <c r="K43" i="9"/>
  <c r="K77" i="9" s="1"/>
  <c r="O43" i="9"/>
  <c r="O77" i="9" s="1"/>
  <c r="D52" i="9"/>
  <c r="D83" i="9" s="1"/>
  <c r="H52" i="9"/>
  <c r="H83" i="9" s="1"/>
  <c r="L52" i="9"/>
  <c r="L83" i="9" s="1"/>
  <c r="P52" i="9"/>
  <c r="P83" i="9" s="1"/>
  <c r="F65" i="9"/>
  <c r="J65" i="9"/>
  <c r="N65" i="9"/>
  <c r="C78" i="9"/>
  <c r="G78" i="9"/>
  <c r="K78" i="9"/>
  <c r="O78" i="9"/>
  <c r="D34" i="10"/>
  <c r="H34" i="10"/>
  <c r="L34" i="10"/>
  <c r="P34" i="10"/>
  <c r="P33" i="10" s="1"/>
  <c r="E34" i="10"/>
  <c r="I34" i="10"/>
  <c r="M34" i="10"/>
  <c r="Q34" i="10"/>
  <c r="E40" i="10"/>
  <c r="I40" i="10"/>
  <c r="M40" i="10"/>
  <c r="Q40" i="10"/>
  <c r="B5" i="10"/>
  <c r="B50" i="10"/>
  <c r="B10" i="10"/>
  <c r="C5" i="10"/>
  <c r="C50" i="10"/>
  <c r="G50" i="10"/>
  <c r="K5" i="10"/>
  <c r="K50" i="10"/>
  <c r="O50" i="10"/>
  <c r="D5" i="10"/>
  <c r="L5" i="10"/>
  <c r="E5" i="10"/>
  <c r="I5" i="10"/>
  <c r="D10" i="10"/>
  <c r="H10" i="10"/>
  <c r="L10" i="10"/>
  <c r="P10" i="10"/>
  <c r="E10" i="10"/>
  <c r="I10" i="10"/>
  <c r="M10" i="10"/>
  <c r="Q10" i="10"/>
  <c r="D48" i="10"/>
  <c r="E49" i="10"/>
  <c r="D62" i="11"/>
  <c r="P62" i="11"/>
  <c r="D5" i="9"/>
  <c r="H5" i="9"/>
  <c r="L5" i="9"/>
  <c r="P5" i="9"/>
  <c r="E5" i="9"/>
  <c r="I5" i="9"/>
  <c r="M5" i="9"/>
  <c r="Q5" i="9"/>
  <c r="Q4" i="9" s="1"/>
  <c r="D10" i="9"/>
  <c r="H10" i="9"/>
  <c r="L10" i="9"/>
  <c r="P10" i="9"/>
  <c r="B21" i="9"/>
  <c r="B33" i="9"/>
  <c r="B43" i="9"/>
  <c r="B52" i="9"/>
  <c r="E21" i="9"/>
  <c r="E63" i="9" s="1"/>
  <c r="I21" i="9"/>
  <c r="I63" i="9" s="1"/>
  <c r="M21" i="9"/>
  <c r="M63" i="9" s="1"/>
  <c r="Q21" i="9"/>
  <c r="Q63" i="9" s="1"/>
  <c r="D33" i="9"/>
  <c r="D70" i="9" s="1"/>
  <c r="H33" i="9"/>
  <c r="H70" i="9" s="1"/>
  <c r="L33" i="9"/>
  <c r="L70" i="9" s="1"/>
  <c r="P33" i="9"/>
  <c r="P70" i="9" s="1"/>
  <c r="F33" i="9"/>
  <c r="F70" i="9" s="1"/>
  <c r="J33" i="9"/>
  <c r="J70" i="9" s="1"/>
  <c r="N33" i="9"/>
  <c r="N70" i="9" s="1"/>
  <c r="F72" i="9"/>
  <c r="J72" i="9"/>
  <c r="N72" i="9"/>
  <c r="E20" i="10"/>
  <c r="I20" i="10"/>
  <c r="M20" i="10"/>
  <c r="Q20" i="10"/>
  <c r="C40" i="10"/>
  <c r="G40" i="10"/>
  <c r="K40" i="10"/>
  <c r="O40" i="10"/>
  <c r="E48" i="10"/>
  <c r="I48" i="10"/>
  <c r="M48" i="10"/>
  <c r="Q48" i="10"/>
  <c r="F49" i="10"/>
  <c r="J49" i="10"/>
  <c r="N49" i="10"/>
  <c r="D76" i="11"/>
  <c r="H76" i="11"/>
  <c r="H75" i="11" s="1"/>
  <c r="L76" i="11"/>
  <c r="L75" i="11" s="1"/>
  <c r="P76" i="11"/>
  <c r="P75" i="11" s="1"/>
  <c r="E76" i="11"/>
  <c r="I76" i="11"/>
  <c r="M76" i="11"/>
  <c r="Q76" i="11"/>
  <c r="F62" i="11"/>
  <c r="J62" i="11"/>
  <c r="N62" i="11"/>
  <c r="C62" i="11"/>
  <c r="G62" i="11"/>
  <c r="K62" i="11"/>
  <c r="O62" i="11"/>
  <c r="D69" i="11"/>
  <c r="H69" i="11"/>
  <c r="H60" i="11" s="1"/>
  <c r="L69" i="11"/>
  <c r="P69" i="11"/>
  <c r="B62" i="11"/>
  <c r="E69" i="11"/>
  <c r="I69" i="11"/>
  <c r="M69" i="11"/>
  <c r="Q69" i="11"/>
  <c r="F69" i="11"/>
  <c r="J69" i="11"/>
  <c r="N69" i="11"/>
  <c r="C76" i="11"/>
  <c r="G76" i="11"/>
  <c r="G75" i="11" s="1"/>
  <c r="K76" i="11"/>
  <c r="K75" i="11" s="1"/>
  <c r="O76" i="11"/>
  <c r="O75" i="11" s="1"/>
  <c r="Q112" i="8"/>
  <c r="Q58" i="8"/>
  <c r="O25" i="8"/>
  <c r="O216" i="8" s="1"/>
  <c r="K9" i="8"/>
  <c r="K200" i="8" s="1"/>
  <c r="P14" i="8"/>
  <c r="P205" i="8" s="1"/>
  <c r="D18" i="8"/>
  <c r="D209" i="8" s="1"/>
  <c r="Q7" i="8"/>
  <c r="Q198" i="8" s="1"/>
  <c r="D14" i="8"/>
  <c r="D205" i="8" s="1"/>
  <c r="O21" i="8"/>
  <c r="O212" i="8" s="1"/>
  <c r="P22" i="8"/>
  <c r="P213" i="8" s="1"/>
  <c r="H21" i="8"/>
  <c r="H212" i="8" s="1"/>
  <c r="M22" i="8"/>
  <c r="M213" i="8" s="1"/>
  <c r="N23" i="8"/>
  <c r="N214" i="8" s="1"/>
  <c r="K24" i="8"/>
  <c r="K215" i="8" s="1"/>
  <c r="O24" i="8"/>
  <c r="O215" i="8" s="1"/>
  <c r="P25" i="8"/>
  <c r="P216" i="8" s="1"/>
  <c r="J8" i="8"/>
  <c r="J199" i="8" s="1"/>
  <c r="O8" i="8"/>
  <c r="O199" i="8" s="1"/>
  <c r="P9" i="8"/>
  <c r="P200" i="8" s="1"/>
  <c r="O12" i="8"/>
  <c r="O203" i="8" s="1"/>
  <c r="L21" i="8"/>
  <c r="L212" i="8" s="1"/>
  <c r="D25" i="8"/>
  <c r="D216" i="8" s="1"/>
  <c r="L25" i="8"/>
  <c r="L216" i="8" s="1"/>
  <c r="H7" i="8"/>
  <c r="H198" i="8" s="1"/>
  <c r="G21" i="8"/>
  <c r="G212" i="8" s="1"/>
  <c r="N8" i="8"/>
  <c r="N199" i="8" s="1"/>
  <c r="O9" i="8"/>
  <c r="O200" i="8" s="1"/>
  <c r="E11" i="8"/>
  <c r="E202" i="8" s="1"/>
  <c r="I11" i="8"/>
  <c r="I202" i="8" s="1"/>
  <c r="N12" i="8"/>
  <c r="N203" i="8" s="1"/>
  <c r="Q15" i="8"/>
  <c r="Q206" i="8" s="1"/>
  <c r="C17" i="8"/>
  <c r="C208" i="8" s="1"/>
  <c r="L22" i="8"/>
  <c r="L213" i="8" s="1"/>
  <c r="M23" i="8"/>
  <c r="M214" i="8" s="1"/>
  <c r="I24" i="8"/>
  <c r="I215" i="8" s="1"/>
  <c r="N24" i="8"/>
  <c r="N215" i="8" s="1"/>
  <c r="I46" i="8"/>
  <c r="I183" i="8" s="1"/>
  <c r="L10" i="8"/>
  <c r="L201" i="8" s="1"/>
  <c r="I7" i="8"/>
  <c r="I198" i="8" s="1"/>
  <c r="N16" i="8"/>
  <c r="N207" i="8" s="1"/>
  <c r="I23" i="8"/>
  <c r="I214" i="8" s="1"/>
  <c r="H22" i="8"/>
  <c r="H213" i="8" s="1"/>
  <c r="J19" i="8"/>
  <c r="N19" i="8"/>
  <c r="O19" i="8"/>
  <c r="F33" i="10" l="1"/>
  <c r="C4" i="10"/>
  <c r="N73" i="8"/>
  <c r="O183" i="8"/>
  <c r="H57" i="8"/>
  <c r="O4" i="9"/>
  <c r="M58" i="8"/>
  <c r="M57" i="8" s="1"/>
  <c r="Q76" i="9"/>
  <c r="Q4" i="10"/>
  <c r="G58" i="8"/>
  <c r="N75" i="11"/>
  <c r="F4" i="9"/>
  <c r="O60" i="11"/>
  <c r="K60" i="11"/>
  <c r="G60" i="11"/>
  <c r="G59" i="11" s="1"/>
  <c r="E60" i="11"/>
  <c r="L60" i="11"/>
  <c r="O4" i="10"/>
  <c r="K33" i="10"/>
  <c r="H33" i="10"/>
  <c r="N4" i="10"/>
  <c r="O33" i="10"/>
  <c r="J4" i="10"/>
  <c r="J47" i="10" s="1"/>
  <c r="H4" i="10"/>
  <c r="K4" i="10"/>
  <c r="N4" i="9"/>
  <c r="J4" i="9"/>
  <c r="K4" i="9"/>
  <c r="C4" i="9"/>
  <c r="I42" i="9"/>
  <c r="M4" i="9"/>
  <c r="I4" i="9"/>
  <c r="Q183" i="8"/>
  <c r="Q210" i="8"/>
  <c r="N76" i="9"/>
  <c r="O58" i="8"/>
  <c r="K73" i="8"/>
  <c r="C127" i="8"/>
  <c r="C46" i="11" s="1"/>
  <c r="C73" i="8"/>
  <c r="C57" i="8" s="1"/>
  <c r="I58" i="8"/>
  <c r="K58" i="8"/>
  <c r="K57" i="8" s="1"/>
  <c r="M210" i="8"/>
  <c r="D58" i="8"/>
  <c r="D57" i="8" s="1"/>
  <c r="Q156" i="8"/>
  <c r="M75" i="11"/>
  <c r="J73" i="8"/>
  <c r="P58" i="8"/>
  <c r="C47" i="10"/>
  <c r="F73" i="8"/>
  <c r="G156" i="8"/>
  <c r="P183" i="8"/>
  <c r="Q47" i="10"/>
  <c r="C75" i="11"/>
  <c r="P84" i="8"/>
  <c r="E73" i="8"/>
  <c r="K183" i="8"/>
  <c r="P73" i="8"/>
  <c r="M183" i="8"/>
  <c r="N183" i="8"/>
  <c r="L84" i="8"/>
  <c r="Q60" i="11"/>
  <c r="N77" i="9"/>
  <c r="J183" i="8"/>
  <c r="K84" i="8"/>
  <c r="Q75" i="11"/>
  <c r="M60" i="11"/>
  <c r="B75" i="11"/>
  <c r="F183" i="8"/>
  <c r="F75" i="11"/>
  <c r="O59" i="11"/>
  <c r="I60" i="11"/>
  <c r="J60" i="11"/>
  <c r="J59" i="11" s="1"/>
  <c r="C112" i="8"/>
  <c r="C111" i="8" s="1"/>
  <c r="C33" i="10"/>
  <c r="J127" i="8"/>
  <c r="J46" i="11" s="1"/>
  <c r="E75" i="11"/>
  <c r="E59" i="11" s="1"/>
  <c r="D75" i="11"/>
  <c r="N47" i="10"/>
  <c r="G57" i="8"/>
  <c r="E58" i="8"/>
  <c r="E57" i="8" s="1"/>
  <c r="C60" i="11"/>
  <c r="C59" i="11" s="1"/>
  <c r="F42" i="9"/>
  <c r="F76" i="9" s="1"/>
  <c r="I156" i="8"/>
  <c r="L58" i="8"/>
  <c r="L57" i="8" s="1"/>
  <c r="I112" i="8"/>
  <c r="E4" i="9"/>
  <c r="J112" i="8"/>
  <c r="E42" i="9"/>
  <c r="E76" i="9" s="1"/>
  <c r="N60" i="11"/>
  <c r="D33" i="10"/>
  <c r="B4" i="9"/>
  <c r="G33" i="10"/>
  <c r="O112" i="8"/>
  <c r="L59" i="11"/>
  <c r="M42" i="9"/>
  <c r="M76" i="9" s="1"/>
  <c r="H59" i="11"/>
  <c r="F60" i="11"/>
  <c r="K47" i="10"/>
  <c r="B4" i="10"/>
  <c r="L33" i="10"/>
  <c r="J58" i="8"/>
  <c r="F127" i="8"/>
  <c r="F46" i="11" s="1"/>
  <c r="O42" i="9"/>
  <c r="O76" i="9" s="1"/>
  <c r="O47" i="10"/>
  <c r="M156" i="8"/>
  <c r="M4" i="10"/>
  <c r="I75" i="11"/>
  <c r="D60" i="11"/>
  <c r="E4" i="10"/>
  <c r="G4" i="9"/>
  <c r="G47" i="10" s="1"/>
  <c r="F4" i="10"/>
  <c r="F47" i="10" s="1"/>
  <c r="L4" i="9"/>
  <c r="Q33" i="10"/>
  <c r="K210" i="8"/>
  <c r="K156" i="8"/>
  <c r="D112" i="8"/>
  <c r="D33" i="11"/>
  <c r="F210" i="8"/>
  <c r="F156" i="8"/>
  <c r="Q127" i="8"/>
  <c r="Q46" i="11" s="1"/>
  <c r="Q47" i="11"/>
  <c r="P127" i="8"/>
  <c r="P46" i="11" s="1"/>
  <c r="P47" i="11"/>
  <c r="G127" i="8"/>
  <c r="G46" i="11" s="1"/>
  <c r="N156" i="8"/>
  <c r="N210" i="8"/>
  <c r="M112" i="8"/>
  <c r="F112" i="8"/>
  <c r="L4" i="10"/>
  <c r="M33" i="10"/>
  <c r="L42" i="9"/>
  <c r="L76" i="9" s="1"/>
  <c r="L77" i="9"/>
  <c r="J42" i="9"/>
  <c r="J76" i="9" s="1"/>
  <c r="D127" i="8"/>
  <c r="D46" i="11" s="1"/>
  <c r="D47" i="11"/>
  <c r="H112" i="8"/>
  <c r="H33" i="11"/>
  <c r="J210" i="8"/>
  <c r="J156" i="8"/>
  <c r="G42" i="9"/>
  <c r="G76" i="9" s="1"/>
  <c r="K59" i="11"/>
  <c r="D4" i="9"/>
  <c r="D4" i="10"/>
  <c r="I33" i="10"/>
  <c r="L112" i="8"/>
  <c r="L33" i="11"/>
  <c r="O57" i="8"/>
  <c r="C210" i="8"/>
  <c r="C156" i="8"/>
  <c r="N58" i="8"/>
  <c r="P210" i="8"/>
  <c r="P156" i="8"/>
  <c r="D210" i="8"/>
  <c r="D156" i="8"/>
  <c r="O127" i="8"/>
  <c r="O46" i="11" s="1"/>
  <c r="O47" i="11"/>
  <c r="I127" i="8"/>
  <c r="I46" i="11" s="1"/>
  <c r="I47" i="11"/>
  <c r="H127" i="8"/>
  <c r="H46" i="11" s="1"/>
  <c r="H47" i="11"/>
  <c r="O156" i="8"/>
  <c r="O210" i="8"/>
  <c r="Q57" i="8"/>
  <c r="M127" i="8"/>
  <c r="M46" i="11" s="1"/>
  <c r="M47" i="11"/>
  <c r="G112" i="8"/>
  <c r="G33" i="11"/>
  <c r="L210" i="8"/>
  <c r="L156" i="8"/>
  <c r="P112" i="8"/>
  <c r="P33" i="11"/>
  <c r="E127" i="8"/>
  <c r="E46" i="11" s="1"/>
  <c r="E47" i="11"/>
  <c r="K42" i="9"/>
  <c r="K76" i="9" s="1"/>
  <c r="H4" i="9"/>
  <c r="H47" i="10" s="1"/>
  <c r="D42" i="9"/>
  <c r="D76" i="9" s="1"/>
  <c r="D77" i="9"/>
  <c r="K127" i="8"/>
  <c r="K46" i="11" s="1"/>
  <c r="K47" i="11"/>
  <c r="H210" i="8"/>
  <c r="H156" i="8"/>
  <c r="N112" i="8"/>
  <c r="E112" i="8"/>
  <c r="N127" i="8"/>
  <c r="N46" i="11" s="1"/>
  <c r="I76" i="9"/>
  <c r="C42" i="9"/>
  <c r="C76" i="9" s="1"/>
  <c r="P4" i="9"/>
  <c r="P60" i="11"/>
  <c r="P59" i="11" s="1"/>
  <c r="I4" i="10"/>
  <c r="I47" i="10" s="1"/>
  <c r="E33" i="10"/>
  <c r="P42" i="9"/>
  <c r="P76" i="9" s="1"/>
  <c r="P77" i="9"/>
  <c r="H42" i="9"/>
  <c r="H76" i="9" s="1"/>
  <c r="H77" i="9"/>
  <c r="P4" i="10"/>
  <c r="E210" i="8"/>
  <c r="E156" i="8"/>
  <c r="F58" i="8"/>
  <c r="L127" i="8"/>
  <c r="L46" i="11" s="1"/>
  <c r="L47" i="11"/>
  <c r="K112" i="8"/>
  <c r="K33" i="11"/>
  <c r="I57" i="8"/>
  <c r="J57" i="8" l="1"/>
  <c r="F59" i="11"/>
  <c r="N59" i="11"/>
  <c r="N57" i="8"/>
  <c r="M47" i="10"/>
  <c r="P57" i="8"/>
  <c r="Q59" i="11"/>
  <c r="I59" i="11"/>
  <c r="E47" i="10"/>
  <c r="P47" i="10"/>
  <c r="B47" i="10"/>
  <c r="F57" i="8"/>
  <c r="M59" i="11"/>
  <c r="K111" i="8"/>
  <c r="J111" i="8"/>
  <c r="O111" i="8"/>
  <c r="D59" i="11"/>
  <c r="F111" i="8"/>
  <c r="N111" i="8"/>
  <c r="P111" i="8"/>
  <c r="G111" i="8"/>
  <c r="M111" i="8"/>
  <c r="I111" i="8"/>
  <c r="E111" i="8"/>
  <c r="L111" i="8"/>
  <c r="Q111" i="8"/>
  <c r="L47" i="10"/>
  <c r="D47" i="10"/>
  <c r="H111" i="8"/>
  <c r="D111" i="8"/>
  <c r="N5" i="21" l="1"/>
  <c r="P5" i="21"/>
  <c r="Q5" i="21"/>
  <c r="B5" i="21"/>
  <c r="C5" i="21"/>
  <c r="D5" i="21"/>
  <c r="E5" i="21"/>
  <c r="F5" i="21"/>
  <c r="G5" i="21"/>
  <c r="H5" i="21"/>
  <c r="I5" i="21"/>
  <c r="J5" i="21"/>
  <c r="L5" i="21"/>
  <c r="M5" i="21"/>
  <c r="E14" i="21"/>
  <c r="E15" i="21" s="1"/>
  <c r="I14" i="21"/>
  <c r="I15" i="21" s="1"/>
  <c r="B52" i="7"/>
  <c r="F52" i="7"/>
  <c r="J52" i="7"/>
  <c r="N52" i="7"/>
  <c r="B53" i="7"/>
  <c r="F53" i="7"/>
  <c r="I19" i="20"/>
  <c r="J53" i="7"/>
  <c r="N53" i="7"/>
  <c r="Q53" i="7"/>
  <c r="D14" i="19"/>
  <c r="E26" i="7"/>
  <c r="H26" i="7"/>
  <c r="I30" i="20"/>
  <c r="K26" i="7"/>
  <c r="O26" i="7"/>
  <c r="P26" i="7"/>
  <c r="Q30" i="20"/>
  <c r="D27" i="7"/>
  <c r="E27" i="7"/>
  <c r="H27" i="7"/>
  <c r="I27" i="7"/>
  <c r="L27" i="7"/>
  <c r="M27" i="7"/>
  <c r="P15" i="19"/>
  <c r="Q27" i="7"/>
  <c r="G14" i="19"/>
  <c r="I14" i="19"/>
  <c r="M26" i="20"/>
  <c r="Q14" i="19"/>
  <c r="L15" i="19"/>
  <c r="M15" i="19"/>
  <c r="Q27" i="20"/>
  <c r="N14" i="19"/>
  <c r="O14" i="19"/>
  <c r="J15" i="19"/>
  <c r="K15" i="19"/>
  <c r="N15" i="19"/>
  <c r="O15" i="19"/>
  <c r="H5" i="14"/>
  <c r="I5" i="14"/>
  <c r="J5" i="14"/>
  <c r="K5" i="14"/>
  <c r="L5" i="14"/>
  <c r="M5" i="14"/>
  <c r="N5" i="14"/>
  <c r="O5" i="14"/>
  <c r="P5" i="14"/>
  <c r="Q5" i="14"/>
  <c r="B61" i="14"/>
  <c r="C61" i="14"/>
  <c r="D61" i="14"/>
  <c r="E61" i="14"/>
  <c r="F61" i="14"/>
  <c r="G61" i="14"/>
  <c r="H61" i="14"/>
  <c r="I61" i="14"/>
  <c r="L61" i="14"/>
  <c r="M61" i="14"/>
  <c r="Q61" i="14"/>
  <c r="D64" i="14"/>
  <c r="E64" i="14"/>
  <c r="H64" i="14"/>
  <c r="I64" i="14"/>
  <c r="L64" i="14"/>
  <c r="M64" i="14"/>
  <c r="P64" i="14"/>
  <c r="Q64" i="14"/>
  <c r="C64" i="7"/>
  <c r="C144" i="7" s="1"/>
  <c r="D65" i="14"/>
  <c r="F65" i="14"/>
  <c r="G65" i="14"/>
  <c r="H65" i="14"/>
  <c r="I65" i="14"/>
  <c r="J65" i="14"/>
  <c r="K65" i="14"/>
  <c r="L65" i="14"/>
  <c r="M65" i="14"/>
  <c r="N65" i="14"/>
  <c r="O65" i="14"/>
  <c r="P65" i="14"/>
  <c r="Q65" i="14"/>
  <c r="C68" i="14"/>
  <c r="D68" i="14"/>
  <c r="E68" i="14"/>
  <c r="G68" i="14"/>
  <c r="I68" i="14"/>
  <c r="K68" i="14"/>
  <c r="M68" i="14"/>
  <c r="O68" i="14"/>
  <c r="Q68" i="14"/>
  <c r="J61" i="14"/>
  <c r="K61" i="14"/>
  <c r="N61" i="14"/>
  <c r="O61" i="14"/>
  <c r="B64" i="14"/>
  <c r="C64" i="14"/>
  <c r="F64" i="14"/>
  <c r="G64" i="14"/>
  <c r="J64" i="14"/>
  <c r="K64" i="14"/>
  <c r="N64" i="14"/>
  <c r="O64" i="14"/>
  <c r="B65" i="14"/>
  <c r="C65" i="14"/>
  <c r="B68" i="14"/>
  <c r="F68" i="14"/>
  <c r="H68" i="14"/>
  <c r="J68" i="14"/>
  <c r="L68" i="14"/>
  <c r="N68" i="14"/>
  <c r="P68" i="14"/>
  <c r="B205" i="11"/>
  <c r="C205" i="11"/>
  <c r="D205" i="11"/>
  <c r="E205" i="11"/>
  <c r="F205" i="11"/>
  <c r="G205" i="11"/>
  <c r="H205" i="11"/>
  <c r="I205" i="11"/>
  <c r="J205" i="11"/>
  <c r="K205" i="11"/>
  <c r="L205" i="11"/>
  <c r="M205" i="11"/>
  <c r="N205" i="11"/>
  <c r="O205" i="11"/>
  <c r="P205" i="11"/>
  <c r="Q205" i="11"/>
  <c r="B211" i="11"/>
  <c r="C211" i="11"/>
  <c r="D211" i="11"/>
  <c r="E211" i="11"/>
  <c r="F211" i="11"/>
  <c r="G211" i="11"/>
  <c r="H211" i="11"/>
  <c r="I211" i="11"/>
  <c r="J211" i="11"/>
  <c r="K211" i="11"/>
  <c r="L211" i="11"/>
  <c r="M211" i="11"/>
  <c r="N211" i="11"/>
  <c r="O211" i="11"/>
  <c r="P211" i="11"/>
  <c r="Q211" i="11"/>
  <c r="B218" i="11"/>
  <c r="C218" i="11"/>
  <c r="D218" i="11"/>
  <c r="E218" i="11"/>
  <c r="F218" i="11"/>
  <c r="G218" i="11"/>
  <c r="H218" i="11"/>
  <c r="I218" i="11"/>
  <c r="J218" i="11"/>
  <c r="K218" i="11"/>
  <c r="L218" i="11"/>
  <c r="M218" i="11"/>
  <c r="N218" i="11"/>
  <c r="O218" i="11"/>
  <c r="P218" i="11"/>
  <c r="Q218" i="11"/>
  <c r="H58" i="7"/>
  <c r="K58" i="7"/>
  <c r="M58" i="7"/>
  <c r="D144" i="10"/>
  <c r="E144" i="10"/>
  <c r="F144" i="10"/>
  <c r="G144" i="10"/>
  <c r="J144" i="10"/>
  <c r="K144" i="10"/>
  <c r="N144" i="10"/>
  <c r="O144" i="10"/>
  <c r="B150" i="10"/>
  <c r="C150" i="10"/>
  <c r="D150" i="10"/>
  <c r="E150" i="10"/>
  <c r="F150" i="10"/>
  <c r="G150" i="10"/>
  <c r="H150" i="10"/>
  <c r="I150" i="10"/>
  <c r="K150" i="10"/>
  <c r="M150" i="10"/>
  <c r="O150" i="10"/>
  <c r="Q150" i="10"/>
  <c r="B157" i="10"/>
  <c r="C157" i="10"/>
  <c r="F157" i="10"/>
  <c r="G157" i="10"/>
  <c r="J157" i="10"/>
  <c r="K157" i="10"/>
  <c r="L157" i="10"/>
  <c r="M157" i="10"/>
  <c r="N157" i="10"/>
  <c r="O157" i="10"/>
  <c r="P157" i="10"/>
  <c r="Q157" i="10"/>
  <c r="B144" i="10"/>
  <c r="C144" i="10"/>
  <c r="H144" i="10"/>
  <c r="I144" i="10"/>
  <c r="L144" i="10"/>
  <c r="M144" i="10"/>
  <c r="P144" i="10"/>
  <c r="Q144" i="10"/>
  <c r="J150" i="10"/>
  <c r="L150" i="10"/>
  <c r="N150" i="10"/>
  <c r="P150" i="10"/>
  <c r="D157" i="10"/>
  <c r="E157" i="10"/>
  <c r="H157" i="10"/>
  <c r="I157" i="10"/>
  <c r="E32" i="7"/>
  <c r="F33" i="7"/>
  <c r="G33" i="7"/>
  <c r="H33" i="7"/>
  <c r="K33" i="7"/>
  <c r="L33" i="7"/>
  <c r="O33" i="7"/>
  <c r="P33" i="7"/>
  <c r="Q33" i="7"/>
  <c r="B34" i="7"/>
  <c r="F34" i="7"/>
  <c r="J34" i="7"/>
  <c r="N34" i="7"/>
  <c r="B45" i="7"/>
  <c r="F45" i="7"/>
  <c r="I45" i="7"/>
  <c r="J45" i="7"/>
  <c r="K45" i="7"/>
  <c r="L45" i="7"/>
  <c r="M45" i="7"/>
  <c r="N45" i="7"/>
  <c r="O45" i="7"/>
  <c r="P45" i="7"/>
  <c r="Q45" i="7"/>
  <c r="B46" i="7"/>
  <c r="E46" i="7"/>
  <c r="F46" i="7"/>
  <c r="G46" i="7"/>
  <c r="H46" i="7"/>
  <c r="I46" i="7"/>
  <c r="L46" i="7"/>
  <c r="M46" i="7"/>
  <c r="P46" i="7"/>
  <c r="Q46" i="7"/>
  <c r="C123" i="9"/>
  <c r="G123" i="9"/>
  <c r="K123" i="9"/>
  <c r="C150" i="9"/>
  <c r="B7" i="7"/>
  <c r="D7" i="7"/>
  <c r="E7" i="7"/>
  <c r="F7" i="7"/>
  <c r="G7" i="7"/>
  <c r="Q7" i="7"/>
  <c r="Q20" i="7"/>
  <c r="D56" i="10"/>
  <c r="P56" i="10"/>
  <c r="H58" i="10"/>
  <c r="P58" i="10"/>
  <c r="D59" i="10"/>
  <c r="H59" i="10"/>
  <c r="D60" i="10"/>
  <c r="D61" i="10"/>
  <c r="P61" i="10"/>
  <c r="C63" i="10"/>
  <c r="D63" i="10"/>
  <c r="G63" i="10"/>
  <c r="H63" i="10"/>
  <c r="K63" i="10"/>
  <c r="L63" i="10"/>
  <c r="P63" i="10"/>
  <c r="D65" i="10"/>
  <c r="P65" i="10"/>
  <c r="D66" i="10"/>
  <c r="H66" i="10"/>
  <c r="L66" i="10"/>
  <c r="P66" i="10"/>
  <c r="D68" i="10"/>
  <c r="H68" i="10"/>
  <c r="L68" i="10"/>
  <c r="D72" i="10"/>
  <c r="P73" i="10"/>
  <c r="D74" i="10"/>
  <c r="H74" i="10"/>
  <c r="D76" i="10"/>
  <c r="D78" i="10"/>
  <c r="H78" i="10"/>
  <c r="L78" i="10"/>
  <c r="D79" i="10"/>
  <c r="P79" i="10"/>
  <c r="B5" i="11"/>
  <c r="C5" i="11"/>
  <c r="D5" i="11"/>
  <c r="E5" i="11"/>
  <c r="F5" i="11"/>
  <c r="G5" i="11"/>
  <c r="H5" i="11"/>
  <c r="I5" i="11"/>
  <c r="J5" i="11"/>
  <c r="K5" i="11"/>
  <c r="L5" i="11"/>
  <c r="M5" i="11"/>
  <c r="N5" i="11"/>
  <c r="O5" i="11"/>
  <c r="P5" i="11"/>
  <c r="Q5" i="11"/>
  <c r="B6" i="11"/>
  <c r="C6" i="11"/>
  <c r="D6" i="11"/>
  <c r="E6" i="11"/>
  <c r="F6" i="11"/>
  <c r="G6" i="11"/>
  <c r="H6" i="11"/>
  <c r="I6" i="11"/>
  <c r="J6" i="11"/>
  <c r="K6" i="11"/>
  <c r="L6" i="11"/>
  <c r="M6" i="11"/>
  <c r="N6" i="11"/>
  <c r="O6" i="11"/>
  <c r="P6" i="11"/>
  <c r="Q6" i="11"/>
  <c r="B7" i="11"/>
  <c r="C7" i="11"/>
  <c r="D7" i="11"/>
  <c r="E7" i="11"/>
  <c r="F7" i="11"/>
  <c r="G7" i="11"/>
  <c r="H7" i="11"/>
  <c r="I7" i="11"/>
  <c r="J7" i="11"/>
  <c r="K7" i="11"/>
  <c r="L7" i="11"/>
  <c r="M7" i="11"/>
  <c r="N7" i="11"/>
  <c r="O7" i="11"/>
  <c r="P7" i="11"/>
  <c r="Q7" i="11"/>
  <c r="B8" i="11"/>
  <c r="C8" i="11"/>
  <c r="D8" i="11"/>
  <c r="E8" i="11"/>
  <c r="F8" i="11"/>
  <c r="G8" i="11"/>
  <c r="H8" i="11"/>
  <c r="I8" i="11"/>
  <c r="J8" i="11"/>
  <c r="K8" i="11"/>
  <c r="L8" i="11"/>
  <c r="M8" i="11"/>
  <c r="N8" i="11"/>
  <c r="O8" i="11"/>
  <c r="P8" i="11"/>
  <c r="Q8" i="11"/>
  <c r="B9" i="11"/>
  <c r="C9" i="11"/>
  <c r="D9" i="11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B10" i="11"/>
  <c r="C10" i="11"/>
  <c r="D10" i="11"/>
  <c r="E10" i="11"/>
  <c r="F10" i="11"/>
  <c r="G10" i="11"/>
  <c r="H10" i="11"/>
  <c r="I10" i="11"/>
  <c r="J10" i="11"/>
  <c r="K10" i="11"/>
  <c r="L10" i="11"/>
  <c r="M10" i="11"/>
  <c r="N10" i="11"/>
  <c r="O10" i="11"/>
  <c r="P10" i="11"/>
  <c r="Q10" i="11"/>
  <c r="B11" i="11"/>
  <c r="C11" i="11"/>
  <c r="D11" i="11"/>
  <c r="E11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B12" i="11"/>
  <c r="C12" i="11"/>
  <c r="D1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B13" i="11"/>
  <c r="C13" i="11"/>
  <c r="D13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B14" i="11"/>
  <c r="C14" i="11"/>
  <c r="D14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B15" i="11"/>
  <c r="C15" i="11"/>
  <c r="D15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B16" i="11"/>
  <c r="C16" i="11"/>
  <c r="D16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B17" i="11"/>
  <c r="C17" i="11"/>
  <c r="D17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B18" i="11"/>
  <c r="C18" i="11"/>
  <c r="D18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B20" i="11"/>
  <c r="C20" i="11"/>
  <c r="D20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B21" i="11"/>
  <c r="C21" i="11"/>
  <c r="D21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B22" i="11"/>
  <c r="C22" i="11"/>
  <c r="D22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B23" i="11"/>
  <c r="C23" i="11"/>
  <c r="D23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B24" i="11"/>
  <c r="C24" i="11"/>
  <c r="D24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B25" i="11"/>
  <c r="C25" i="11"/>
  <c r="D25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B26" i="11"/>
  <c r="C26" i="11"/>
  <c r="D26" i="11"/>
  <c r="E26" i="11"/>
  <c r="F26" i="11"/>
  <c r="G26" i="11"/>
  <c r="I26" i="11"/>
  <c r="J26" i="11"/>
  <c r="K26" i="11"/>
  <c r="M26" i="11"/>
  <c r="N26" i="11"/>
  <c r="O26" i="11"/>
  <c r="Q26" i="11"/>
  <c r="B27" i="11"/>
  <c r="C27" i="11"/>
  <c r="D27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B28" i="11"/>
  <c r="C28" i="11"/>
  <c r="D28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B169" i="8"/>
  <c r="C116" i="9"/>
  <c r="K116" i="9"/>
  <c r="B170" i="8"/>
  <c r="C117" i="9"/>
  <c r="B171" i="8"/>
  <c r="K118" i="9"/>
  <c r="O118" i="9"/>
  <c r="G119" i="9"/>
  <c r="K119" i="9"/>
  <c r="G120" i="9"/>
  <c r="K120" i="9"/>
  <c r="O121" i="9"/>
  <c r="K122" i="9"/>
  <c r="O122" i="9"/>
  <c r="O123" i="9"/>
  <c r="B204" i="8"/>
  <c r="K125" i="9"/>
  <c r="O125" i="9"/>
  <c r="G126" i="9"/>
  <c r="O126" i="9"/>
  <c r="G127" i="9"/>
  <c r="K127" i="9"/>
  <c r="O128" i="9"/>
  <c r="G129" i="9"/>
  <c r="K129" i="9"/>
  <c r="O129" i="9"/>
  <c r="C131" i="9"/>
  <c r="C132" i="9"/>
  <c r="B142" i="8"/>
  <c r="B143" i="8"/>
  <c r="B196" i="8"/>
  <c r="B217" i="8"/>
  <c r="B257" i="8"/>
  <c r="C257" i="8"/>
  <c r="D257" i="8"/>
  <c r="A1" i="7"/>
  <c r="A6" i="7"/>
  <c r="B6" i="7"/>
  <c r="C6" i="7"/>
  <c r="D6" i="7"/>
  <c r="E6" i="7"/>
  <c r="F6" i="7"/>
  <c r="G6" i="7"/>
  <c r="H6" i="7"/>
  <c r="I6" i="7"/>
  <c r="J6" i="7"/>
  <c r="K6" i="7"/>
  <c r="L6" i="7"/>
  <c r="M6" i="7"/>
  <c r="P6" i="7"/>
  <c r="Q6" i="7"/>
  <c r="A7" i="7"/>
  <c r="C7" i="7"/>
  <c r="J7" i="7"/>
  <c r="K7" i="7"/>
  <c r="L7" i="7"/>
  <c r="N7" i="7"/>
  <c r="O7" i="7"/>
  <c r="P7" i="7"/>
  <c r="A8" i="7"/>
  <c r="B8" i="7"/>
  <c r="C8" i="7"/>
  <c r="D8" i="7"/>
  <c r="E8" i="7"/>
  <c r="F8" i="7"/>
  <c r="G8" i="7"/>
  <c r="J8" i="7"/>
  <c r="K8" i="7"/>
  <c r="N8" i="7"/>
  <c r="A10" i="7"/>
  <c r="A11" i="7"/>
  <c r="A12" i="7"/>
  <c r="A38" i="7" s="1"/>
  <c r="A14" i="7"/>
  <c r="A15" i="7"/>
  <c r="A16" i="7"/>
  <c r="A19" i="7"/>
  <c r="B19" i="7"/>
  <c r="C19" i="7"/>
  <c r="D19" i="7"/>
  <c r="E19" i="7"/>
  <c r="F19" i="7"/>
  <c r="G19" i="7"/>
  <c r="H19" i="7"/>
  <c r="I19" i="7"/>
  <c r="J19" i="7"/>
  <c r="K19" i="7"/>
  <c r="L19" i="7"/>
  <c r="N19" i="7"/>
  <c r="O19" i="7"/>
  <c r="P19" i="7"/>
  <c r="A20" i="7"/>
  <c r="B20" i="7"/>
  <c r="C20" i="7"/>
  <c r="F20" i="7"/>
  <c r="H20" i="7"/>
  <c r="J20" i="7"/>
  <c r="L20" i="7"/>
  <c r="N20" i="7"/>
  <c r="O20" i="7"/>
  <c r="P20" i="7"/>
  <c r="A23" i="7"/>
  <c r="A24" i="7"/>
  <c r="A26" i="7"/>
  <c r="A52" i="7" s="1"/>
  <c r="B26" i="7"/>
  <c r="C26" i="7"/>
  <c r="F26" i="7"/>
  <c r="G26" i="7"/>
  <c r="L26" i="7"/>
  <c r="N26" i="7"/>
  <c r="A27" i="7"/>
  <c r="B27" i="7"/>
  <c r="C27" i="7"/>
  <c r="F27" i="7"/>
  <c r="G27" i="7"/>
  <c r="J27" i="7"/>
  <c r="K27" i="7"/>
  <c r="N27" i="7"/>
  <c r="O27" i="7"/>
  <c r="A31" i="7"/>
  <c r="A32" i="7"/>
  <c r="C32" i="7"/>
  <c r="D32" i="7"/>
  <c r="G32" i="7"/>
  <c r="H32" i="7"/>
  <c r="I32" i="7"/>
  <c r="K32" i="7"/>
  <c r="L32" i="7"/>
  <c r="M32" i="7"/>
  <c r="O32" i="7"/>
  <c r="P32" i="7"/>
  <c r="Q32" i="7"/>
  <c r="A33" i="7"/>
  <c r="C33" i="7"/>
  <c r="D33" i="7"/>
  <c r="E33" i="7"/>
  <c r="M33" i="7"/>
  <c r="A34" i="7"/>
  <c r="C34" i="7"/>
  <c r="D34" i="7"/>
  <c r="E34" i="7"/>
  <c r="G34" i="7"/>
  <c r="H34" i="7"/>
  <c r="I34" i="7"/>
  <c r="K34" i="7"/>
  <c r="L34" i="7"/>
  <c r="M34" i="7"/>
  <c r="O34" i="7"/>
  <c r="P34" i="7"/>
  <c r="Q34" i="7"/>
  <c r="A35" i="7"/>
  <c r="A36" i="7"/>
  <c r="A37" i="7"/>
  <c r="A39" i="7"/>
  <c r="A40" i="7"/>
  <c r="A41" i="7"/>
  <c r="A42" i="7"/>
  <c r="A44" i="7"/>
  <c r="A45" i="7"/>
  <c r="C45" i="7"/>
  <c r="D45" i="7"/>
  <c r="E45" i="7"/>
  <c r="G45" i="7"/>
  <c r="H45" i="7"/>
  <c r="A46" i="7"/>
  <c r="C46" i="7"/>
  <c r="D46" i="7"/>
  <c r="K46" i="7"/>
  <c r="O46" i="7"/>
  <c r="A47" i="7"/>
  <c r="A48" i="7"/>
  <c r="A49" i="7"/>
  <c r="A50" i="7"/>
  <c r="C52" i="7"/>
  <c r="D52" i="7"/>
  <c r="E52" i="7"/>
  <c r="G52" i="7"/>
  <c r="H52" i="7"/>
  <c r="I52" i="7"/>
  <c r="K52" i="7"/>
  <c r="L52" i="7"/>
  <c r="M52" i="7"/>
  <c r="O52" i="7"/>
  <c r="P52" i="7"/>
  <c r="Q52" i="7"/>
  <c r="A53" i="7"/>
  <c r="C53" i="7"/>
  <c r="E53" i="7"/>
  <c r="G53" i="7"/>
  <c r="K53" i="7"/>
  <c r="M53" i="7"/>
  <c r="O53" i="7"/>
  <c r="A57" i="7"/>
  <c r="A58" i="7"/>
  <c r="C58" i="7"/>
  <c r="D58" i="7"/>
  <c r="E58" i="7"/>
  <c r="F58" i="7"/>
  <c r="G58" i="7"/>
  <c r="I58" i="7"/>
  <c r="J58" i="7"/>
  <c r="L58" i="7"/>
  <c r="N58" i="7"/>
  <c r="P58" i="7"/>
  <c r="Q58" i="7"/>
  <c r="A59" i="7"/>
  <c r="A60" i="7"/>
  <c r="A61" i="7"/>
  <c r="A62" i="7"/>
  <c r="B62" i="7"/>
  <c r="B142" i="7" s="1"/>
  <c r="C62" i="7"/>
  <c r="C142" i="7" s="1"/>
  <c r="D62" i="7"/>
  <c r="D142" i="7" s="1"/>
  <c r="E62" i="7"/>
  <c r="F62" i="7"/>
  <c r="G62" i="7"/>
  <c r="H62" i="7"/>
  <c r="H142" i="7" s="1"/>
  <c r="I62" i="7"/>
  <c r="J62" i="7"/>
  <c r="J142" i="7" s="1"/>
  <c r="K62" i="7"/>
  <c r="L62" i="7"/>
  <c r="L142" i="7" s="1"/>
  <c r="M62" i="7"/>
  <c r="N62" i="7"/>
  <c r="N142" i="7" s="1"/>
  <c r="O62" i="7"/>
  <c r="Q62" i="7"/>
  <c r="A63" i="7"/>
  <c r="A64" i="7"/>
  <c r="B64" i="7"/>
  <c r="D64" i="7"/>
  <c r="D144" i="7" s="1"/>
  <c r="F64" i="7"/>
  <c r="F144" i="7" s="1"/>
  <c r="G64" i="7"/>
  <c r="G144" i="7" s="1"/>
  <c r="H64" i="7"/>
  <c r="H144" i="7" s="1"/>
  <c r="I64" i="7"/>
  <c r="I144" i="7" s="1"/>
  <c r="J64" i="7"/>
  <c r="K64" i="7"/>
  <c r="K144" i="7" s="1"/>
  <c r="L64" i="7"/>
  <c r="L144" i="7" s="1"/>
  <c r="M64" i="7"/>
  <c r="M144" i="7" s="1"/>
  <c r="N64" i="7"/>
  <c r="N144" i="7" s="1"/>
  <c r="O64" i="7"/>
  <c r="O144" i="7" s="1"/>
  <c r="P64" i="7"/>
  <c r="P144" i="7" s="1"/>
  <c r="Q64" i="7"/>
  <c r="Q144" i="7" s="1"/>
  <c r="A65" i="7"/>
  <c r="A66" i="7"/>
  <c r="A67" i="7"/>
  <c r="A68" i="7"/>
  <c r="A70" i="7"/>
  <c r="A71" i="7"/>
  <c r="A72" i="7"/>
  <c r="A73" i="7"/>
  <c r="A74" i="7"/>
  <c r="A75" i="7"/>
  <c r="A76" i="7"/>
  <c r="A78" i="7"/>
  <c r="A79" i="7"/>
  <c r="A85" i="7"/>
  <c r="A86" i="7"/>
  <c r="A87" i="7"/>
  <c r="A88" i="7"/>
  <c r="A89" i="7"/>
  <c r="A90" i="7"/>
  <c r="A91" i="7"/>
  <c r="A92" i="7"/>
  <c r="A93" i="7"/>
  <c r="A94" i="7"/>
  <c r="A95" i="7"/>
  <c r="A96" i="7"/>
  <c r="A98" i="7"/>
  <c r="A99" i="7"/>
  <c r="A100" i="7"/>
  <c r="A101" i="7"/>
  <c r="A102" i="7"/>
  <c r="A103" i="7"/>
  <c r="A104" i="7"/>
  <c r="A106" i="7"/>
  <c r="A107" i="7"/>
  <c r="A111" i="7"/>
  <c r="A112" i="7"/>
  <c r="A113" i="7"/>
  <c r="A114" i="7"/>
  <c r="A115" i="7"/>
  <c r="A116" i="7"/>
  <c r="A117" i="7"/>
  <c r="A118" i="7"/>
  <c r="A119" i="7"/>
  <c r="A120" i="7"/>
  <c r="A121" i="7"/>
  <c r="A122" i="7"/>
  <c r="A124" i="7"/>
  <c r="A125" i="7"/>
  <c r="A126" i="7"/>
  <c r="A127" i="7"/>
  <c r="A128" i="7"/>
  <c r="A129" i="7"/>
  <c r="A130" i="7"/>
  <c r="A132" i="7"/>
  <c r="A133" i="7"/>
  <c r="A137" i="7"/>
  <c r="A138" i="7"/>
  <c r="A139" i="7"/>
  <c r="A140" i="7"/>
  <c r="A141" i="7"/>
  <c r="A142" i="7"/>
  <c r="F142" i="7"/>
  <c r="A143" i="7"/>
  <c r="J144" i="7"/>
  <c r="A145" i="7"/>
  <c r="A146" i="7"/>
  <c r="A147" i="7"/>
  <c r="A148" i="7"/>
  <c r="A150" i="7"/>
  <c r="A151" i="7"/>
  <c r="A152" i="7"/>
  <c r="A153" i="7"/>
  <c r="A154" i="7"/>
  <c r="A155" i="7"/>
  <c r="A156" i="7"/>
  <c r="A158" i="7"/>
  <c r="A159" i="7"/>
  <c r="A163" i="7"/>
  <c r="A164" i="7"/>
  <c r="A165" i="7"/>
  <c r="A166" i="7"/>
  <c r="A167" i="7"/>
  <c r="A168" i="7"/>
  <c r="A169" i="7"/>
  <c r="A171" i="7"/>
  <c r="A172" i="7"/>
  <c r="A173" i="7"/>
  <c r="A174" i="7"/>
  <c r="A176" i="7"/>
  <c r="A177" i="7"/>
  <c r="A178" i="7"/>
  <c r="A179" i="7"/>
  <c r="A180" i="7"/>
  <c r="A181" i="7"/>
  <c r="A182" i="7"/>
  <c r="A184" i="7"/>
  <c r="A185" i="7"/>
  <c r="A189" i="7"/>
  <c r="A190" i="7"/>
  <c r="A191" i="7"/>
  <c r="A192" i="7"/>
  <c r="A193" i="7"/>
  <c r="A194" i="7"/>
  <c r="A195" i="7"/>
  <c r="A197" i="7"/>
  <c r="A198" i="7"/>
  <c r="A199" i="7"/>
  <c r="A200" i="7"/>
  <c r="A202" i="7"/>
  <c r="A203" i="7"/>
  <c r="A204" i="7"/>
  <c r="A205" i="7"/>
  <c r="A206" i="7"/>
  <c r="A207" i="7"/>
  <c r="A208" i="7"/>
  <c r="A210" i="7"/>
  <c r="A211" i="7"/>
  <c r="B18" i="4"/>
  <c r="B8" i="4"/>
  <c r="B13" i="4"/>
  <c r="B21" i="4"/>
  <c r="B7" i="4"/>
  <c r="B4" i="4"/>
  <c r="B12" i="4"/>
  <c r="B17" i="4"/>
  <c r="B9" i="4"/>
  <c r="B20" i="4"/>
  <c r="B6" i="4"/>
  <c r="B15" i="4"/>
  <c r="B22" i="4"/>
  <c r="B16" i="4"/>
  <c r="B11" i="4"/>
  <c r="J139" i="11" l="1"/>
  <c r="I138" i="11"/>
  <c r="P137" i="11"/>
  <c r="P136" i="11"/>
  <c r="P134" i="11"/>
  <c r="P133" i="11"/>
  <c r="H133" i="11"/>
  <c r="H132" i="11"/>
  <c r="P130" i="11"/>
  <c r="P129" i="11"/>
  <c r="H129" i="11"/>
  <c r="P128" i="11"/>
  <c r="P127" i="11"/>
  <c r="H127" i="11"/>
  <c r="H126" i="11"/>
  <c r="H125" i="11"/>
  <c r="P124" i="11"/>
  <c r="H122" i="11"/>
  <c r="P121" i="11"/>
  <c r="H121" i="11"/>
  <c r="P120" i="11"/>
  <c r="H120" i="11"/>
  <c r="P119" i="11"/>
  <c r="H119" i="11"/>
  <c r="P118" i="11"/>
  <c r="H118" i="11"/>
  <c r="P117" i="11"/>
  <c r="H117" i="11"/>
  <c r="Q140" i="11"/>
  <c r="I140" i="11"/>
  <c r="I139" i="11"/>
  <c r="G138" i="11"/>
  <c r="O137" i="11"/>
  <c r="O136" i="11"/>
  <c r="O135" i="11"/>
  <c r="O133" i="11"/>
  <c r="G133" i="11"/>
  <c r="O132" i="11"/>
  <c r="G132" i="11"/>
  <c r="G129" i="11"/>
  <c r="O127" i="11"/>
  <c r="O126" i="11"/>
  <c r="O125" i="11"/>
  <c r="G125" i="11"/>
  <c r="O124" i="11"/>
  <c r="O122" i="11"/>
  <c r="G122" i="11"/>
  <c r="O121" i="11"/>
  <c r="G121" i="11"/>
  <c r="O120" i="11"/>
  <c r="G120" i="11"/>
  <c r="O119" i="11"/>
  <c r="G119" i="11"/>
  <c r="G118" i="11"/>
  <c r="G117" i="11"/>
  <c r="P140" i="11"/>
  <c r="H140" i="11"/>
  <c r="P139" i="11"/>
  <c r="H139" i="11"/>
  <c r="J134" i="11"/>
  <c r="J132" i="11"/>
  <c r="J129" i="11"/>
  <c r="J126" i="11"/>
  <c r="J125" i="11"/>
  <c r="J121" i="11"/>
  <c r="J120" i="11"/>
  <c r="J119" i="11"/>
  <c r="J118" i="11"/>
  <c r="K140" i="11"/>
  <c r="C140" i="11"/>
  <c r="K139" i="11"/>
  <c r="C139" i="11"/>
  <c r="J138" i="11"/>
  <c r="Q137" i="11"/>
  <c r="Q136" i="11"/>
  <c r="Q135" i="11"/>
  <c r="Q134" i="11"/>
  <c r="I134" i="11"/>
  <c r="I133" i="11"/>
  <c r="Q132" i="11"/>
  <c r="Q130" i="11"/>
  <c r="Q129" i="11"/>
  <c r="Q128" i="11"/>
  <c r="Q127" i="11"/>
  <c r="Q126" i="11"/>
  <c r="I126" i="11"/>
  <c r="E126" i="11"/>
  <c r="Q125" i="11"/>
  <c r="Q124" i="11"/>
  <c r="Q123" i="11"/>
  <c r="Q122" i="11"/>
  <c r="Q121" i="11"/>
  <c r="I121" i="11"/>
  <c r="Q120" i="11"/>
  <c r="I120" i="11"/>
  <c r="E120" i="11"/>
  <c r="Q119" i="11"/>
  <c r="Q118" i="11"/>
  <c r="I118" i="11"/>
  <c r="Q117" i="11"/>
  <c r="M117" i="11"/>
  <c r="I117" i="11"/>
  <c r="L178" i="7"/>
  <c r="H190" i="7"/>
  <c r="C166" i="7"/>
  <c r="A170" i="7"/>
  <c r="A196" i="7"/>
  <c r="A144" i="7"/>
  <c r="E44" i="7"/>
  <c r="G185" i="7"/>
  <c r="O185" i="7"/>
  <c r="D166" i="7"/>
  <c r="G166" i="7"/>
  <c r="D221" i="11"/>
  <c r="D140" i="11"/>
  <c r="F138" i="11"/>
  <c r="N137" i="11"/>
  <c r="F137" i="11"/>
  <c r="N136" i="11"/>
  <c r="N135" i="11"/>
  <c r="J135" i="11"/>
  <c r="J133" i="11"/>
  <c r="J128" i="11"/>
  <c r="N127" i="11"/>
  <c r="N126" i="11"/>
  <c r="J124" i="11"/>
  <c r="F124" i="11"/>
  <c r="N123" i="11"/>
  <c r="N122" i="11"/>
  <c r="N121" i="11"/>
  <c r="N120" i="11"/>
  <c r="N118" i="11"/>
  <c r="N117" i="11"/>
  <c r="E166" i="7"/>
  <c r="G140" i="11"/>
  <c r="I137" i="11"/>
  <c r="I136" i="11"/>
  <c r="E135" i="11"/>
  <c r="M134" i="11"/>
  <c r="E133" i="11"/>
  <c r="M132" i="11"/>
  <c r="I132" i="11"/>
  <c r="I130" i="11"/>
  <c r="I129" i="11"/>
  <c r="M128" i="11"/>
  <c r="E128" i="11"/>
  <c r="M127" i="11"/>
  <c r="I127" i="11"/>
  <c r="M125" i="11"/>
  <c r="E125" i="11"/>
  <c r="M124" i="11"/>
  <c r="E122" i="11"/>
  <c r="E121" i="11"/>
  <c r="E119" i="11"/>
  <c r="M118" i="11"/>
  <c r="E118" i="11"/>
  <c r="N140" i="11"/>
  <c r="J140" i="11"/>
  <c r="F140" i="11"/>
  <c r="N139" i="11"/>
  <c r="F139" i="11"/>
  <c r="D138" i="11"/>
  <c r="L137" i="11"/>
  <c r="D137" i="11"/>
  <c r="D136" i="11"/>
  <c r="P135" i="11"/>
  <c r="L135" i="11"/>
  <c r="H216" i="11"/>
  <c r="D216" i="11"/>
  <c r="D135" i="11"/>
  <c r="P215" i="11"/>
  <c r="L134" i="11"/>
  <c r="D134" i="11"/>
  <c r="L133" i="11"/>
  <c r="D133" i="11"/>
  <c r="P132" i="11"/>
  <c r="D132" i="11"/>
  <c r="L130" i="11"/>
  <c r="D130" i="11"/>
  <c r="L210" i="11"/>
  <c r="L129" i="11"/>
  <c r="H210" i="11"/>
  <c r="D210" i="11"/>
  <c r="L128" i="11"/>
  <c r="D128" i="11"/>
  <c r="P208" i="11"/>
  <c r="L208" i="11"/>
  <c r="H208" i="11"/>
  <c r="D208" i="11"/>
  <c r="D127" i="11"/>
  <c r="P207" i="11"/>
  <c r="P126" i="11"/>
  <c r="L126" i="11"/>
  <c r="D207" i="11"/>
  <c r="D126" i="11"/>
  <c r="P125" i="11"/>
  <c r="L125" i="11"/>
  <c r="D125" i="11"/>
  <c r="H124" i="11"/>
  <c r="P203" i="11"/>
  <c r="D203" i="11"/>
  <c r="D122" i="11"/>
  <c r="L121" i="11"/>
  <c r="D202" i="11"/>
  <c r="D121" i="11"/>
  <c r="L120" i="11"/>
  <c r="D201" i="11"/>
  <c r="D120" i="11"/>
  <c r="P200" i="11"/>
  <c r="L119" i="11"/>
  <c r="H200" i="11"/>
  <c r="D119" i="11"/>
  <c r="L118" i="11"/>
  <c r="P198" i="11"/>
  <c r="D198" i="11"/>
  <c r="D117" i="11"/>
  <c r="L220" i="11"/>
  <c r="L139" i="11"/>
  <c r="H220" i="11"/>
  <c r="D220" i="11"/>
  <c r="D139" i="11"/>
  <c r="J137" i="11"/>
  <c r="J136" i="11"/>
  <c r="F135" i="11"/>
  <c r="N134" i="11"/>
  <c r="F134" i="11"/>
  <c r="N133" i="11"/>
  <c r="F133" i="11"/>
  <c r="N132" i="11"/>
  <c r="N130" i="11"/>
  <c r="N129" i="11"/>
  <c r="N128" i="11"/>
  <c r="J127" i="11"/>
  <c r="F126" i="11"/>
  <c r="N124" i="11"/>
  <c r="J123" i="11"/>
  <c r="J122" i="11"/>
  <c r="J117" i="11"/>
  <c r="K166" i="7"/>
  <c r="O139" i="11"/>
  <c r="G139" i="11"/>
  <c r="O138" i="11"/>
  <c r="E138" i="11"/>
  <c r="M137" i="11"/>
  <c r="E137" i="11"/>
  <c r="M136" i="11"/>
  <c r="E136" i="11"/>
  <c r="I135" i="11"/>
  <c r="E134" i="11"/>
  <c r="M133" i="11"/>
  <c r="E132" i="11"/>
  <c r="M130" i="11"/>
  <c r="E130" i="11"/>
  <c r="M129" i="11"/>
  <c r="E129" i="11"/>
  <c r="I128" i="11"/>
  <c r="E127" i="11"/>
  <c r="M126" i="11"/>
  <c r="I125" i="11"/>
  <c r="I124" i="11"/>
  <c r="M123" i="11"/>
  <c r="M122" i="11"/>
  <c r="I119" i="11"/>
  <c r="E117" i="11"/>
  <c r="K164" i="7"/>
  <c r="M140" i="11"/>
  <c r="E140" i="11"/>
  <c r="Q139" i="11"/>
  <c r="M139" i="11"/>
  <c r="E139" i="11"/>
  <c r="Q138" i="11"/>
  <c r="C138" i="11"/>
  <c r="K137" i="11"/>
  <c r="G137" i="11"/>
  <c r="K136" i="11"/>
  <c r="G136" i="11"/>
  <c r="C136" i="11"/>
  <c r="K135" i="11"/>
  <c r="O134" i="11"/>
  <c r="K134" i="11"/>
  <c r="C134" i="11"/>
  <c r="K133" i="11"/>
  <c r="K132" i="11"/>
  <c r="C132" i="11"/>
  <c r="K130" i="11"/>
  <c r="G130" i="11"/>
  <c r="C130" i="11"/>
  <c r="O129" i="11"/>
  <c r="K129" i="11"/>
  <c r="C129" i="11"/>
  <c r="O128" i="11"/>
  <c r="K128" i="11"/>
  <c r="G128" i="11"/>
  <c r="K127" i="11"/>
  <c r="G127" i="11"/>
  <c r="C127" i="11"/>
  <c r="K126" i="11"/>
  <c r="G126" i="11"/>
  <c r="C126" i="11"/>
  <c r="K125" i="11"/>
  <c r="C125" i="11"/>
  <c r="K124" i="11"/>
  <c r="G124" i="11"/>
  <c r="O123" i="11"/>
  <c r="K123" i="11"/>
  <c r="K122" i="11"/>
  <c r="C122" i="11"/>
  <c r="K121" i="11"/>
  <c r="C121" i="11"/>
  <c r="K120" i="11"/>
  <c r="C120" i="11"/>
  <c r="K119" i="11"/>
  <c r="C119" i="11"/>
  <c r="O118" i="11"/>
  <c r="K118" i="11"/>
  <c r="C118" i="11"/>
  <c r="O117" i="11"/>
  <c r="K117" i="11"/>
  <c r="C117" i="11"/>
  <c r="D190" i="7"/>
  <c r="M190" i="7"/>
  <c r="Q178" i="7"/>
  <c r="G164" i="7"/>
  <c r="E164" i="7"/>
  <c r="D165" i="7"/>
  <c r="C178" i="7"/>
  <c r="N177" i="7"/>
  <c r="J177" i="7"/>
  <c r="B177" i="7"/>
  <c r="N166" i="7"/>
  <c r="J166" i="7"/>
  <c r="F165" i="7"/>
  <c r="C165" i="7"/>
  <c r="Q164" i="7"/>
  <c r="E190" i="7"/>
  <c r="I190" i="7"/>
  <c r="I164" i="7"/>
  <c r="F190" i="7"/>
  <c r="K5" i="7"/>
  <c r="E184" i="7"/>
  <c r="J185" i="7"/>
  <c r="H26" i="11"/>
  <c r="N46" i="7"/>
  <c r="N44" i="7" s="1"/>
  <c r="J123" i="9"/>
  <c r="N32" i="7"/>
  <c r="B32" i="7"/>
  <c r="B164" i="7" s="1"/>
  <c r="G142" i="7"/>
  <c r="L26" i="11"/>
  <c r="F123" i="9"/>
  <c r="N33" i="7"/>
  <c r="N165" i="7" s="1"/>
  <c r="B33" i="7"/>
  <c r="B165" i="7" s="1"/>
  <c r="F32" i="7"/>
  <c r="F164" i="7" s="1"/>
  <c r="O58" i="7"/>
  <c r="H18" i="7"/>
  <c r="P26" i="11"/>
  <c r="B69" i="9"/>
  <c r="B123" i="9"/>
  <c r="J32" i="7"/>
  <c r="J164" i="7" s="1"/>
  <c r="O142" i="7"/>
  <c r="J46" i="7"/>
  <c r="J44" i="7" s="1"/>
  <c r="K190" i="7"/>
  <c r="C164" i="7"/>
  <c r="O133" i="10"/>
  <c r="C133" i="10"/>
  <c r="K132" i="10"/>
  <c r="C132" i="10"/>
  <c r="O130" i="10"/>
  <c r="K130" i="10"/>
  <c r="O129" i="10"/>
  <c r="K129" i="10"/>
  <c r="G129" i="10"/>
  <c r="O128" i="10"/>
  <c r="C128" i="10"/>
  <c r="O127" i="10"/>
  <c r="K127" i="10"/>
  <c r="G126" i="10"/>
  <c r="K126" i="9"/>
  <c r="G124" i="9"/>
  <c r="G122" i="9"/>
  <c r="K121" i="9"/>
  <c r="O119" i="9"/>
  <c r="C119" i="9"/>
  <c r="M164" i="7"/>
  <c r="F177" i="7"/>
  <c r="E63" i="10"/>
  <c r="M20" i="7"/>
  <c r="M178" i="7" s="1"/>
  <c r="Q19" i="7"/>
  <c r="Q18" i="7" s="1"/>
  <c r="M7" i="7"/>
  <c r="M165" i="7" s="1"/>
  <c r="I7" i="7"/>
  <c r="E64" i="7"/>
  <c r="E144" i="7" s="1"/>
  <c r="E65" i="14"/>
  <c r="C44" i="7"/>
  <c r="C18" i="7"/>
  <c r="J190" i="7"/>
  <c r="K44" i="7"/>
  <c r="O31" i="7"/>
  <c r="K165" i="7"/>
  <c r="Q165" i="7"/>
  <c r="P15" i="14"/>
  <c r="L15" i="14"/>
  <c r="H15" i="14"/>
  <c r="O79" i="10"/>
  <c r="K78" i="10"/>
  <c r="K220" i="11" s="1"/>
  <c r="G78" i="10"/>
  <c r="C78" i="10"/>
  <c r="C76" i="10"/>
  <c r="G74" i="10"/>
  <c r="C74" i="10"/>
  <c r="O73" i="10"/>
  <c r="G72" i="10"/>
  <c r="C72" i="10"/>
  <c r="K68" i="10"/>
  <c r="G68" i="10"/>
  <c r="C68" i="10"/>
  <c r="O66" i="10"/>
  <c r="K66" i="10"/>
  <c r="G66" i="10"/>
  <c r="C66" i="10"/>
  <c r="O65" i="10"/>
  <c r="C65" i="10"/>
  <c r="O63" i="10"/>
  <c r="O61" i="10"/>
  <c r="C60" i="10"/>
  <c r="O58" i="10"/>
  <c r="G58" i="10"/>
  <c r="O56" i="10"/>
  <c r="C56" i="10"/>
  <c r="C83" i="10"/>
  <c r="P178" i="7"/>
  <c r="H178" i="7"/>
  <c r="P165" i="7"/>
  <c r="L165" i="7"/>
  <c r="G184" i="7"/>
  <c r="B185" i="7"/>
  <c r="F25" i="7"/>
  <c r="K185" i="7"/>
  <c r="I26" i="7"/>
  <c r="I184" i="7" s="1"/>
  <c r="H14" i="19"/>
  <c r="C14" i="19"/>
  <c r="P27" i="20"/>
  <c r="L27" i="20"/>
  <c r="H30" i="20"/>
  <c r="E14" i="19"/>
  <c r="I53" i="7"/>
  <c r="I51" i="7" s="1"/>
  <c r="P27" i="7"/>
  <c r="P25" i="7" s="1"/>
  <c r="D26" i="7"/>
  <c r="D184" i="7" s="1"/>
  <c r="O25" i="7"/>
  <c r="O184" i="7"/>
  <c r="M185" i="7"/>
  <c r="E185" i="7"/>
  <c r="I15" i="19"/>
  <c r="E15" i="19"/>
  <c r="M14" i="19"/>
  <c r="P53" i="7"/>
  <c r="P51" i="7" s="1"/>
  <c r="L53" i="7"/>
  <c r="L185" i="7" s="1"/>
  <c r="H53" i="7"/>
  <c r="H185" i="7" s="1"/>
  <c r="D53" i="7"/>
  <c r="D185" i="7" s="1"/>
  <c r="Q51" i="7"/>
  <c r="M51" i="7"/>
  <c r="Q26" i="7"/>
  <c r="Q184" i="7" s="1"/>
  <c r="M26" i="7"/>
  <c r="M25" i="7" s="1"/>
  <c r="H15" i="19"/>
  <c r="D15" i="19"/>
  <c r="P14" i="19"/>
  <c r="L14" i="19"/>
  <c r="Q31" i="20"/>
  <c r="Q15" i="19"/>
  <c r="K31" i="20"/>
  <c r="C14" i="21"/>
  <c r="C15" i="21" s="1"/>
  <c r="Q44" i="7"/>
  <c r="M44" i="7"/>
  <c r="E165" i="7"/>
  <c r="I44" i="7"/>
  <c r="I177" i="7"/>
  <c r="J33" i="7"/>
  <c r="J165" i="7" s="1"/>
  <c r="I33" i="7"/>
  <c r="L190" i="7"/>
  <c r="I63" i="10"/>
  <c r="F14" i="19"/>
  <c r="P8" i="7"/>
  <c r="P166" i="7" s="1"/>
  <c r="P190" i="7"/>
  <c r="Q190" i="7"/>
  <c r="E177" i="7"/>
  <c r="F185" i="7"/>
  <c r="B150" i="9"/>
  <c r="O5" i="21"/>
  <c r="O14" i="21"/>
  <c r="O15" i="21" s="1"/>
  <c r="B144" i="7"/>
  <c r="P31" i="7"/>
  <c r="D5" i="7"/>
  <c r="L79" i="10"/>
  <c r="L221" i="11" s="1"/>
  <c r="L72" i="10"/>
  <c r="P69" i="10"/>
  <c r="P62" i="10"/>
  <c r="H7" i="7"/>
  <c r="C124" i="9"/>
  <c r="K79" i="10"/>
  <c r="K72" i="10"/>
  <c r="O69" i="10"/>
  <c r="O62" i="10"/>
  <c r="C61" i="10"/>
  <c r="C203" i="11" s="1"/>
  <c r="G59" i="10"/>
  <c r="D150" i="9"/>
  <c r="K14" i="21"/>
  <c r="K15" i="21" s="1"/>
  <c r="K5" i="21"/>
  <c r="L31" i="7"/>
  <c r="P61" i="14"/>
  <c r="P62" i="7"/>
  <c r="P142" i="7" s="1"/>
  <c r="D5" i="14"/>
  <c r="G15" i="19"/>
  <c r="K31" i="7"/>
  <c r="Q8" i="7"/>
  <c r="Q166" i="7" s="1"/>
  <c r="P67" i="10"/>
  <c r="K142" i="7"/>
  <c r="O132" i="10"/>
  <c r="O131" i="9"/>
  <c r="C129" i="9"/>
  <c r="C122" i="9"/>
  <c r="O116" i="9"/>
  <c r="G79" i="10"/>
  <c r="G221" i="11" s="1"/>
  <c r="O75" i="10"/>
  <c r="K69" i="10"/>
  <c r="O67" i="10"/>
  <c r="O209" i="11" s="1"/>
  <c r="K62" i="10"/>
  <c r="O60" i="10"/>
  <c r="C59" i="10"/>
  <c r="K20" i="7"/>
  <c r="K178" i="7" s="1"/>
  <c r="O8" i="7"/>
  <c r="O166" i="7" s="1"/>
  <c r="H31" i="7"/>
  <c r="B197" i="8"/>
  <c r="G165" i="7"/>
  <c r="H72" i="10"/>
  <c r="H214" i="11" s="1"/>
  <c r="B58" i="7"/>
  <c r="B190" i="7" s="1"/>
  <c r="F178" i="7"/>
  <c r="I20" i="7"/>
  <c r="I178" i="7" s="1"/>
  <c r="M8" i="7"/>
  <c r="M166" i="7" s="1"/>
  <c r="P60" i="10"/>
  <c r="F166" i="7"/>
  <c r="B211" i="8"/>
  <c r="L75" i="10"/>
  <c r="H69" i="10"/>
  <c r="L67" i="10"/>
  <c r="H62" i="10"/>
  <c r="H204" i="11" s="1"/>
  <c r="L60" i="10"/>
  <c r="L8" i="7"/>
  <c r="L166" i="7" s="1"/>
  <c r="P83" i="10"/>
  <c r="H79" i="10"/>
  <c r="D31" i="7"/>
  <c r="B178" i="7"/>
  <c r="C129" i="10"/>
  <c r="G127" i="10"/>
  <c r="K131" i="9"/>
  <c r="C127" i="9"/>
  <c r="G125" i="9"/>
  <c r="C120" i="9"/>
  <c r="G118" i="9"/>
  <c r="C79" i="10"/>
  <c r="K75" i="10"/>
  <c r="G69" i="10"/>
  <c r="K67" i="10"/>
  <c r="G62" i="10"/>
  <c r="G204" i="11" s="1"/>
  <c r="K60" i="10"/>
  <c r="G20" i="7"/>
  <c r="G18" i="7" s="1"/>
  <c r="O83" i="10"/>
  <c r="O6" i="7"/>
  <c r="O164" i="7" s="1"/>
  <c r="N6" i="7"/>
  <c r="N5" i="7" s="1"/>
  <c r="L69" i="10"/>
  <c r="P18" i="7"/>
  <c r="E20" i="7"/>
  <c r="E178" i="7" s="1"/>
  <c r="I8" i="7"/>
  <c r="I166" i="7" s="1"/>
  <c r="P75" i="10"/>
  <c r="B166" i="7"/>
  <c r="P78" i="10"/>
  <c r="P220" i="11" s="1"/>
  <c r="H75" i="10"/>
  <c r="H217" i="11" s="1"/>
  <c r="L73" i="10"/>
  <c r="L215" i="11" s="1"/>
  <c r="D69" i="10"/>
  <c r="H67" i="10"/>
  <c r="H209" i="11" s="1"/>
  <c r="L65" i="10"/>
  <c r="D62" i="10"/>
  <c r="D204" i="11" s="1"/>
  <c r="H60" i="10"/>
  <c r="L58" i="10"/>
  <c r="D20" i="7"/>
  <c r="D18" i="7" s="1"/>
  <c r="H8" i="7"/>
  <c r="H166" i="7" s="1"/>
  <c r="L83" i="10"/>
  <c r="F184" i="7"/>
  <c r="G31" i="11"/>
  <c r="G132" i="10"/>
  <c r="C127" i="10"/>
  <c r="G131" i="9"/>
  <c r="K128" i="9"/>
  <c r="C125" i="9"/>
  <c r="C118" i="9"/>
  <c r="G116" i="9"/>
  <c r="O78" i="10"/>
  <c r="O220" i="11" s="1"/>
  <c r="G75" i="10"/>
  <c r="G217" i="11" s="1"/>
  <c r="K73" i="10"/>
  <c r="C69" i="10"/>
  <c r="G67" i="10"/>
  <c r="G209" i="11" s="1"/>
  <c r="K65" i="10"/>
  <c r="C62" i="10"/>
  <c r="C204" i="11" s="1"/>
  <c r="G60" i="10"/>
  <c r="K58" i="10"/>
  <c r="K200" i="11" s="1"/>
  <c r="K83" i="10"/>
  <c r="Q185" i="7"/>
  <c r="M19" i="7"/>
  <c r="M177" i="7" s="1"/>
  <c r="C31" i="11"/>
  <c r="L62" i="10"/>
  <c r="L18" i="7"/>
  <c r="B14" i="19"/>
  <c r="J26" i="7"/>
  <c r="J25" i="7" s="1"/>
  <c r="J14" i="19"/>
  <c r="K14" i="19"/>
  <c r="E19" i="20"/>
  <c r="E35" i="20" s="1"/>
  <c r="H19" i="20"/>
  <c r="E51" i="7"/>
  <c r="P76" i="10"/>
  <c r="D75" i="10"/>
  <c r="H73" i="10"/>
  <c r="P68" i="10"/>
  <c r="P210" i="11" s="1"/>
  <c r="D67" i="10"/>
  <c r="H65" i="10"/>
  <c r="L56" i="10"/>
  <c r="H83" i="10"/>
  <c r="G5" i="14"/>
  <c r="G130" i="10"/>
  <c r="K128" i="10"/>
  <c r="O126" i="10"/>
  <c r="G128" i="9"/>
  <c r="O124" i="9"/>
  <c r="G121" i="9"/>
  <c r="O117" i="9"/>
  <c r="O76" i="10"/>
  <c r="C75" i="10"/>
  <c r="G73" i="10"/>
  <c r="O68" i="10"/>
  <c r="C67" i="10"/>
  <c r="G65" i="10"/>
  <c r="K56" i="10"/>
  <c r="G83" i="10"/>
  <c r="F5" i="14"/>
  <c r="D27" i="20"/>
  <c r="C185" i="7"/>
  <c r="F83" i="10"/>
  <c r="E5" i="14"/>
  <c r="L76" i="10"/>
  <c r="P74" i="10"/>
  <c r="D73" i="10"/>
  <c r="D215" i="11" s="1"/>
  <c r="L61" i="10"/>
  <c r="P59" i="10"/>
  <c r="D58" i="10"/>
  <c r="H56" i="10"/>
  <c r="H198" i="11" s="1"/>
  <c r="D83" i="10"/>
  <c r="C5" i="14"/>
  <c r="K133" i="10"/>
  <c r="C130" i="10"/>
  <c r="G128" i="10"/>
  <c r="K126" i="10"/>
  <c r="C128" i="9"/>
  <c r="K124" i="9"/>
  <c r="C121" i="9"/>
  <c r="K117" i="9"/>
  <c r="K76" i="10"/>
  <c r="O74" i="10"/>
  <c r="C73" i="10"/>
  <c r="K61" i="10"/>
  <c r="K203" i="11" s="1"/>
  <c r="O59" i="10"/>
  <c r="C58" i="10"/>
  <c r="G56" i="10"/>
  <c r="B5" i="14"/>
  <c r="Q14" i="21"/>
  <c r="Q15" i="21" s="1"/>
  <c r="F56" i="10"/>
  <c r="F198" i="11" s="1"/>
  <c r="B83" i="10"/>
  <c r="G25" i="7"/>
  <c r="F15" i="19"/>
  <c r="G14" i="21"/>
  <c r="G15" i="21" s="1"/>
  <c r="H76" i="10"/>
  <c r="L74" i="10"/>
  <c r="P72" i="10"/>
  <c r="P214" i="11" s="1"/>
  <c r="H61" i="10"/>
  <c r="L59" i="10"/>
  <c r="M19" i="20"/>
  <c r="G133" i="10"/>
  <c r="O127" i="9"/>
  <c r="C126" i="9"/>
  <c r="O120" i="9"/>
  <c r="G117" i="9"/>
  <c r="G76" i="10"/>
  <c r="K74" i="10"/>
  <c r="O72" i="10"/>
  <c r="G61" i="10"/>
  <c r="K59" i="10"/>
  <c r="M14" i="21"/>
  <c r="M15" i="21" s="1"/>
  <c r="B172" i="8"/>
  <c r="B56" i="10"/>
  <c r="C15" i="19"/>
  <c r="N185" i="7"/>
  <c r="B15" i="19"/>
  <c r="I31" i="20"/>
  <c r="Q142" i="7"/>
  <c r="M142" i="7"/>
  <c r="I142" i="7"/>
  <c r="E142" i="7"/>
  <c r="L184" i="7"/>
  <c r="O178" i="7"/>
  <c r="O44" i="7"/>
  <c r="P184" i="7"/>
  <c r="H184" i="7"/>
  <c r="K25" i="7"/>
  <c r="K184" i="7"/>
  <c r="C25" i="7"/>
  <c r="C184" i="7"/>
  <c r="O165" i="7"/>
  <c r="P164" i="7"/>
  <c r="L164" i="7"/>
  <c r="H164" i="7"/>
  <c r="D164" i="7"/>
  <c r="G31" i="7"/>
  <c r="C31" i="7"/>
  <c r="N18" i="7"/>
  <c r="J18" i="7"/>
  <c r="B18" i="7"/>
  <c r="O51" i="7"/>
  <c r="K51" i="7"/>
  <c r="G51" i="7"/>
  <c r="C51" i="7"/>
  <c r="P44" i="7"/>
  <c r="P177" i="7"/>
  <c r="L44" i="7"/>
  <c r="L177" i="7"/>
  <c r="H44" i="7"/>
  <c r="H177" i="7"/>
  <c r="D44" i="7"/>
  <c r="D177" i="7"/>
  <c r="N25" i="7"/>
  <c r="N184" i="7"/>
  <c r="B25" i="7"/>
  <c r="B184" i="7"/>
  <c r="F18" i="7"/>
  <c r="G5" i="7"/>
  <c r="G190" i="7"/>
  <c r="C5" i="7"/>
  <c r="C190" i="7"/>
  <c r="G44" i="7"/>
  <c r="O18" i="7"/>
  <c r="O177" i="7"/>
  <c r="N51" i="7"/>
  <c r="J51" i="7"/>
  <c r="F51" i="7"/>
  <c r="B51" i="7"/>
  <c r="E25" i="7"/>
  <c r="J5" i="7"/>
  <c r="F5" i="7"/>
  <c r="B5" i="7"/>
  <c r="O31" i="11"/>
  <c r="K31" i="11"/>
  <c r="K177" i="7"/>
  <c r="G177" i="7"/>
  <c r="C177" i="7"/>
  <c r="F44" i="7"/>
  <c r="B44" i="7"/>
  <c r="Q31" i="7"/>
  <c r="M31" i="7"/>
  <c r="E31" i="7"/>
  <c r="L25" i="7"/>
  <c r="H25" i="7"/>
  <c r="Q5" i="7"/>
  <c r="E5" i="7"/>
  <c r="N79" i="10"/>
  <c r="J79" i="10"/>
  <c r="F79" i="10"/>
  <c r="B79" i="10"/>
  <c r="B221" i="11" s="1"/>
  <c r="B192" i="8"/>
  <c r="N78" i="10"/>
  <c r="J78" i="10"/>
  <c r="F78" i="10"/>
  <c r="B78" i="10"/>
  <c r="B191" i="8"/>
  <c r="B163" i="8"/>
  <c r="B190" i="8"/>
  <c r="N76" i="10"/>
  <c r="J76" i="10"/>
  <c r="F76" i="10"/>
  <c r="B76" i="10"/>
  <c r="B189" i="8"/>
  <c r="N75" i="10"/>
  <c r="J75" i="10"/>
  <c r="J217" i="11" s="1"/>
  <c r="F75" i="10"/>
  <c r="B75" i="10"/>
  <c r="B24" i="8"/>
  <c r="B188" i="8"/>
  <c r="N74" i="10"/>
  <c r="N216" i="11" s="1"/>
  <c r="J74" i="10"/>
  <c r="J216" i="11" s="1"/>
  <c r="F74" i="10"/>
  <c r="B74" i="10"/>
  <c r="B216" i="11" s="1"/>
  <c r="B187" i="8"/>
  <c r="N73" i="10"/>
  <c r="J73" i="10"/>
  <c r="J215" i="11" s="1"/>
  <c r="F73" i="10"/>
  <c r="B73" i="10"/>
  <c r="B215" i="11" s="1"/>
  <c r="B186" i="8"/>
  <c r="N72" i="10"/>
  <c r="J72" i="10"/>
  <c r="J214" i="11" s="1"/>
  <c r="F72" i="10"/>
  <c r="B72" i="10"/>
  <c r="B185" i="8"/>
  <c r="B157" i="8"/>
  <c r="B184" i="8"/>
  <c r="N69" i="10"/>
  <c r="J69" i="10"/>
  <c r="F69" i="10"/>
  <c r="B69" i="10"/>
  <c r="B18" i="8"/>
  <c r="B182" i="8"/>
  <c r="N68" i="10"/>
  <c r="J68" i="10"/>
  <c r="J210" i="11" s="1"/>
  <c r="F68" i="10"/>
  <c r="B68" i="10"/>
  <c r="B181" i="8"/>
  <c r="N67" i="10"/>
  <c r="J67" i="10"/>
  <c r="J209" i="11" s="1"/>
  <c r="F67" i="10"/>
  <c r="B67" i="10"/>
  <c r="B16" i="8"/>
  <c r="B180" i="8"/>
  <c r="N66" i="10"/>
  <c r="J66" i="10"/>
  <c r="F66" i="10"/>
  <c r="B66" i="10"/>
  <c r="B179" i="8"/>
  <c r="N65" i="10"/>
  <c r="N207" i="11" s="1"/>
  <c r="J65" i="10"/>
  <c r="J207" i="11" s="1"/>
  <c r="F65" i="10"/>
  <c r="B65" i="10"/>
  <c r="B178" i="8"/>
  <c r="B150" i="8"/>
  <c r="B177" i="8"/>
  <c r="N63" i="10"/>
  <c r="J63" i="10"/>
  <c r="F63" i="10"/>
  <c r="B63" i="10"/>
  <c r="B176" i="8"/>
  <c r="N62" i="10"/>
  <c r="N204" i="11" s="1"/>
  <c r="J62" i="10"/>
  <c r="J204" i="11" s="1"/>
  <c r="F62" i="10"/>
  <c r="B62" i="10"/>
  <c r="B204" i="11" s="1"/>
  <c r="B175" i="8"/>
  <c r="N61" i="10"/>
  <c r="N203" i="11" s="1"/>
  <c r="J61" i="10"/>
  <c r="F61" i="10"/>
  <c r="B61" i="10"/>
  <c r="B10" i="8"/>
  <c r="B174" i="8"/>
  <c r="N60" i="10"/>
  <c r="N202" i="11" s="1"/>
  <c r="J60" i="10"/>
  <c r="F60" i="10"/>
  <c r="F202" i="11" s="1"/>
  <c r="B60" i="10"/>
  <c r="B173" i="8"/>
  <c r="N59" i="10"/>
  <c r="N201" i="11" s="1"/>
  <c r="I123" i="9"/>
  <c r="E123" i="9"/>
  <c r="Q18" i="9"/>
  <c r="M18" i="9"/>
  <c r="I18" i="9"/>
  <c r="E18" i="9"/>
  <c r="N77" i="10"/>
  <c r="J77" i="10"/>
  <c r="F131" i="10"/>
  <c r="B40" i="10"/>
  <c r="B104" i="10" s="1"/>
  <c r="N71" i="10"/>
  <c r="F125" i="10"/>
  <c r="B34" i="10"/>
  <c r="B98" i="10" s="1"/>
  <c r="N64" i="10"/>
  <c r="F118" i="10"/>
  <c r="B27" i="10"/>
  <c r="B118" i="10" s="1"/>
  <c r="N57" i="10"/>
  <c r="J18" i="10"/>
  <c r="F57" i="10"/>
  <c r="B20" i="10"/>
  <c r="B57" i="10" s="1"/>
  <c r="B199" i="11" s="1"/>
  <c r="J59" i="10"/>
  <c r="F59" i="10"/>
  <c r="B59" i="10"/>
  <c r="N58" i="10"/>
  <c r="J58" i="10"/>
  <c r="F58" i="10"/>
  <c r="B58" i="10"/>
  <c r="N56" i="10"/>
  <c r="N198" i="11" s="1"/>
  <c r="J56" i="10"/>
  <c r="N104" i="10"/>
  <c r="J104" i="10"/>
  <c r="F104" i="10"/>
  <c r="N98" i="10"/>
  <c r="J98" i="10"/>
  <c r="F98" i="10"/>
  <c r="N91" i="10"/>
  <c r="J91" i="10"/>
  <c r="F91" i="10"/>
  <c r="N84" i="10"/>
  <c r="J84" i="10"/>
  <c r="F84" i="10"/>
  <c r="N83" i="10"/>
  <c r="J83" i="10"/>
  <c r="P18" i="9"/>
  <c r="L18" i="9"/>
  <c r="H18" i="9"/>
  <c r="D18" i="9"/>
  <c r="Q131" i="10"/>
  <c r="M77" i="10"/>
  <c r="M219" i="11" s="1"/>
  <c r="I77" i="10"/>
  <c r="E104" i="10"/>
  <c r="Q71" i="10"/>
  <c r="Q213" i="11" s="1"/>
  <c r="E98" i="10"/>
  <c r="Q118" i="10"/>
  <c r="M91" i="10"/>
  <c r="I91" i="10"/>
  <c r="E91" i="10"/>
  <c r="Q111" i="10"/>
  <c r="M84" i="10"/>
  <c r="I84" i="10"/>
  <c r="Q79" i="10"/>
  <c r="M79" i="10"/>
  <c r="I79" i="10"/>
  <c r="E79" i="10"/>
  <c r="Q78" i="10"/>
  <c r="Q220" i="11" s="1"/>
  <c r="M78" i="10"/>
  <c r="I78" i="10"/>
  <c r="E78" i="10"/>
  <c r="Q77" i="10"/>
  <c r="Q219" i="11" s="1"/>
  <c r="Q76" i="10"/>
  <c r="M76" i="10"/>
  <c r="I76" i="10"/>
  <c r="E76" i="10"/>
  <c r="Q75" i="10"/>
  <c r="M75" i="10"/>
  <c r="M217" i="11" s="1"/>
  <c r="I75" i="10"/>
  <c r="E75" i="10"/>
  <c r="E217" i="11" s="1"/>
  <c r="Q74" i="10"/>
  <c r="M74" i="10"/>
  <c r="I74" i="10"/>
  <c r="I216" i="11" s="1"/>
  <c r="E74" i="10"/>
  <c r="Q73" i="10"/>
  <c r="Q215" i="11" s="1"/>
  <c r="M73" i="10"/>
  <c r="I73" i="10"/>
  <c r="E73" i="10"/>
  <c r="E215" i="11" s="1"/>
  <c r="Q72" i="10"/>
  <c r="M72" i="10"/>
  <c r="M214" i="11" s="1"/>
  <c r="I72" i="10"/>
  <c r="I214" i="11" s="1"/>
  <c r="E72" i="10"/>
  <c r="E214" i="11" s="1"/>
  <c r="M71" i="10"/>
  <c r="I71" i="10"/>
  <c r="Q69" i="10"/>
  <c r="M69" i="10"/>
  <c r="I69" i="10"/>
  <c r="E69" i="10"/>
  <c r="Q68" i="10"/>
  <c r="M68" i="10"/>
  <c r="M210" i="11" s="1"/>
  <c r="I68" i="10"/>
  <c r="E68" i="10"/>
  <c r="Q67" i="10"/>
  <c r="Q209" i="11" s="1"/>
  <c r="M67" i="10"/>
  <c r="I67" i="10"/>
  <c r="E67" i="10"/>
  <c r="Q66" i="10"/>
  <c r="Q208" i="11" s="1"/>
  <c r="M66" i="10"/>
  <c r="I66" i="10"/>
  <c r="E66" i="10"/>
  <c r="Q65" i="10"/>
  <c r="M65" i="10"/>
  <c r="I65" i="10"/>
  <c r="E65" i="10"/>
  <c r="Q63" i="10"/>
  <c r="M63" i="10"/>
  <c r="Q62" i="10"/>
  <c r="M62" i="10"/>
  <c r="M204" i="11" s="1"/>
  <c r="I62" i="10"/>
  <c r="E62" i="10"/>
  <c r="E204" i="11" s="1"/>
  <c r="Q61" i="10"/>
  <c r="Q203" i="11" s="1"/>
  <c r="M61" i="10"/>
  <c r="M203" i="11" s="1"/>
  <c r="I61" i="10"/>
  <c r="E61" i="10"/>
  <c r="E203" i="11" s="1"/>
  <c r="Q60" i="10"/>
  <c r="M60" i="10"/>
  <c r="I60" i="10"/>
  <c r="E60" i="10"/>
  <c r="E202" i="11" s="1"/>
  <c r="Q59" i="10"/>
  <c r="M59" i="10"/>
  <c r="I59" i="10"/>
  <c r="I201" i="11" s="1"/>
  <c r="E59" i="10"/>
  <c r="E201" i="11" s="1"/>
  <c r="Q58" i="10"/>
  <c r="Q200" i="11" s="1"/>
  <c r="M58" i="10"/>
  <c r="I58" i="10"/>
  <c r="I200" i="11" s="1"/>
  <c r="E58" i="10"/>
  <c r="E200" i="11" s="1"/>
  <c r="Q56" i="10"/>
  <c r="Q198" i="11" s="1"/>
  <c r="M56" i="10"/>
  <c r="I56" i="10"/>
  <c r="E56" i="10"/>
  <c r="E198" i="11" s="1"/>
  <c r="Q104" i="10"/>
  <c r="M104" i="10"/>
  <c r="I104" i="10"/>
  <c r="M98" i="10"/>
  <c r="Q83" i="10"/>
  <c r="M83" i="10"/>
  <c r="I83" i="10"/>
  <c r="E83" i="10"/>
  <c r="L123" i="9"/>
  <c r="H123" i="9"/>
  <c r="D123" i="9"/>
  <c r="O18" i="9"/>
  <c r="K18" i="9"/>
  <c r="G18" i="9"/>
  <c r="C18" i="9"/>
  <c r="P77" i="10"/>
  <c r="L77" i="10"/>
  <c r="H104" i="10"/>
  <c r="D104" i="10"/>
  <c r="P98" i="10"/>
  <c r="H98" i="10"/>
  <c r="D98" i="10"/>
  <c r="P91" i="10"/>
  <c r="L64" i="10"/>
  <c r="H64" i="10"/>
  <c r="D64" i="10"/>
  <c r="P84" i="10"/>
  <c r="L18" i="10"/>
  <c r="H57" i="10"/>
  <c r="D84" i="10"/>
  <c r="P71" i="10"/>
  <c r="P64" i="10"/>
  <c r="P104" i="10"/>
  <c r="L104" i="10"/>
  <c r="B42" i="9"/>
  <c r="N18" i="9"/>
  <c r="J18" i="9"/>
  <c r="F18" i="9"/>
  <c r="B18" i="9"/>
  <c r="O104" i="10"/>
  <c r="K77" i="10"/>
  <c r="G77" i="10"/>
  <c r="C131" i="10"/>
  <c r="K71" i="10"/>
  <c r="G71" i="10"/>
  <c r="C125" i="10"/>
  <c r="O64" i="10"/>
  <c r="K64" i="10"/>
  <c r="G64" i="10"/>
  <c r="C118" i="10"/>
  <c r="O18" i="10"/>
  <c r="K84" i="10"/>
  <c r="G57" i="10"/>
  <c r="C111" i="10"/>
  <c r="N15" i="14"/>
  <c r="J15" i="14"/>
  <c r="P11" i="14"/>
  <c r="L11" i="14"/>
  <c r="L9" i="14" s="1"/>
  <c r="H11" i="14"/>
  <c r="H9" i="14" s="1"/>
  <c r="D11" i="14"/>
  <c r="O15" i="14"/>
  <c r="K15" i="14"/>
  <c r="G15" i="14"/>
  <c r="C15" i="14"/>
  <c r="Q11" i="14"/>
  <c r="Q9" i="14" s="1"/>
  <c r="M11" i="14"/>
  <c r="M9" i="14" s="1"/>
  <c r="I11" i="14"/>
  <c r="E11" i="14"/>
  <c r="Q15" i="14"/>
  <c r="M15" i="14"/>
  <c r="I15" i="14"/>
  <c r="E15" i="14"/>
  <c r="N11" i="14"/>
  <c r="J11" i="14"/>
  <c r="J9" i="14" s="1"/>
  <c r="F11" i="14"/>
  <c r="F9" i="14" s="1"/>
  <c r="B11" i="14"/>
  <c r="O27" i="20"/>
  <c r="O31" i="20"/>
  <c r="G31" i="20"/>
  <c r="C31" i="20"/>
  <c r="O19" i="20"/>
  <c r="O30" i="20"/>
  <c r="K19" i="20"/>
  <c r="K34" i="20" s="1"/>
  <c r="K30" i="20"/>
  <c r="G19" i="20"/>
  <c r="G34" i="20" s="1"/>
  <c r="G30" i="20"/>
  <c r="C19" i="20"/>
  <c r="C35" i="20" s="1"/>
  <c r="C30" i="20"/>
  <c r="O11" i="14"/>
  <c r="O9" i="14" s="1"/>
  <c r="K11" i="14"/>
  <c r="G11" i="14"/>
  <c r="C11" i="14"/>
  <c r="C9" i="14" s="1"/>
  <c r="E26" i="20"/>
  <c r="N27" i="20"/>
  <c r="J31" i="20"/>
  <c r="F31" i="20"/>
  <c r="B31" i="20"/>
  <c r="N19" i="20"/>
  <c r="J30" i="20"/>
  <c r="F30" i="20"/>
  <c r="B19" i="20"/>
  <c r="H27" i="20"/>
  <c r="P7" i="19"/>
  <c r="P22" i="19" s="1"/>
  <c r="L7" i="19"/>
  <c r="L21" i="19" s="1"/>
  <c r="H26" i="20"/>
  <c r="D7" i="19"/>
  <c r="D22" i="19" s="1"/>
  <c r="P3" i="19"/>
  <c r="L3" i="19"/>
  <c r="L17" i="19" s="1"/>
  <c r="H3" i="19"/>
  <c r="H17" i="19" s="1"/>
  <c r="D3" i="19"/>
  <c r="D13" i="19" s="1"/>
  <c r="M31" i="20"/>
  <c r="E31" i="20"/>
  <c r="M30" i="20"/>
  <c r="E30" i="20"/>
  <c r="M27" i="20"/>
  <c r="Q19" i="20"/>
  <c r="E27" i="20"/>
  <c r="P19" i="20"/>
  <c r="L19" i="20"/>
  <c r="D19" i="20"/>
  <c r="N14" i="21"/>
  <c r="N15" i="21" s="1"/>
  <c r="J14" i="21"/>
  <c r="J15" i="21" s="1"/>
  <c r="F14" i="21"/>
  <c r="F15" i="21" s="1"/>
  <c r="B14" i="21"/>
  <c r="B15" i="21" s="1"/>
  <c r="N17" i="9"/>
  <c r="M17" i="9"/>
  <c r="G30" i="11"/>
  <c r="C30" i="11"/>
  <c r="N126" i="10"/>
  <c r="J126" i="10"/>
  <c r="F126" i="10"/>
  <c r="B126" i="10"/>
  <c r="N125" i="10"/>
  <c r="N123" i="10"/>
  <c r="J123" i="10"/>
  <c r="F123" i="10"/>
  <c r="B123" i="10"/>
  <c r="N122" i="10"/>
  <c r="J122" i="10"/>
  <c r="F122" i="10"/>
  <c r="B122" i="10"/>
  <c r="N121" i="10"/>
  <c r="J121" i="10"/>
  <c r="F121" i="10"/>
  <c r="B121" i="10"/>
  <c r="N120" i="10"/>
  <c r="J120" i="10"/>
  <c r="F120" i="10"/>
  <c r="B120" i="10"/>
  <c r="N119" i="10"/>
  <c r="J119" i="10"/>
  <c r="F119" i="10"/>
  <c r="B119" i="10"/>
  <c r="N117" i="10"/>
  <c r="J117" i="10"/>
  <c r="F117" i="10"/>
  <c r="B124" i="11"/>
  <c r="B117" i="10"/>
  <c r="N116" i="10"/>
  <c r="J116" i="10"/>
  <c r="F204" i="11"/>
  <c r="F116" i="10"/>
  <c r="B116" i="10"/>
  <c r="N115" i="10"/>
  <c r="J115" i="10"/>
  <c r="F115" i="10"/>
  <c r="B115" i="10"/>
  <c r="N114" i="10"/>
  <c r="J114" i="10"/>
  <c r="F114" i="10"/>
  <c r="B114" i="10"/>
  <c r="N113" i="10"/>
  <c r="J113" i="10"/>
  <c r="F113" i="10"/>
  <c r="B113" i="10"/>
  <c r="N112" i="10"/>
  <c r="J112" i="10"/>
  <c r="F112" i="10"/>
  <c r="B112" i="10"/>
  <c r="N110" i="10"/>
  <c r="J110" i="10"/>
  <c r="F110" i="10"/>
  <c r="B110" i="10"/>
  <c r="N19" i="11"/>
  <c r="J19" i="11"/>
  <c r="F19" i="11"/>
  <c r="B73" i="8"/>
  <c r="B19" i="11" s="1"/>
  <c r="B58" i="8"/>
  <c r="B46" i="8"/>
  <c r="B183" i="8" s="1"/>
  <c r="N31" i="8"/>
  <c r="N168" i="8" s="1"/>
  <c r="J31" i="8"/>
  <c r="J168" i="8" s="1"/>
  <c r="F31" i="8"/>
  <c r="F168" i="8" s="1"/>
  <c r="B31" i="8"/>
  <c r="B168" i="8" s="1"/>
  <c r="B25" i="8"/>
  <c r="B23" i="8"/>
  <c r="B22" i="8"/>
  <c r="B21" i="8"/>
  <c r="B19" i="8"/>
  <c r="B210" i="8" s="1"/>
  <c r="B17" i="8"/>
  <c r="B15" i="8"/>
  <c r="B14" i="8"/>
  <c r="B12" i="8"/>
  <c r="B11" i="8"/>
  <c r="B9" i="8"/>
  <c r="B8" i="8"/>
  <c r="B7" i="8"/>
  <c r="N4" i="8"/>
  <c r="J4" i="8"/>
  <c r="F4" i="8"/>
  <c r="B4" i="8"/>
  <c r="B195" i="8" s="1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O135" i="9"/>
  <c r="K135" i="9"/>
  <c r="G135" i="9"/>
  <c r="C135" i="9"/>
  <c r="O134" i="9"/>
  <c r="K134" i="9"/>
  <c r="G134" i="9"/>
  <c r="C134" i="9"/>
  <c r="O133" i="9"/>
  <c r="K133" i="9"/>
  <c r="G133" i="9"/>
  <c r="C133" i="9"/>
  <c r="O132" i="9"/>
  <c r="K132" i="9"/>
  <c r="G132" i="9"/>
  <c r="O110" i="9"/>
  <c r="K110" i="9"/>
  <c r="G110" i="9"/>
  <c r="C110" i="9"/>
  <c r="O104" i="9"/>
  <c r="K104" i="9"/>
  <c r="G104" i="9"/>
  <c r="C104" i="9"/>
  <c r="O97" i="9"/>
  <c r="K97" i="9"/>
  <c r="G97" i="9"/>
  <c r="C97" i="9"/>
  <c r="O90" i="9"/>
  <c r="K90" i="9"/>
  <c r="G90" i="9"/>
  <c r="C90" i="9"/>
  <c r="O89" i="9"/>
  <c r="K89" i="9"/>
  <c r="G89" i="9"/>
  <c r="C89" i="9"/>
  <c r="O140" i="11"/>
  <c r="K138" i="11"/>
  <c r="C137" i="11"/>
  <c r="G135" i="11"/>
  <c r="C135" i="11"/>
  <c r="G134" i="11"/>
  <c r="C133" i="11"/>
  <c r="O130" i="11"/>
  <c r="C128" i="11"/>
  <c r="G123" i="11"/>
  <c r="C123" i="11"/>
  <c r="Q133" i="10"/>
  <c r="M133" i="10"/>
  <c r="I133" i="10"/>
  <c r="E133" i="10"/>
  <c r="Q132" i="10"/>
  <c r="M132" i="10"/>
  <c r="I132" i="10"/>
  <c r="E132" i="10"/>
  <c r="M131" i="10"/>
  <c r="Q130" i="10"/>
  <c r="M130" i="10"/>
  <c r="I130" i="10"/>
  <c r="E130" i="10"/>
  <c r="Q129" i="10"/>
  <c r="M129" i="10"/>
  <c r="I129" i="10"/>
  <c r="E129" i="10"/>
  <c r="Q128" i="10"/>
  <c r="M128" i="10"/>
  <c r="I128" i="10"/>
  <c r="E128" i="10"/>
  <c r="Q127" i="10"/>
  <c r="M127" i="10"/>
  <c r="I127" i="10"/>
  <c r="E127" i="10"/>
  <c r="Q126" i="10"/>
  <c r="M126" i="10"/>
  <c r="I126" i="10"/>
  <c r="E126" i="10"/>
  <c r="M125" i="10"/>
  <c r="Q123" i="10"/>
  <c r="M123" i="10"/>
  <c r="I123" i="10"/>
  <c r="E123" i="10"/>
  <c r="Q122" i="10"/>
  <c r="M122" i="10"/>
  <c r="I122" i="10"/>
  <c r="E122" i="10"/>
  <c r="Q121" i="10"/>
  <c r="M121" i="10"/>
  <c r="I121" i="10"/>
  <c r="E121" i="10"/>
  <c r="Q120" i="10"/>
  <c r="M120" i="10"/>
  <c r="I120" i="10"/>
  <c r="E120" i="10"/>
  <c r="Q119" i="10"/>
  <c r="M119" i="10"/>
  <c r="I119" i="10"/>
  <c r="E119" i="10"/>
  <c r="Q117" i="10"/>
  <c r="M117" i="10"/>
  <c r="I117" i="10"/>
  <c r="E124" i="11"/>
  <c r="E117" i="10"/>
  <c r="Q116" i="10"/>
  <c r="M116" i="10"/>
  <c r="I204" i="11"/>
  <c r="I116" i="10"/>
  <c r="E116" i="10"/>
  <c r="Q115" i="10"/>
  <c r="M115" i="10"/>
  <c r="I115" i="10"/>
  <c r="E115" i="10"/>
  <c r="Q114" i="10"/>
  <c r="M114" i="10"/>
  <c r="I114" i="10"/>
  <c r="E114" i="10"/>
  <c r="Q113" i="10"/>
  <c r="M113" i="10"/>
  <c r="I113" i="10"/>
  <c r="E113" i="10"/>
  <c r="Q112" i="10"/>
  <c r="M112" i="10"/>
  <c r="I112" i="10"/>
  <c r="E112" i="10"/>
  <c r="Q110" i="10"/>
  <c r="M110" i="10"/>
  <c r="I110" i="10"/>
  <c r="E110" i="10"/>
  <c r="Q19" i="11"/>
  <c r="M19" i="11"/>
  <c r="I19" i="11"/>
  <c r="E19" i="11"/>
  <c r="Q31" i="8"/>
  <c r="Q168" i="8" s="1"/>
  <c r="M31" i="8"/>
  <c r="M168" i="8" s="1"/>
  <c r="I31" i="8"/>
  <c r="I168" i="8" s="1"/>
  <c r="E31" i="8"/>
  <c r="E168" i="8" s="1"/>
  <c r="Q4" i="8"/>
  <c r="M4" i="8"/>
  <c r="I4" i="8"/>
  <c r="E4" i="8"/>
  <c r="N139" i="9"/>
  <c r="J139" i="9"/>
  <c r="F139" i="9"/>
  <c r="B139" i="9"/>
  <c r="N138" i="9"/>
  <c r="J138" i="9"/>
  <c r="F138" i="9"/>
  <c r="B138" i="9"/>
  <c r="N137" i="9"/>
  <c r="J137" i="9"/>
  <c r="F137" i="9"/>
  <c r="B137" i="9"/>
  <c r="N136" i="9"/>
  <c r="J136" i="9"/>
  <c r="F136" i="9"/>
  <c r="B136" i="9"/>
  <c r="N135" i="9"/>
  <c r="J135" i="9"/>
  <c r="F135" i="9"/>
  <c r="B135" i="9"/>
  <c r="N134" i="9"/>
  <c r="J134" i="9"/>
  <c r="F134" i="9"/>
  <c r="B134" i="9"/>
  <c r="N133" i="9"/>
  <c r="J133" i="9"/>
  <c r="F133" i="9"/>
  <c r="B133" i="9"/>
  <c r="N132" i="9"/>
  <c r="J132" i="9"/>
  <c r="F132" i="9"/>
  <c r="B132" i="9"/>
  <c r="N131" i="9"/>
  <c r="J131" i="9"/>
  <c r="F131" i="9"/>
  <c r="B131" i="9"/>
  <c r="N129" i="9"/>
  <c r="J129" i="9"/>
  <c r="F129" i="9"/>
  <c r="B129" i="9"/>
  <c r="N128" i="9"/>
  <c r="J128" i="9"/>
  <c r="F128" i="9"/>
  <c r="B128" i="9"/>
  <c r="N127" i="9"/>
  <c r="J127" i="9"/>
  <c r="F127" i="9"/>
  <c r="B127" i="9"/>
  <c r="N126" i="9"/>
  <c r="J126" i="9"/>
  <c r="F126" i="9"/>
  <c r="B126" i="9"/>
  <c r="N125" i="9"/>
  <c r="J125" i="9"/>
  <c r="F125" i="9"/>
  <c r="B125" i="9"/>
  <c r="N124" i="9"/>
  <c r="J124" i="9"/>
  <c r="F124" i="9"/>
  <c r="B124" i="9"/>
  <c r="N123" i="9"/>
  <c r="N122" i="9"/>
  <c r="J122" i="9"/>
  <c r="F122" i="9"/>
  <c r="B122" i="9"/>
  <c r="N121" i="9"/>
  <c r="J121" i="9"/>
  <c r="F121" i="9"/>
  <c r="B121" i="9"/>
  <c r="N120" i="9"/>
  <c r="J120" i="9"/>
  <c r="F120" i="9"/>
  <c r="B120" i="9"/>
  <c r="N119" i="9"/>
  <c r="J119" i="9"/>
  <c r="F119" i="9"/>
  <c r="B119" i="9"/>
  <c r="N118" i="9"/>
  <c r="J118" i="9"/>
  <c r="F118" i="9"/>
  <c r="B118" i="9"/>
  <c r="N117" i="9"/>
  <c r="J117" i="9"/>
  <c r="F117" i="9"/>
  <c r="B117" i="9"/>
  <c r="N116" i="9"/>
  <c r="J116" i="9"/>
  <c r="F116" i="9"/>
  <c r="B116" i="9"/>
  <c r="N110" i="9"/>
  <c r="J110" i="9"/>
  <c r="F110" i="9"/>
  <c r="B110" i="9"/>
  <c r="N104" i="9"/>
  <c r="J104" i="9"/>
  <c r="F104" i="9"/>
  <c r="B104" i="9"/>
  <c r="N97" i="9"/>
  <c r="J97" i="9"/>
  <c r="F97" i="9"/>
  <c r="B97" i="9"/>
  <c r="N90" i="9"/>
  <c r="J90" i="9"/>
  <c r="F90" i="9"/>
  <c r="B90" i="9"/>
  <c r="N89" i="9"/>
  <c r="J89" i="9"/>
  <c r="F89" i="9"/>
  <c r="B89" i="9"/>
  <c r="B85" i="9"/>
  <c r="B84" i="9"/>
  <c r="N138" i="11"/>
  <c r="B83" i="9"/>
  <c r="B82" i="9"/>
  <c r="B137" i="11" s="1"/>
  <c r="F136" i="11"/>
  <c r="B81" i="9"/>
  <c r="B80" i="9"/>
  <c r="B135" i="11" s="1"/>
  <c r="B79" i="9"/>
  <c r="B134" i="11" s="1"/>
  <c r="B78" i="9"/>
  <c r="F132" i="11"/>
  <c r="B77" i="9"/>
  <c r="B132" i="11" s="1"/>
  <c r="J130" i="11"/>
  <c r="F130" i="11"/>
  <c r="B75" i="9"/>
  <c r="B130" i="11" s="1"/>
  <c r="F129" i="11"/>
  <c r="B74" i="9"/>
  <c r="F128" i="11"/>
  <c r="B73" i="9"/>
  <c r="F127" i="11"/>
  <c r="B72" i="9"/>
  <c r="B71" i="9"/>
  <c r="N125" i="11"/>
  <c r="F125" i="11"/>
  <c r="B70" i="9"/>
  <c r="F123" i="11"/>
  <c r="B68" i="9"/>
  <c r="B123" i="11" s="1"/>
  <c r="F122" i="11"/>
  <c r="B67" i="9"/>
  <c r="F121" i="11"/>
  <c r="B66" i="9"/>
  <c r="F120" i="11"/>
  <c r="B65" i="9"/>
  <c r="N119" i="11"/>
  <c r="F119" i="11"/>
  <c r="B64" i="9"/>
  <c r="F118" i="11"/>
  <c r="B63" i="9"/>
  <c r="F117" i="11"/>
  <c r="B62" i="9"/>
  <c r="N133" i="10"/>
  <c r="F133" i="10"/>
  <c r="N132" i="10"/>
  <c r="F132" i="10"/>
  <c r="N130" i="10"/>
  <c r="F130" i="10"/>
  <c r="N129" i="10"/>
  <c r="F129" i="10"/>
  <c r="N128" i="10"/>
  <c r="F128" i="10"/>
  <c r="N127" i="10"/>
  <c r="F127" i="10"/>
  <c r="P133" i="10"/>
  <c r="P221" i="11"/>
  <c r="L133" i="10"/>
  <c r="H133" i="10"/>
  <c r="D133" i="10"/>
  <c r="P132" i="10"/>
  <c r="L132" i="10"/>
  <c r="H132" i="10"/>
  <c r="D132" i="10"/>
  <c r="P131" i="10"/>
  <c r="P130" i="10"/>
  <c r="L130" i="10"/>
  <c r="H130" i="10"/>
  <c r="D130" i="10"/>
  <c r="P129" i="10"/>
  <c r="L129" i="10"/>
  <c r="H129" i="10"/>
  <c r="D129" i="10"/>
  <c r="P128" i="10"/>
  <c r="L128" i="10"/>
  <c r="H128" i="10"/>
  <c r="D128" i="10"/>
  <c r="P127" i="10"/>
  <c r="L127" i="10"/>
  <c r="H127" i="10"/>
  <c r="D127" i="10"/>
  <c r="P126" i="10"/>
  <c r="L126" i="10"/>
  <c r="H126" i="10"/>
  <c r="D214" i="11"/>
  <c r="D126" i="10"/>
  <c r="P123" i="10"/>
  <c r="L123" i="10"/>
  <c r="H123" i="10"/>
  <c r="D123" i="10"/>
  <c r="P122" i="10"/>
  <c r="L122" i="10"/>
  <c r="H122" i="10"/>
  <c r="D122" i="10"/>
  <c r="P121" i="10"/>
  <c r="L121" i="10"/>
  <c r="H121" i="10"/>
  <c r="D121" i="10"/>
  <c r="P120" i="10"/>
  <c r="L120" i="10"/>
  <c r="H120" i="10"/>
  <c r="D120" i="10"/>
  <c r="P119" i="10"/>
  <c r="L119" i="10"/>
  <c r="H119" i="10"/>
  <c r="D119" i="10"/>
  <c r="P118" i="10"/>
  <c r="P117" i="10"/>
  <c r="L124" i="11"/>
  <c r="L117" i="10"/>
  <c r="H117" i="10"/>
  <c r="D124" i="11"/>
  <c r="D117" i="10"/>
  <c r="P116" i="10"/>
  <c r="L116" i="10"/>
  <c r="H116" i="10"/>
  <c r="D116" i="10"/>
  <c r="P115" i="10"/>
  <c r="L115" i="10"/>
  <c r="H115" i="10"/>
  <c r="D115" i="10"/>
  <c r="P114" i="10"/>
  <c r="L114" i="10"/>
  <c r="H114" i="10"/>
  <c r="D114" i="10"/>
  <c r="P113" i="10"/>
  <c r="L113" i="10"/>
  <c r="H201" i="11"/>
  <c r="H113" i="10"/>
  <c r="D113" i="10"/>
  <c r="P112" i="10"/>
  <c r="L112" i="10"/>
  <c r="H112" i="10"/>
  <c r="D112" i="10"/>
  <c r="P110" i="10"/>
  <c r="L110" i="10"/>
  <c r="H110" i="10"/>
  <c r="D110" i="10"/>
  <c r="P19" i="11"/>
  <c r="L19" i="11"/>
  <c r="H19" i="11"/>
  <c r="D19" i="11"/>
  <c r="P31" i="8"/>
  <c r="P168" i="8" s="1"/>
  <c r="L31" i="8"/>
  <c r="L168" i="8" s="1"/>
  <c r="H31" i="8"/>
  <c r="H168" i="8" s="1"/>
  <c r="D31" i="8"/>
  <c r="D168" i="8" s="1"/>
  <c r="P4" i="8"/>
  <c r="L4" i="8"/>
  <c r="H4" i="8"/>
  <c r="D4" i="8"/>
  <c r="Q139" i="9"/>
  <c r="M139" i="9"/>
  <c r="I139" i="9"/>
  <c r="E139" i="9"/>
  <c r="Q138" i="9"/>
  <c r="M138" i="9"/>
  <c r="I138" i="9"/>
  <c r="E138" i="9"/>
  <c r="Q137" i="9"/>
  <c r="M137" i="9"/>
  <c r="I137" i="9"/>
  <c r="E137" i="9"/>
  <c r="Q136" i="9"/>
  <c r="M136" i="9"/>
  <c r="I136" i="9"/>
  <c r="E136" i="9"/>
  <c r="Q135" i="9"/>
  <c r="M135" i="9"/>
  <c r="I135" i="9"/>
  <c r="E135" i="9"/>
  <c r="Q134" i="9"/>
  <c r="M134" i="9"/>
  <c r="I134" i="9"/>
  <c r="E134" i="9"/>
  <c r="Q133" i="9"/>
  <c r="M133" i="9"/>
  <c r="I133" i="9"/>
  <c r="E133" i="9"/>
  <c r="Q132" i="9"/>
  <c r="M132" i="9"/>
  <c r="I132" i="9"/>
  <c r="E132" i="9"/>
  <c r="Q131" i="9"/>
  <c r="M131" i="9"/>
  <c r="I131" i="9"/>
  <c r="E131" i="9"/>
  <c r="Q129" i="9"/>
  <c r="M129" i="9"/>
  <c r="I129" i="9"/>
  <c r="E129" i="9"/>
  <c r="Q128" i="9"/>
  <c r="M128" i="9"/>
  <c r="I128" i="9"/>
  <c r="E128" i="9"/>
  <c r="Q127" i="9"/>
  <c r="M127" i="9"/>
  <c r="I127" i="9"/>
  <c r="E127" i="9"/>
  <c r="Q126" i="9"/>
  <c r="M126" i="9"/>
  <c r="I126" i="9"/>
  <c r="E126" i="9"/>
  <c r="Q125" i="9"/>
  <c r="M125" i="9"/>
  <c r="I125" i="9"/>
  <c r="E125" i="9"/>
  <c r="Q124" i="9"/>
  <c r="M124" i="9"/>
  <c r="I124" i="9"/>
  <c r="E124" i="9"/>
  <c r="Q123" i="9"/>
  <c r="M123" i="9"/>
  <c r="Q122" i="9"/>
  <c r="M122" i="9"/>
  <c r="I122" i="9"/>
  <c r="E122" i="9"/>
  <c r="Q121" i="9"/>
  <c r="M121" i="9"/>
  <c r="I121" i="9"/>
  <c r="E121" i="9"/>
  <c r="Q120" i="9"/>
  <c r="M120" i="9"/>
  <c r="I120" i="9"/>
  <c r="E120" i="9"/>
  <c r="Q119" i="9"/>
  <c r="M119" i="9"/>
  <c r="I119" i="9"/>
  <c r="E119" i="9"/>
  <c r="Q118" i="9"/>
  <c r="M118" i="9"/>
  <c r="I118" i="9"/>
  <c r="E118" i="9"/>
  <c r="Q117" i="9"/>
  <c r="M117" i="9"/>
  <c r="I117" i="9"/>
  <c r="E117" i="9"/>
  <c r="Q116" i="9"/>
  <c r="M116" i="9"/>
  <c r="I116" i="9"/>
  <c r="E116" i="9"/>
  <c r="Q110" i="9"/>
  <c r="M110" i="9"/>
  <c r="I110" i="9"/>
  <c r="E110" i="9"/>
  <c r="Q104" i="9"/>
  <c r="M104" i="9"/>
  <c r="I104" i="9"/>
  <c r="E104" i="9"/>
  <c r="Q97" i="9"/>
  <c r="M97" i="9"/>
  <c r="I97" i="9"/>
  <c r="E97" i="9"/>
  <c r="Q90" i="9"/>
  <c r="M90" i="9"/>
  <c r="I90" i="9"/>
  <c r="E90" i="9"/>
  <c r="Q89" i="9"/>
  <c r="M89" i="9"/>
  <c r="I89" i="9"/>
  <c r="E89" i="9"/>
  <c r="M138" i="11"/>
  <c r="M135" i="11"/>
  <c r="Q133" i="11"/>
  <c r="I123" i="11"/>
  <c r="E123" i="11"/>
  <c r="I122" i="11"/>
  <c r="M121" i="11"/>
  <c r="M120" i="11"/>
  <c r="M119" i="11"/>
  <c r="C126" i="10"/>
  <c r="O125" i="10"/>
  <c r="G125" i="10"/>
  <c r="O123" i="10"/>
  <c r="K123" i="10"/>
  <c r="G123" i="10"/>
  <c r="C123" i="10"/>
  <c r="O122" i="10"/>
  <c r="K122" i="10"/>
  <c r="G122" i="10"/>
  <c r="C122" i="10"/>
  <c r="O121" i="10"/>
  <c r="K121" i="10"/>
  <c r="G121" i="10"/>
  <c r="C121" i="10"/>
  <c r="C209" i="11"/>
  <c r="O120" i="10"/>
  <c r="K120" i="10"/>
  <c r="G120" i="10"/>
  <c r="C120" i="10"/>
  <c r="O119" i="10"/>
  <c r="K119" i="10"/>
  <c r="G119" i="10"/>
  <c r="C119" i="10"/>
  <c r="O118" i="10"/>
  <c r="O117" i="10"/>
  <c r="K117" i="10"/>
  <c r="G117" i="10"/>
  <c r="C124" i="11"/>
  <c r="C117" i="10"/>
  <c r="O116" i="10"/>
  <c r="K116" i="10"/>
  <c r="G116" i="10"/>
  <c r="C116" i="10"/>
  <c r="O115" i="10"/>
  <c r="K115" i="10"/>
  <c r="G115" i="10"/>
  <c r="C115" i="10"/>
  <c r="O114" i="10"/>
  <c r="K114" i="10"/>
  <c r="G114" i="10"/>
  <c r="C114" i="10"/>
  <c r="O113" i="10"/>
  <c r="K113" i="10"/>
  <c r="G113" i="10"/>
  <c r="C113" i="10"/>
  <c r="O112" i="10"/>
  <c r="K112" i="10"/>
  <c r="G112" i="10"/>
  <c r="C112" i="10"/>
  <c r="O110" i="10"/>
  <c r="K110" i="10"/>
  <c r="G110" i="10"/>
  <c r="C110" i="10"/>
  <c r="O19" i="11"/>
  <c r="K19" i="11"/>
  <c r="G19" i="11"/>
  <c r="C19" i="11"/>
  <c r="O31" i="8"/>
  <c r="O168" i="8" s="1"/>
  <c r="K31" i="8"/>
  <c r="K168" i="8" s="1"/>
  <c r="G31" i="8"/>
  <c r="G168" i="8" s="1"/>
  <c r="C31" i="8"/>
  <c r="C168" i="8" s="1"/>
  <c r="O4" i="8"/>
  <c r="K4" i="8"/>
  <c r="G4" i="8"/>
  <c r="C4" i="8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P135" i="9"/>
  <c r="L135" i="9"/>
  <c r="H135" i="9"/>
  <c r="D135" i="9"/>
  <c r="P134" i="9"/>
  <c r="L134" i="9"/>
  <c r="H134" i="9"/>
  <c r="D134" i="9"/>
  <c r="P133" i="9"/>
  <c r="L133" i="9"/>
  <c r="H133" i="9"/>
  <c r="D133" i="9"/>
  <c r="P132" i="9"/>
  <c r="L132" i="9"/>
  <c r="H132" i="9"/>
  <c r="D132" i="9"/>
  <c r="P131" i="9"/>
  <c r="L131" i="9"/>
  <c r="H131" i="9"/>
  <c r="D131" i="9"/>
  <c r="P129" i="9"/>
  <c r="L129" i="9"/>
  <c r="H129" i="9"/>
  <c r="D129" i="9"/>
  <c r="P128" i="9"/>
  <c r="L128" i="9"/>
  <c r="H128" i="9"/>
  <c r="D128" i="9"/>
  <c r="P127" i="9"/>
  <c r="L127" i="9"/>
  <c r="H127" i="9"/>
  <c r="D127" i="9"/>
  <c r="P126" i="9"/>
  <c r="L126" i="9"/>
  <c r="H126" i="9"/>
  <c r="D126" i="9"/>
  <c r="P125" i="9"/>
  <c r="L125" i="9"/>
  <c r="H125" i="9"/>
  <c r="D125" i="9"/>
  <c r="P124" i="9"/>
  <c r="L124" i="9"/>
  <c r="H124" i="9"/>
  <c r="D124" i="9"/>
  <c r="P123" i="9"/>
  <c r="P122" i="9"/>
  <c r="L122" i="9"/>
  <c r="H122" i="9"/>
  <c r="D122" i="9"/>
  <c r="P121" i="9"/>
  <c r="L121" i="9"/>
  <c r="H121" i="9"/>
  <c r="D121" i="9"/>
  <c r="P120" i="9"/>
  <c r="L120" i="9"/>
  <c r="H120" i="9"/>
  <c r="D120" i="9"/>
  <c r="P119" i="9"/>
  <c r="L119" i="9"/>
  <c r="H119" i="9"/>
  <c r="D119" i="9"/>
  <c r="P118" i="9"/>
  <c r="L118" i="9"/>
  <c r="H118" i="9"/>
  <c r="D118" i="9"/>
  <c r="P117" i="9"/>
  <c r="L117" i="9"/>
  <c r="H117" i="9"/>
  <c r="D117" i="9"/>
  <c r="P116" i="9"/>
  <c r="L116" i="9"/>
  <c r="H116" i="9"/>
  <c r="D116" i="9"/>
  <c r="P110" i="9"/>
  <c r="L110" i="9"/>
  <c r="H110" i="9"/>
  <c r="D110" i="9"/>
  <c r="P104" i="9"/>
  <c r="L104" i="9"/>
  <c r="H104" i="9"/>
  <c r="D104" i="9"/>
  <c r="P97" i="9"/>
  <c r="L97" i="9"/>
  <c r="H97" i="9"/>
  <c r="D97" i="9"/>
  <c r="P90" i="9"/>
  <c r="L90" i="9"/>
  <c r="H90" i="9"/>
  <c r="D90" i="9"/>
  <c r="P89" i="9"/>
  <c r="L89" i="9"/>
  <c r="H89" i="9"/>
  <c r="D89" i="9"/>
  <c r="L140" i="11"/>
  <c r="H137" i="11"/>
  <c r="L136" i="11"/>
  <c r="H136" i="11"/>
  <c r="H135" i="11"/>
  <c r="H134" i="11"/>
  <c r="L132" i="11"/>
  <c r="H130" i="11"/>
  <c r="D129" i="11"/>
  <c r="H128" i="11"/>
  <c r="L127" i="11"/>
  <c r="P123" i="11"/>
  <c r="L123" i="11"/>
  <c r="H123" i="11"/>
  <c r="D123" i="11"/>
  <c r="P122" i="11"/>
  <c r="L122" i="11"/>
  <c r="D118" i="11"/>
  <c r="L117" i="11"/>
  <c r="J133" i="10"/>
  <c r="B133" i="10"/>
  <c r="J132" i="10"/>
  <c r="B132" i="10"/>
  <c r="J130" i="10"/>
  <c r="B130" i="10"/>
  <c r="J129" i="10"/>
  <c r="B129" i="10"/>
  <c r="J128" i="10"/>
  <c r="B128" i="10"/>
  <c r="J127" i="10"/>
  <c r="B127" i="10"/>
  <c r="B60" i="11"/>
  <c r="F15" i="14"/>
  <c r="B15" i="14"/>
  <c r="B9" i="14"/>
  <c r="D15" i="14"/>
  <c r="I9" i="14"/>
  <c r="E9" i="14"/>
  <c r="D9" i="14"/>
  <c r="P18" i="19"/>
  <c r="P19" i="19"/>
  <c r="I33" i="20"/>
  <c r="I34" i="20"/>
  <c r="I35" i="20"/>
  <c r="K27" i="20"/>
  <c r="G27" i="20"/>
  <c r="C27" i="20"/>
  <c r="O26" i="20"/>
  <c r="K26" i="20"/>
  <c r="G26" i="20"/>
  <c r="C26" i="20"/>
  <c r="O7" i="19"/>
  <c r="K7" i="19"/>
  <c r="G7" i="19"/>
  <c r="C7" i="19"/>
  <c r="O3" i="19"/>
  <c r="K3" i="19"/>
  <c r="G3" i="19"/>
  <c r="C3" i="19"/>
  <c r="P31" i="20"/>
  <c r="L31" i="20"/>
  <c r="H31" i="20"/>
  <c r="D31" i="20"/>
  <c r="P30" i="20"/>
  <c r="L30" i="20"/>
  <c r="D30" i="20"/>
  <c r="F27" i="20"/>
  <c r="Q26" i="20"/>
  <c r="L26" i="20"/>
  <c r="F26" i="20"/>
  <c r="F19" i="20"/>
  <c r="N7" i="19"/>
  <c r="J7" i="19"/>
  <c r="F7" i="19"/>
  <c r="B7" i="19"/>
  <c r="N3" i="19"/>
  <c r="J3" i="19"/>
  <c r="F3" i="19"/>
  <c r="B3" i="19"/>
  <c r="J27" i="20"/>
  <c r="P26" i="20"/>
  <c r="J26" i="20"/>
  <c r="J19" i="20"/>
  <c r="J35" i="20" s="1"/>
  <c r="Q7" i="19"/>
  <c r="M7" i="19"/>
  <c r="I7" i="19"/>
  <c r="I25" i="20" s="1"/>
  <c r="E7" i="19"/>
  <c r="Q3" i="19"/>
  <c r="M3" i="19"/>
  <c r="I3" i="19"/>
  <c r="I29" i="20" s="1"/>
  <c r="E3" i="19"/>
  <c r="N31" i="20"/>
  <c r="N30" i="20"/>
  <c r="B30" i="20"/>
  <c r="I27" i="20"/>
  <c r="N26" i="20"/>
  <c r="I26" i="20"/>
  <c r="D26" i="20"/>
  <c r="P14" i="21"/>
  <c r="P15" i="21" s="1"/>
  <c r="L14" i="21"/>
  <c r="L15" i="21" s="1"/>
  <c r="H14" i="21"/>
  <c r="D14" i="21"/>
  <c r="H7" i="19"/>
  <c r="B27" i="20"/>
  <c r="B26" i="20"/>
  <c r="B126" i="11" l="1"/>
  <c r="B125" i="11"/>
  <c r="B129" i="11"/>
  <c r="B133" i="11"/>
  <c r="B139" i="11"/>
  <c r="P138" i="11"/>
  <c r="L138" i="11"/>
  <c r="L34" i="20"/>
  <c r="Q201" i="11"/>
  <c r="I202" i="11"/>
  <c r="O207" i="11"/>
  <c r="L207" i="11"/>
  <c r="N199" i="11"/>
  <c r="P202" i="11"/>
  <c r="B203" i="11"/>
  <c r="J208" i="11"/>
  <c r="B131" i="10"/>
  <c r="K221" i="11"/>
  <c r="P13" i="19"/>
  <c r="K204" i="11"/>
  <c r="F215" i="11"/>
  <c r="J220" i="11"/>
  <c r="Q207" i="11"/>
  <c r="Q210" i="11"/>
  <c r="P61" i="9"/>
  <c r="G198" i="11"/>
  <c r="L203" i="11"/>
  <c r="D209" i="11"/>
  <c r="O198" i="11"/>
  <c r="O203" i="11"/>
  <c r="O208" i="11"/>
  <c r="G216" i="11"/>
  <c r="G215" i="11"/>
  <c r="O202" i="11"/>
  <c r="K214" i="11"/>
  <c r="J198" i="11"/>
  <c r="J200" i="11"/>
  <c r="J201" i="11"/>
  <c r="N209" i="11"/>
  <c r="F220" i="11"/>
  <c r="O214" i="11"/>
  <c r="D217" i="11"/>
  <c r="L202" i="11"/>
  <c r="O204" i="11"/>
  <c r="B128" i="11"/>
  <c r="B138" i="11"/>
  <c r="K213" i="11"/>
  <c r="D206" i="11"/>
  <c r="E207" i="11"/>
  <c r="N200" i="11"/>
  <c r="M61" i="9"/>
  <c r="L176" i="7"/>
  <c r="C198" i="11"/>
  <c r="L214" i="11"/>
  <c r="C214" i="11"/>
  <c r="B136" i="11"/>
  <c r="B127" i="11"/>
  <c r="L206" i="11"/>
  <c r="E216" i="11"/>
  <c r="P176" i="7"/>
  <c r="L198" i="11"/>
  <c r="G203" i="11"/>
  <c r="H207" i="11"/>
  <c r="B220" i="11"/>
  <c r="M200" i="11"/>
  <c r="Q204" i="11"/>
  <c r="M209" i="11"/>
  <c r="Q214" i="11"/>
  <c r="Q217" i="11"/>
  <c r="B119" i="11"/>
  <c r="B140" i="11"/>
  <c r="G199" i="11"/>
  <c r="G206" i="11"/>
  <c r="G213" i="11"/>
  <c r="K219" i="11"/>
  <c r="B61" i="9"/>
  <c r="B76" i="9"/>
  <c r="P213" i="11"/>
  <c r="M207" i="11"/>
  <c r="M208" i="11"/>
  <c r="Q221" i="11"/>
  <c r="B84" i="10"/>
  <c r="B91" i="10"/>
  <c r="B33" i="10"/>
  <c r="B70" i="10" s="1"/>
  <c r="F208" i="11"/>
  <c r="F214" i="11"/>
  <c r="F217" i="11"/>
  <c r="E183" i="7"/>
  <c r="B198" i="11"/>
  <c r="H203" i="11"/>
  <c r="O210" i="11"/>
  <c r="G202" i="11"/>
  <c r="I5" i="7"/>
  <c r="N31" i="7"/>
  <c r="N163" i="7" s="1"/>
  <c r="G201" i="11"/>
  <c r="C221" i="11"/>
  <c r="O206" i="11"/>
  <c r="M201" i="11"/>
  <c r="M202" i="11"/>
  <c r="M216" i="11"/>
  <c r="I221" i="11"/>
  <c r="B201" i="11"/>
  <c r="F209" i="11"/>
  <c r="O216" i="11"/>
  <c r="P216" i="11"/>
  <c r="G207" i="11"/>
  <c r="H215" i="11"/>
  <c r="P209" i="11"/>
  <c r="P204" i="11"/>
  <c r="G200" i="11"/>
  <c r="G214" i="11"/>
  <c r="O221" i="11"/>
  <c r="G219" i="11"/>
  <c r="P206" i="11"/>
  <c r="H199" i="11"/>
  <c r="H206" i="11"/>
  <c r="Q202" i="11"/>
  <c r="M213" i="11"/>
  <c r="Q216" i="11"/>
  <c r="B202" i="11"/>
  <c r="F210" i="11"/>
  <c r="I18" i="7"/>
  <c r="I176" i="7" s="1"/>
  <c r="P201" i="11"/>
  <c r="P217" i="11"/>
  <c r="O200" i="11"/>
  <c r="G208" i="11"/>
  <c r="G210" i="11"/>
  <c r="O215" i="11"/>
  <c r="C220" i="11"/>
  <c r="J202" i="11"/>
  <c r="N215" i="11"/>
  <c r="B217" i="11"/>
  <c r="D200" i="11"/>
  <c r="L209" i="11"/>
  <c r="F200" i="11"/>
  <c r="H195" i="8"/>
  <c r="H141" i="8"/>
  <c r="N195" i="8"/>
  <c r="N141" i="8"/>
  <c r="L17" i="9"/>
  <c r="L150" i="9" s="1"/>
  <c r="L61" i="9"/>
  <c r="I17" i="9"/>
  <c r="I157" i="9" s="1"/>
  <c r="I61" i="9"/>
  <c r="K195" i="8"/>
  <c r="K141" i="8"/>
  <c r="B125" i="10"/>
  <c r="K206" i="11"/>
  <c r="F17" i="9"/>
  <c r="F143" i="9" s="1"/>
  <c r="F61" i="9"/>
  <c r="E221" i="11"/>
  <c r="J219" i="11"/>
  <c r="B209" i="11"/>
  <c r="C215" i="11"/>
  <c r="K198" i="11"/>
  <c r="K202" i="11"/>
  <c r="L217" i="11"/>
  <c r="C208" i="11"/>
  <c r="O141" i="8"/>
  <c r="O195" i="8"/>
  <c r="P141" i="8"/>
  <c r="P195" i="8"/>
  <c r="I195" i="8"/>
  <c r="I141" i="8"/>
  <c r="F195" i="8"/>
  <c r="F141" i="8"/>
  <c r="N142" i="9"/>
  <c r="J61" i="9"/>
  <c r="G17" i="9"/>
  <c r="G61" i="9"/>
  <c r="M198" i="11"/>
  <c r="E208" i="11"/>
  <c r="E209" i="11"/>
  <c r="E210" i="11"/>
  <c r="I213" i="11"/>
  <c r="M215" i="11"/>
  <c r="I220" i="11"/>
  <c r="D61" i="9"/>
  <c r="B200" i="11"/>
  <c r="F199" i="11"/>
  <c r="N213" i="11"/>
  <c r="N219" i="11"/>
  <c r="Q17" i="9"/>
  <c r="Q145" i="9" s="1"/>
  <c r="Q61" i="9"/>
  <c r="F203" i="11"/>
  <c r="B207" i="11"/>
  <c r="N208" i="11"/>
  <c r="B210" i="11"/>
  <c r="N214" i="11"/>
  <c r="F216" i="11"/>
  <c r="N217" i="11"/>
  <c r="N220" i="11"/>
  <c r="J221" i="11"/>
  <c r="D25" i="7"/>
  <c r="J31" i="7"/>
  <c r="J163" i="7" s="1"/>
  <c r="K216" i="11"/>
  <c r="L216" i="11"/>
  <c r="C200" i="11"/>
  <c r="C217" i="11"/>
  <c r="M184" i="7"/>
  <c r="L204" i="11"/>
  <c r="K215" i="11"/>
  <c r="L200" i="11"/>
  <c r="H221" i="11"/>
  <c r="C201" i="11"/>
  <c r="Q176" i="7"/>
  <c r="G141" i="8"/>
  <c r="G195" i="8"/>
  <c r="Q195" i="8"/>
  <c r="Q141" i="8"/>
  <c r="O17" i="9"/>
  <c r="O141" i="9" s="1"/>
  <c r="O61" i="9"/>
  <c r="P219" i="11"/>
  <c r="H138" i="11"/>
  <c r="L195" i="8"/>
  <c r="L141" i="8"/>
  <c r="E195" i="8"/>
  <c r="E141" i="8"/>
  <c r="M142" i="9"/>
  <c r="C17" i="9"/>
  <c r="C147" i="9" s="1"/>
  <c r="C61" i="9"/>
  <c r="I198" i="11"/>
  <c r="I203" i="11"/>
  <c r="I215" i="11"/>
  <c r="I217" i="11"/>
  <c r="E220" i="11"/>
  <c r="N210" i="11"/>
  <c r="F221" i="11"/>
  <c r="K217" i="11"/>
  <c r="C210" i="11"/>
  <c r="L219" i="11"/>
  <c r="C195" i="8"/>
  <c r="C141" i="8"/>
  <c r="D195" i="8"/>
  <c r="D141" i="8"/>
  <c r="B117" i="11"/>
  <c r="B118" i="11"/>
  <c r="B120" i="11"/>
  <c r="B121" i="11"/>
  <c r="B122" i="11"/>
  <c r="M195" i="8"/>
  <c r="M141" i="8"/>
  <c r="J195" i="8"/>
  <c r="J141" i="8"/>
  <c r="N61" i="9"/>
  <c r="K61" i="9"/>
  <c r="I207" i="11"/>
  <c r="I208" i="11"/>
  <c r="I209" i="11"/>
  <c r="I210" i="11"/>
  <c r="M220" i="11"/>
  <c r="M221" i="11"/>
  <c r="I219" i="11"/>
  <c r="H17" i="9"/>
  <c r="H141" i="9" s="1"/>
  <c r="H61" i="9"/>
  <c r="F201" i="11"/>
  <c r="N206" i="11"/>
  <c r="E17" i="9"/>
  <c r="E157" i="9" s="1"/>
  <c r="E61" i="9"/>
  <c r="J203" i="11"/>
  <c r="F207" i="11"/>
  <c r="B208" i="11"/>
  <c r="B214" i="11"/>
  <c r="N221" i="11"/>
  <c r="K183" i="7"/>
  <c r="K201" i="11"/>
  <c r="L201" i="11"/>
  <c r="O201" i="11"/>
  <c r="K207" i="11"/>
  <c r="H202" i="11"/>
  <c r="K209" i="11"/>
  <c r="O217" i="11"/>
  <c r="C202" i="11"/>
  <c r="C207" i="11"/>
  <c r="K208" i="11"/>
  <c r="K210" i="11"/>
  <c r="C216" i="11"/>
  <c r="G220" i="11"/>
  <c r="N178" i="7"/>
  <c r="G9" i="14"/>
  <c r="G8" i="14" s="1"/>
  <c r="G60" i="14" s="1"/>
  <c r="N131" i="10"/>
  <c r="D77" i="10"/>
  <c r="D219" i="11" s="1"/>
  <c r="D131" i="10"/>
  <c r="I131" i="10"/>
  <c r="N97" i="10"/>
  <c r="C70" i="10"/>
  <c r="I125" i="10"/>
  <c r="H97" i="10"/>
  <c r="D18" i="10"/>
  <c r="D17" i="10" s="1"/>
  <c r="I64" i="10"/>
  <c r="I206" i="11" s="1"/>
  <c r="G118" i="10"/>
  <c r="N118" i="10"/>
  <c r="L91" i="10"/>
  <c r="Q64" i="10"/>
  <c r="Q206" i="11" s="1"/>
  <c r="D118" i="10"/>
  <c r="H118" i="10"/>
  <c r="D91" i="10"/>
  <c r="M64" i="10"/>
  <c r="M206" i="11" s="1"/>
  <c r="C18" i="10"/>
  <c r="C82" i="10" s="1"/>
  <c r="N111" i="10"/>
  <c r="D57" i="10"/>
  <c r="D199" i="11" s="1"/>
  <c r="G111" i="10"/>
  <c r="P18" i="10"/>
  <c r="P55" i="10" s="1"/>
  <c r="P57" i="10"/>
  <c r="P199" i="11" s="1"/>
  <c r="P111" i="10"/>
  <c r="G18" i="10"/>
  <c r="G82" i="10" s="1"/>
  <c r="D111" i="10"/>
  <c r="B111" i="10"/>
  <c r="L84" i="10"/>
  <c r="I57" i="10"/>
  <c r="I199" i="11" s="1"/>
  <c r="I18" i="10"/>
  <c r="I55" i="10" s="1"/>
  <c r="L57" i="10"/>
  <c r="L199" i="11" s="1"/>
  <c r="M57" i="10"/>
  <c r="M199" i="11" s="1"/>
  <c r="K18" i="10"/>
  <c r="K55" i="10" s="1"/>
  <c r="Q163" i="7"/>
  <c r="I150" i="9"/>
  <c r="B17" i="9"/>
  <c r="B148" i="9" s="1"/>
  <c r="G157" i="9"/>
  <c r="G150" i="9"/>
  <c r="F31" i="7"/>
  <c r="F163" i="7" s="1"/>
  <c r="D163" i="7"/>
  <c r="H176" i="7"/>
  <c r="G257" i="8"/>
  <c r="K257" i="8"/>
  <c r="H257" i="8"/>
  <c r="F257" i="8"/>
  <c r="L257" i="8"/>
  <c r="E257" i="8"/>
  <c r="J257" i="8"/>
  <c r="I257" i="8"/>
  <c r="C176" i="7"/>
  <c r="F176" i="7"/>
  <c r="H5" i="7"/>
  <c r="H163" i="7" s="1"/>
  <c r="I165" i="7"/>
  <c r="K163" i="7"/>
  <c r="E163" i="7"/>
  <c r="G183" i="7"/>
  <c r="L51" i="7"/>
  <c r="L183" i="7" s="1"/>
  <c r="D34" i="20"/>
  <c r="D35" i="20"/>
  <c r="C34" i="20"/>
  <c r="K25" i="20"/>
  <c r="N34" i="20"/>
  <c r="Q33" i="20"/>
  <c r="P29" i="20"/>
  <c r="P21" i="19"/>
  <c r="M34" i="20"/>
  <c r="L33" i="20"/>
  <c r="O25" i="20"/>
  <c r="F183" i="7"/>
  <c r="H131" i="10"/>
  <c r="Q125" i="10"/>
  <c r="H18" i="10"/>
  <c r="H82" i="10" s="1"/>
  <c r="H84" i="10"/>
  <c r="H91" i="10"/>
  <c r="Q98" i="10"/>
  <c r="K57" i="10"/>
  <c r="K199" i="11" s="1"/>
  <c r="I31" i="7"/>
  <c r="M18" i="7"/>
  <c r="M176" i="7" s="1"/>
  <c r="B31" i="7"/>
  <c r="B163" i="7" s="1"/>
  <c r="J178" i="7"/>
  <c r="K18" i="7"/>
  <c r="K176" i="7" s="1"/>
  <c r="Q177" i="7"/>
  <c r="H73" i="7"/>
  <c r="K91" i="10"/>
  <c r="B59" i="11"/>
  <c r="K111" i="10"/>
  <c r="K118" i="10"/>
  <c r="F111" i="10"/>
  <c r="H71" i="10"/>
  <c r="H213" i="11" s="1"/>
  <c r="Q91" i="10"/>
  <c r="M5" i="7"/>
  <c r="M163" i="7" s="1"/>
  <c r="L73" i="7"/>
  <c r="P17" i="9"/>
  <c r="P144" i="9" s="1"/>
  <c r="D178" i="7"/>
  <c r="Q97" i="10"/>
  <c r="K125" i="10"/>
  <c r="F70" i="10"/>
  <c r="H111" i="10"/>
  <c r="L71" i="10"/>
  <c r="L213" i="11" s="1"/>
  <c r="I98" i="10"/>
  <c r="Q57" i="10"/>
  <c r="Q199" i="11" s="1"/>
  <c r="N176" i="7"/>
  <c r="E18" i="7"/>
  <c r="E176" i="7" s="1"/>
  <c r="P5" i="7"/>
  <c r="P163" i="7" s="1"/>
  <c r="P73" i="7"/>
  <c r="D23" i="19"/>
  <c r="I185" i="7"/>
  <c r="D21" i="19"/>
  <c r="G25" i="20"/>
  <c r="J34" i="20"/>
  <c r="D29" i="20"/>
  <c r="I25" i="7"/>
  <c r="I183" i="7" s="1"/>
  <c r="H35" i="20"/>
  <c r="H33" i="20"/>
  <c r="Q35" i="20"/>
  <c r="P17" i="19"/>
  <c r="P23" i="19"/>
  <c r="O34" i="20"/>
  <c r="M35" i="20"/>
  <c r="H51" i="7"/>
  <c r="H183" i="7" s="1"/>
  <c r="P185" i="7"/>
  <c r="H34" i="20"/>
  <c r="L35" i="20"/>
  <c r="Q34" i="20"/>
  <c r="M33" i="20"/>
  <c r="B183" i="7"/>
  <c r="O183" i="7"/>
  <c r="P34" i="20"/>
  <c r="P35" i="20"/>
  <c r="D33" i="20"/>
  <c r="P33" i="20"/>
  <c r="L22" i="19"/>
  <c r="B34" i="20"/>
  <c r="D25" i="20"/>
  <c r="P25" i="20"/>
  <c r="B33" i="20"/>
  <c r="Q25" i="7"/>
  <c r="Q183" i="7" s="1"/>
  <c r="D51" i="7"/>
  <c r="D176" i="7"/>
  <c r="G178" i="7"/>
  <c r="G131" i="10"/>
  <c r="E33" i="20"/>
  <c r="J17" i="9"/>
  <c r="K98" i="10"/>
  <c r="K104" i="10"/>
  <c r="D71" i="10"/>
  <c r="D213" i="11" s="1"/>
  <c r="K17" i="9"/>
  <c r="G142" i="9"/>
  <c r="J184" i="7"/>
  <c r="N190" i="7"/>
  <c r="N164" i="7"/>
  <c r="D125" i="10"/>
  <c r="H77" i="10"/>
  <c r="H219" i="11" s="1"/>
  <c r="E34" i="20"/>
  <c r="B35" i="20"/>
  <c r="N33" i="20"/>
  <c r="M18" i="10"/>
  <c r="M55" i="10" s="1"/>
  <c r="H165" i="7"/>
  <c r="Q18" i="10"/>
  <c r="Q55" i="10" s="1"/>
  <c r="N35" i="20"/>
  <c r="D19" i="19"/>
  <c r="K9" i="14"/>
  <c r="H125" i="10"/>
  <c r="I118" i="10"/>
  <c r="L5" i="7"/>
  <c r="L163" i="7" s="1"/>
  <c r="N25" i="20"/>
  <c r="D18" i="19"/>
  <c r="M118" i="10"/>
  <c r="H29" i="20"/>
  <c r="D17" i="19"/>
  <c r="P125" i="10"/>
  <c r="B18" i="10"/>
  <c r="B55" i="10" s="1"/>
  <c r="Q29" i="20"/>
  <c r="H19" i="19"/>
  <c r="F18" i="10"/>
  <c r="F55" i="10" s="1"/>
  <c r="I111" i="10"/>
  <c r="H18" i="19"/>
  <c r="N18" i="10"/>
  <c r="N55" i="10" s="1"/>
  <c r="O190" i="7"/>
  <c r="M111" i="10"/>
  <c r="L98" i="10"/>
  <c r="O5" i="7"/>
  <c r="O163" i="7" s="1"/>
  <c r="L19" i="19"/>
  <c r="Q84" i="10"/>
  <c r="J183" i="7"/>
  <c r="H13" i="19"/>
  <c r="Q25" i="20"/>
  <c r="N63" i="7"/>
  <c r="N61" i="7" s="1"/>
  <c r="I73" i="7"/>
  <c r="I63" i="7"/>
  <c r="I61" i="7" s="1"/>
  <c r="P63" i="7"/>
  <c r="P61" i="7" s="1"/>
  <c r="O59" i="7"/>
  <c r="O71" i="7"/>
  <c r="L25" i="20"/>
  <c r="L13" i="19"/>
  <c r="L23" i="19"/>
  <c r="J131" i="10"/>
  <c r="O111" i="10"/>
  <c r="L111" i="10"/>
  <c r="E118" i="10"/>
  <c r="E125" i="10"/>
  <c r="E131" i="10"/>
  <c r="J111" i="10"/>
  <c r="D17" i="9"/>
  <c r="D143" i="9" s="1"/>
  <c r="G63" i="7"/>
  <c r="G61" i="7" s="1"/>
  <c r="C33" i="20"/>
  <c r="O33" i="20"/>
  <c r="J63" i="7"/>
  <c r="J61" i="7" s="1"/>
  <c r="E73" i="7"/>
  <c r="E63" i="7"/>
  <c r="E61" i="7" s="1"/>
  <c r="C73" i="7"/>
  <c r="L63" i="7"/>
  <c r="L61" i="7" s="1"/>
  <c r="K59" i="7"/>
  <c r="K60" i="7"/>
  <c r="K192" i="7" s="1"/>
  <c r="K71" i="7"/>
  <c r="K72" i="7"/>
  <c r="K204" i="7" s="1"/>
  <c r="H59" i="7"/>
  <c r="H60" i="7"/>
  <c r="H192" i="7" s="1"/>
  <c r="H71" i="7"/>
  <c r="H72" i="7"/>
  <c r="H204" i="7" s="1"/>
  <c r="E64" i="10"/>
  <c r="E206" i="11" s="1"/>
  <c r="E71" i="10"/>
  <c r="E213" i="11" s="1"/>
  <c r="E77" i="10"/>
  <c r="E219" i="11" s="1"/>
  <c r="Q59" i="7"/>
  <c r="Q60" i="7"/>
  <c r="Q192" i="7" s="1"/>
  <c r="Q71" i="7"/>
  <c r="Q72" i="7"/>
  <c r="Q204" i="7" s="1"/>
  <c r="F59" i="7"/>
  <c r="F60" i="7"/>
  <c r="F192" i="7" s="1"/>
  <c r="F71" i="7"/>
  <c r="F72" i="7"/>
  <c r="F204" i="7" s="1"/>
  <c r="G84" i="10"/>
  <c r="G91" i="10"/>
  <c r="G98" i="10"/>
  <c r="G104" i="10"/>
  <c r="B176" i="7"/>
  <c r="G176" i="7"/>
  <c r="C183" i="7"/>
  <c r="K63" i="7"/>
  <c r="K61" i="7" s="1"/>
  <c r="L60" i="7"/>
  <c r="L192" i="7" s="1"/>
  <c r="E59" i="7"/>
  <c r="J60" i="7"/>
  <c r="J192" i="7" s="1"/>
  <c r="L18" i="19"/>
  <c r="P9" i="14"/>
  <c r="P8" i="14" s="1"/>
  <c r="P60" i="14" s="1"/>
  <c r="E111" i="10"/>
  <c r="O30" i="11"/>
  <c r="O63" i="7"/>
  <c r="O61" i="7" s="1"/>
  <c r="K33" i="20"/>
  <c r="K35" i="20"/>
  <c r="B63" i="7"/>
  <c r="B61" i="7" s="1"/>
  <c r="M73" i="7"/>
  <c r="M63" i="7"/>
  <c r="M61" i="7" s="1"/>
  <c r="K73" i="7"/>
  <c r="D63" i="7"/>
  <c r="D61" i="7" s="1"/>
  <c r="J73" i="7"/>
  <c r="C59" i="7"/>
  <c r="C60" i="7"/>
  <c r="C192" i="7" s="1"/>
  <c r="C71" i="7"/>
  <c r="C72" i="7"/>
  <c r="C204" i="7" s="1"/>
  <c r="P59" i="7"/>
  <c r="P60" i="7"/>
  <c r="P192" i="7" s="1"/>
  <c r="P71" i="7"/>
  <c r="P72" i="7"/>
  <c r="P204" i="7" s="1"/>
  <c r="E84" i="10"/>
  <c r="E57" i="10"/>
  <c r="E199" i="11" s="1"/>
  <c r="I59" i="7"/>
  <c r="I60" i="7"/>
  <c r="I192" i="7" s="1"/>
  <c r="I71" i="7"/>
  <c r="I72" i="7"/>
  <c r="I204" i="7" s="1"/>
  <c r="N59" i="7"/>
  <c r="N60" i="7"/>
  <c r="N192" i="7" s="1"/>
  <c r="N71" i="7"/>
  <c r="N72" i="7"/>
  <c r="N204" i="7" s="1"/>
  <c r="O84" i="10"/>
  <c r="O91" i="10"/>
  <c r="O98" i="10"/>
  <c r="O57" i="10"/>
  <c r="O199" i="11" s="1"/>
  <c r="O71" i="10"/>
  <c r="O213" i="11" s="1"/>
  <c r="F64" i="10"/>
  <c r="F206" i="11" s="1"/>
  <c r="F71" i="10"/>
  <c r="F213" i="11" s="1"/>
  <c r="F77" i="10"/>
  <c r="F219" i="11" s="1"/>
  <c r="K131" i="10"/>
  <c r="J176" i="7"/>
  <c r="N183" i="7"/>
  <c r="C163" i="7"/>
  <c r="O176" i="7"/>
  <c r="K30" i="11"/>
  <c r="G73" i="7"/>
  <c r="O60" i="7"/>
  <c r="O192" i="7" s="1"/>
  <c r="O72" i="7"/>
  <c r="O204" i="7" s="1"/>
  <c r="L59" i="7"/>
  <c r="L71" i="7"/>
  <c r="L72" i="7"/>
  <c r="L204" i="7" s="1"/>
  <c r="E60" i="7"/>
  <c r="E192" i="7" s="1"/>
  <c r="E71" i="7"/>
  <c r="E72" i="7"/>
  <c r="E204" i="7" s="1"/>
  <c r="J59" i="7"/>
  <c r="J71" i="7"/>
  <c r="J72" i="7"/>
  <c r="J204" i="7" s="1"/>
  <c r="J64" i="10"/>
  <c r="J206" i="11" s="1"/>
  <c r="J71" i="10"/>
  <c r="J213" i="11" s="1"/>
  <c r="M183" i="7"/>
  <c r="L29" i="20"/>
  <c r="N9" i="14"/>
  <c r="N8" i="14" s="1"/>
  <c r="N60" i="14" s="1"/>
  <c r="E18" i="10"/>
  <c r="E70" i="10"/>
  <c r="L118" i="10"/>
  <c r="L125" i="10"/>
  <c r="L131" i="10"/>
  <c r="J118" i="10"/>
  <c r="J125" i="10"/>
  <c r="C63" i="7"/>
  <c r="C61" i="7" s="1"/>
  <c r="G33" i="20"/>
  <c r="G35" i="20"/>
  <c r="O35" i="20"/>
  <c r="F63" i="7"/>
  <c r="F61" i="7" s="1"/>
  <c r="Q73" i="7"/>
  <c r="Q63" i="7"/>
  <c r="Q61" i="7" s="1"/>
  <c r="O73" i="7"/>
  <c r="H63" i="7"/>
  <c r="H61" i="7" s="1"/>
  <c r="N73" i="7"/>
  <c r="G59" i="7"/>
  <c r="G60" i="7"/>
  <c r="G192" i="7" s="1"/>
  <c r="G71" i="7"/>
  <c r="G72" i="7"/>
  <c r="G204" i="7" s="1"/>
  <c r="D59" i="7"/>
  <c r="D60" i="7"/>
  <c r="D192" i="7" s="1"/>
  <c r="D71" i="7"/>
  <c r="D72" i="7"/>
  <c r="D204" i="7" s="1"/>
  <c r="M59" i="7"/>
  <c r="M60" i="7"/>
  <c r="M192" i="7" s="1"/>
  <c r="M71" i="7"/>
  <c r="M72" i="7"/>
  <c r="M204" i="7" s="1"/>
  <c r="J57" i="10"/>
  <c r="J199" i="11" s="1"/>
  <c r="B59" i="7"/>
  <c r="B60" i="7"/>
  <c r="B192" i="7" s="1"/>
  <c r="B71" i="7"/>
  <c r="B72" i="7"/>
  <c r="B204" i="7" s="1"/>
  <c r="C84" i="10"/>
  <c r="C91" i="10"/>
  <c r="C98" i="10"/>
  <c r="C104" i="10"/>
  <c r="C57" i="10"/>
  <c r="C199" i="11" s="1"/>
  <c r="C64" i="10"/>
  <c r="C206" i="11" s="1"/>
  <c r="C71" i="10"/>
  <c r="C213" i="11" s="1"/>
  <c r="C77" i="10"/>
  <c r="C219" i="11" s="1"/>
  <c r="B64" i="10"/>
  <c r="B206" i="11" s="1"/>
  <c r="B71" i="10"/>
  <c r="B213" i="11" s="1"/>
  <c r="B77" i="10"/>
  <c r="B219" i="11" s="1"/>
  <c r="O77" i="10"/>
  <c r="O219" i="11" s="1"/>
  <c r="O131" i="10"/>
  <c r="G163" i="7"/>
  <c r="P183" i="7"/>
  <c r="M29" i="20"/>
  <c r="M13" i="19"/>
  <c r="M17" i="19"/>
  <c r="M18" i="19"/>
  <c r="M19" i="19"/>
  <c r="J13" i="19"/>
  <c r="J17" i="19"/>
  <c r="J18" i="19"/>
  <c r="J19" i="19"/>
  <c r="H15" i="21"/>
  <c r="Q13" i="19"/>
  <c r="Q17" i="19"/>
  <c r="Q18" i="19"/>
  <c r="Q19" i="19"/>
  <c r="Q21" i="19"/>
  <c r="Q22" i="19"/>
  <c r="Q23" i="19"/>
  <c r="N13" i="19"/>
  <c r="N17" i="19"/>
  <c r="N18" i="19"/>
  <c r="N19" i="19"/>
  <c r="N21" i="19"/>
  <c r="N22" i="19"/>
  <c r="N23" i="19"/>
  <c r="O29" i="20"/>
  <c r="O13" i="19"/>
  <c r="O17" i="19"/>
  <c r="O18" i="19"/>
  <c r="O19" i="19"/>
  <c r="O21" i="19"/>
  <c r="O22" i="19"/>
  <c r="O23" i="19"/>
  <c r="N29" i="20"/>
  <c r="L8" i="14"/>
  <c r="L60" i="14" s="1"/>
  <c r="Q8" i="14"/>
  <c r="Q60" i="14" s="1"/>
  <c r="F8" i="14"/>
  <c r="F60" i="14" s="1"/>
  <c r="O8" i="14"/>
  <c r="C88" i="9"/>
  <c r="C222" i="8"/>
  <c r="C223" i="8"/>
  <c r="C224" i="8"/>
  <c r="C231" i="8"/>
  <c r="C85" i="10"/>
  <c r="C91" i="9"/>
  <c r="C225" i="8"/>
  <c r="C86" i="10"/>
  <c r="C92" i="9"/>
  <c r="C226" i="8"/>
  <c r="C87" i="10"/>
  <c r="C93" i="9"/>
  <c r="C227" i="8"/>
  <c r="C88" i="10"/>
  <c r="C94" i="9"/>
  <c r="C228" i="8"/>
  <c r="C89" i="10"/>
  <c r="C95" i="9"/>
  <c r="C229" i="8"/>
  <c r="C90" i="10"/>
  <c r="C96" i="9"/>
  <c r="C230" i="8"/>
  <c r="C92" i="10"/>
  <c r="C98" i="9"/>
  <c r="C232" i="8"/>
  <c r="C93" i="10"/>
  <c r="C99" i="9"/>
  <c r="C233" i="8"/>
  <c r="C94" i="10"/>
  <c r="C100" i="9"/>
  <c r="C234" i="8"/>
  <c r="C95" i="10"/>
  <c r="C101" i="9"/>
  <c r="C235" i="8"/>
  <c r="C96" i="10"/>
  <c r="C102" i="9"/>
  <c r="C236" i="8"/>
  <c r="C103" i="9"/>
  <c r="C237" i="8"/>
  <c r="C238" i="8"/>
  <c r="C244" i="8"/>
  <c r="C99" i="10"/>
  <c r="C105" i="9"/>
  <c r="C239" i="8"/>
  <c r="C100" i="10"/>
  <c r="C106" i="9"/>
  <c r="C240" i="8"/>
  <c r="C101" i="10"/>
  <c r="C107" i="9"/>
  <c r="C241" i="8"/>
  <c r="C102" i="10"/>
  <c r="C108" i="9"/>
  <c r="C242" i="8"/>
  <c r="C103" i="10"/>
  <c r="C109" i="9"/>
  <c r="C243" i="8"/>
  <c r="C105" i="10"/>
  <c r="C111" i="9"/>
  <c r="C245" i="8"/>
  <c r="C106" i="10"/>
  <c r="C112" i="9"/>
  <c r="C246" i="8"/>
  <c r="C30" i="8"/>
  <c r="C167" i="8" s="1"/>
  <c r="C249" i="8"/>
  <c r="C250" i="8"/>
  <c r="C251" i="8"/>
  <c r="C252" i="8"/>
  <c r="C253" i="8"/>
  <c r="C254" i="8"/>
  <c r="C255" i="8"/>
  <c r="C256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4" i="11"/>
  <c r="C3" i="11"/>
  <c r="Q31" i="11"/>
  <c r="Q30" i="11"/>
  <c r="P88" i="9"/>
  <c r="P222" i="8"/>
  <c r="P223" i="8"/>
  <c r="P224" i="8"/>
  <c r="P231" i="8"/>
  <c r="P85" i="10"/>
  <c r="P91" i="9"/>
  <c r="P225" i="8"/>
  <c r="P86" i="10"/>
  <c r="P92" i="9"/>
  <c r="P226" i="8"/>
  <c r="P87" i="10"/>
  <c r="P93" i="9"/>
  <c r="P227" i="8"/>
  <c r="P88" i="10"/>
  <c r="P94" i="9"/>
  <c r="P228" i="8"/>
  <c r="P89" i="10"/>
  <c r="P95" i="9"/>
  <c r="P229" i="8"/>
  <c r="P90" i="10"/>
  <c r="P96" i="9"/>
  <c r="P230" i="8"/>
  <c r="P92" i="10"/>
  <c r="P98" i="9"/>
  <c r="P232" i="8"/>
  <c r="P93" i="10"/>
  <c r="P99" i="9"/>
  <c r="P233" i="8"/>
  <c r="P94" i="10"/>
  <c r="P100" i="9"/>
  <c r="P234" i="8"/>
  <c r="P95" i="10"/>
  <c r="P101" i="9"/>
  <c r="P235" i="8"/>
  <c r="P96" i="10"/>
  <c r="P102" i="9"/>
  <c r="P236" i="8"/>
  <c r="P97" i="10"/>
  <c r="P103" i="9"/>
  <c r="P237" i="8"/>
  <c r="P238" i="8"/>
  <c r="P244" i="8"/>
  <c r="P99" i="10"/>
  <c r="P105" i="9"/>
  <c r="P239" i="8"/>
  <c r="P100" i="10"/>
  <c r="P106" i="9"/>
  <c r="P240" i="8"/>
  <c r="P101" i="10"/>
  <c r="P107" i="9"/>
  <c r="P241" i="8"/>
  <c r="P102" i="10"/>
  <c r="P108" i="9"/>
  <c r="P242" i="8"/>
  <c r="P103" i="10"/>
  <c r="P109" i="9"/>
  <c r="P243" i="8"/>
  <c r="P105" i="10"/>
  <c r="P111" i="9"/>
  <c r="P245" i="8"/>
  <c r="P106" i="10"/>
  <c r="P112" i="9"/>
  <c r="P246" i="8"/>
  <c r="P30" i="8"/>
  <c r="P167" i="8" s="1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70" i="10"/>
  <c r="P264" i="8"/>
  <c r="P265" i="8"/>
  <c r="P266" i="8"/>
  <c r="P267" i="8"/>
  <c r="P268" i="8"/>
  <c r="P269" i="8"/>
  <c r="P270" i="8"/>
  <c r="P271" i="8"/>
  <c r="P272" i="8"/>
  <c r="P273" i="8"/>
  <c r="P4" i="11"/>
  <c r="P3" i="11"/>
  <c r="E88" i="9"/>
  <c r="E222" i="8"/>
  <c r="E223" i="8"/>
  <c r="E224" i="8"/>
  <c r="E231" i="8"/>
  <c r="E85" i="10"/>
  <c r="E91" i="9"/>
  <c r="E225" i="8"/>
  <c r="E86" i="10"/>
  <c r="E92" i="9"/>
  <c r="E226" i="8"/>
  <c r="E87" i="10"/>
  <c r="E93" i="9"/>
  <c r="E227" i="8"/>
  <c r="E88" i="10"/>
  <c r="E94" i="9"/>
  <c r="E228" i="8"/>
  <c r="E89" i="10"/>
  <c r="E95" i="9"/>
  <c r="E229" i="8"/>
  <c r="E90" i="10"/>
  <c r="E96" i="9"/>
  <c r="E230" i="8"/>
  <c r="E92" i="10"/>
  <c r="E98" i="9"/>
  <c r="E232" i="8"/>
  <c r="E93" i="10"/>
  <c r="E99" i="9"/>
  <c r="E233" i="8"/>
  <c r="E94" i="10"/>
  <c r="E100" i="9"/>
  <c r="E234" i="8"/>
  <c r="E95" i="10"/>
  <c r="E101" i="9"/>
  <c r="E235" i="8"/>
  <c r="E96" i="10"/>
  <c r="E102" i="9"/>
  <c r="E236" i="8"/>
  <c r="E103" i="9"/>
  <c r="E237" i="8"/>
  <c r="E238" i="8"/>
  <c r="E244" i="8"/>
  <c r="E99" i="10"/>
  <c r="E105" i="9"/>
  <c r="E239" i="8"/>
  <c r="E100" i="10"/>
  <c r="E106" i="9"/>
  <c r="E240" i="8"/>
  <c r="E101" i="10"/>
  <c r="E107" i="9"/>
  <c r="E241" i="8"/>
  <c r="E102" i="10"/>
  <c r="E108" i="9"/>
  <c r="E242" i="8"/>
  <c r="E103" i="10"/>
  <c r="E109" i="9"/>
  <c r="E243" i="8"/>
  <c r="E105" i="10"/>
  <c r="E111" i="9"/>
  <c r="E245" i="8"/>
  <c r="E106" i="10"/>
  <c r="E112" i="9"/>
  <c r="E246" i="8"/>
  <c r="E30" i="8"/>
  <c r="E167" i="8" s="1"/>
  <c r="E249" i="8"/>
  <c r="E250" i="8"/>
  <c r="E251" i="8"/>
  <c r="E252" i="8"/>
  <c r="E253" i="8"/>
  <c r="E254" i="8"/>
  <c r="E255" i="8"/>
  <c r="E256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4" i="11"/>
  <c r="E3" i="11"/>
  <c r="B141" i="8"/>
  <c r="B88" i="9"/>
  <c r="B222" i="8"/>
  <c r="B223" i="8"/>
  <c r="B224" i="8"/>
  <c r="B231" i="8"/>
  <c r="B85" i="10"/>
  <c r="B198" i="8"/>
  <c r="B91" i="9"/>
  <c r="B225" i="8"/>
  <c r="B86" i="10"/>
  <c r="B199" i="8"/>
  <c r="B92" i="9"/>
  <c r="B226" i="8"/>
  <c r="B87" i="10"/>
  <c r="B200" i="8"/>
  <c r="B93" i="9"/>
  <c r="B227" i="8"/>
  <c r="B88" i="10"/>
  <c r="B201" i="8"/>
  <c r="B94" i="9"/>
  <c r="B228" i="8"/>
  <c r="B89" i="10"/>
  <c r="B202" i="8"/>
  <c r="B95" i="9"/>
  <c r="B229" i="8"/>
  <c r="B90" i="10"/>
  <c r="B96" i="9"/>
  <c r="B203" i="8"/>
  <c r="B230" i="8"/>
  <c r="B92" i="10"/>
  <c r="B98" i="9"/>
  <c r="B205" i="8"/>
  <c r="B232" i="8"/>
  <c r="B93" i="10"/>
  <c r="B99" i="9"/>
  <c r="B206" i="8"/>
  <c r="B233" i="8"/>
  <c r="B94" i="10"/>
  <c r="B100" i="9"/>
  <c r="B207" i="8"/>
  <c r="B234" i="8"/>
  <c r="B95" i="10"/>
  <c r="B101" i="9"/>
  <c r="B208" i="8"/>
  <c r="B235" i="8"/>
  <c r="B96" i="10"/>
  <c r="B102" i="9"/>
  <c r="B209" i="8"/>
  <c r="B236" i="8"/>
  <c r="B156" i="8"/>
  <c r="B103" i="9"/>
  <c r="B237" i="8"/>
  <c r="B238" i="8"/>
  <c r="B244" i="8"/>
  <c r="B99" i="10"/>
  <c r="B105" i="9"/>
  <c r="B212" i="8"/>
  <c r="B239" i="8"/>
  <c r="B100" i="10"/>
  <c r="B106" i="9"/>
  <c r="B213" i="8"/>
  <c r="B240" i="8"/>
  <c r="B101" i="10"/>
  <c r="B107" i="9"/>
  <c r="B214" i="8"/>
  <c r="B241" i="8"/>
  <c r="B102" i="10"/>
  <c r="B108" i="9"/>
  <c r="B215" i="8"/>
  <c r="B242" i="8"/>
  <c r="B103" i="10"/>
  <c r="B109" i="9"/>
  <c r="B216" i="8"/>
  <c r="B243" i="8"/>
  <c r="B105" i="10"/>
  <c r="B111" i="9"/>
  <c r="B218" i="8"/>
  <c r="B245" i="8"/>
  <c r="B106" i="10"/>
  <c r="B112" i="9"/>
  <c r="B219" i="8"/>
  <c r="B246" i="8"/>
  <c r="B30" i="8"/>
  <c r="B167" i="8" s="1"/>
  <c r="B249" i="8"/>
  <c r="B250" i="8"/>
  <c r="B251" i="8"/>
  <c r="B252" i="8"/>
  <c r="B253" i="8"/>
  <c r="B254" i="8"/>
  <c r="B255" i="8"/>
  <c r="B256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4" i="11"/>
  <c r="B57" i="8"/>
  <c r="B3" i="11" s="1"/>
  <c r="D31" i="11"/>
  <c r="D30" i="11"/>
  <c r="M157" i="9"/>
  <c r="E29" i="20"/>
  <c r="E13" i="19"/>
  <c r="E17" i="19"/>
  <c r="E18" i="19"/>
  <c r="E19" i="19"/>
  <c r="J29" i="20"/>
  <c r="J33" i="20"/>
  <c r="J25" i="20"/>
  <c r="B13" i="19"/>
  <c r="B17" i="19"/>
  <c r="B18" i="19"/>
  <c r="B19" i="19"/>
  <c r="B21" i="19"/>
  <c r="B22" i="19"/>
  <c r="B23" i="19"/>
  <c r="F29" i="20"/>
  <c r="F33" i="20"/>
  <c r="F25" i="20"/>
  <c r="C29" i="20"/>
  <c r="C13" i="19"/>
  <c r="C17" i="19"/>
  <c r="C18" i="19"/>
  <c r="C19" i="19"/>
  <c r="C21" i="19"/>
  <c r="C22" i="19"/>
  <c r="C23" i="19"/>
  <c r="B29" i="20"/>
  <c r="E8" i="14"/>
  <c r="E60" i="14" s="1"/>
  <c r="D73" i="7"/>
  <c r="J8" i="14"/>
  <c r="J60" i="14" s="1"/>
  <c r="C8" i="14"/>
  <c r="C60" i="14" s="1"/>
  <c r="B73" i="7"/>
  <c r="G88" i="9"/>
  <c r="G222" i="8"/>
  <c r="G223" i="8"/>
  <c r="G224" i="8"/>
  <c r="G231" i="8"/>
  <c r="G85" i="10"/>
  <c r="G91" i="9"/>
  <c r="G225" i="8"/>
  <c r="G86" i="10"/>
  <c r="G92" i="9"/>
  <c r="G226" i="8"/>
  <c r="G87" i="10"/>
  <c r="G93" i="9"/>
  <c r="G227" i="8"/>
  <c r="G88" i="10"/>
  <c r="G94" i="9"/>
  <c r="G228" i="8"/>
  <c r="G89" i="10"/>
  <c r="G95" i="9"/>
  <c r="G229" i="8"/>
  <c r="G90" i="10"/>
  <c r="G96" i="9"/>
  <c r="G230" i="8"/>
  <c r="G92" i="10"/>
  <c r="G98" i="9"/>
  <c r="G232" i="8"/>
  <c r="G93" i="10"/>
  <c r="G99" i="9"/>
  <c r="G233" i="8"/>
  <c r="G94" i="10"/>
  <c r="G100" i="9"/>
  <c r="G234" i="8"/>
  <c r="G95" i="10"/>
  <c r="G101" i="9"/>
  <c r="G235" i="8"/>
  <c r="G96" i="10"/>
  <c r="G102" i="9"/>
  <c r="G236" i="8"/>
  <c r="G97" i="10"/>
  <c r="G103" i="9"/>
  <c r="G237" i="8"/>
  <c r="G238" i="8"/>
  <c r="G244" i="8"/>
  <c r="G99" i="10"/>
  <c r="G105" i="9"/>
  <c r="G239" i="8"/>
  <c r="G100" i="10"/>
  <c r="G106" i="9"/>
  <c r="G240" i="8"/>
  <c r="G101" i="10"/>
  <c r="G107" i="9"/>
  <c r="G241" i="8"/>
  <c r="G102" i="10"/>
  <c r="G108" i="9"/>
  <c r="G242" i="8"/>
  <c r="G103" i="10"/>
  <c r="G109" i="9"/>
  <c r="G243" i="8"/>
  <c r="G105" i="10"/>
  <c r="G111" i="9"/>
  <c r="G245" i="8"/>
  <c r="G106" i="10"/>
  <c r="G112" i="9"/>
  <c r="G246" i="8"/>
  <c r="G30" i="8"/>
  <c r="G167" i="8" s="1"/>
  <c r="G249" i="8"/>
  <c r="G250" i="8"/>
  <c r="G251" i="8"/>
  <c r="G252" i="8"/>
  <c r="G253" i="8"/>
  <c r="G254" i="8"/>
  <c r="G255" i="8"/>
  <c r="G256" i="8"/>
  <c r="G258" i="8"/>
  <c r="G259" i="8"/>
  <c r="G260" i="8"/>
  <c r="G261" i="8"/>
  <c r="G262" i="8"/>
  <c r="G263" i="8"/>
  <c r="G70" i="10"/>
  <c r="G264" i="8"/>
  <c r="G265" i="8"/>
  <c r="G266" i="8"/>
  <c r="G267" i="8"/>
  <c r="G268" i="8"/>
  <c r="G269" i="8"/>
  <c r="G270" i="8"/>
  <c r="G271" i="8"/>
  <c r="G272" i="8"/>
  <c r="G273" i="8"/>
  <c r="G4" i="11"/>
  <c r="G3" i="11"/>
  <c r="E31" i="11"/>
  <c r="E30" i="11"/>
  <c r="D82" i="10"/>
  <c r="D88" i="9"/>
  <c r="D222" i="8"/>
  <c r="D223" i="8"/>
  <c r="D224" i="8"/>
  <c r="D231" i="8"/>
  <c r="D85" i="10"/>
  <c r="D91" i="9"/>
  <c r="D225" i="8"/>
  <c r="D86" i="10"/>
  <c r="D92" i="9"/>
  <c r="D226" i="8"/>
  <c r="D87" i="10"/>
  <c r="D93" i="9"/>
  <c r="D227" i="8"/>
  <c r="D88" i="10"/>
  <c r="D94" i="9"/>
  <c r="D228" i="8"/>
  <c r="D89" i="10"/>
  <c r="D95" i="9"/>
  <c r="D229" i="8"/>
  <c r="D90" i="10"/>
  <c r="D96" i="9"/>
  <c r="D230" i="8"/>
  <c r="D92" i="10"/>
  <c r="D98" i="9"/>
  <c r="D232" i="8"/>
  <c r="D93" i="10"/>
  <c r="D99" i="9"/>
  <c r="D233" i="8"/>
  <c r="D94" i="10"/>
  <c r="D100" i="9"/>
  <c r="D234" i="8"/>
  <c r="D95" i="10"/>
  <c r="D101" i="9"/>
  <c r="D235" i="8"/>
  <c r="D96" i="10"/>
  <c r="D102" i="9"/>
  <c r="D236" i="8"/>
  <c r="D103" i="9"/>
  <c r="D237" i="8"/>
  <c r="D238" i="8"/>
  <c r="D244" i="8"/>
  <c r="D99" i="10"/>
  <c r="D105" i="9"/>
  <c r="D239" i="8"/>
  <c r="D100" i="10"/>
  <c r="D106" i="9"/>
  <c r="D240" i="8"/>
  <c r="D101" i="10"/>
  <c r="D107" i="9"/>
  <c r="D241" i="8"/>
  <c r="D102" i="10"/>
  <c r="D108" i="9"/>
  <c r="D242" i="8"/>
  <c r="D103" i="10"/>
  <c r="D109" i="9"/>
  <c r="D243" i="8"/>
  <c r="D105" i="10"/>
  <c r="D111" i="9"/>
  <c r="D245" i="8"/>
  <c r="D106" i="10"/>
  <c r="D112" i="9"/>
  <c r="D246" i="8"/>
  <c r="D55" i="10"/>
  <c r="D30" i="8"/>
  <c r="D167" i="8" s="1"/>
  <c r="D249" i="8"/>
  <c r="D250" i="8"/>
  <c r="D251" i="8"/>
  <c r="D252" i="8"/>
  <c r="D253" i="8"/>
  <c r="D254" i="8"/>
  <c r="D255" i="8"/>
  <c r="D256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4" i="11"/>
  <c r="D3" i="11"/>
  <c r="F31" i="11"/>
  <c r="F30" i="11"/>
  <c r="I88" i="9"/>
  <c r="I222" i="8"/>
  <c r="I223" i="8"/>
  <c r="I224" i="8"/>
  <c r="I231" i="8"/>
  <c r="I85" i="10"/>
  <c r="I91" i="9"/>
  <c r="I225" i="8"/>
  <c r="I86" i="10"/>
  <c r="I92" i="9"/>
  <c r="I226" i="8"/>
  <c r="I87" i="10"/>
  <c r="I93" i="9"/>
  <c r="I227" i="8"/>
  <c r="I88" i="10"/>
  <c r="I94" i="9"/>
  <c r="I228" i="8"/>
  <c r="I89" i="10"/>
  <c r="I95" i="9"/>
  <c r="I229" i="8"/>
  <c r="I90" i="10"/>
  <c r="I96" i="9"/>
  <c r="I230" i="8"/>
  <c r="I92" i="10"/>
  <c r="I98" i="9"/>
  <c r="I232" i="8"/>
  <c r="I93" i="10"/>
  <c r="I99" i="9"/>
  <c r="I233" i="8"/>
  <c r="I94" i="10"/>
  <c r="I100" i="9"/>
  <c r="I234" i="8"/>
  <c r="I95" i="10"/>
  <c r="I101" i="9"/>
  <c r="I235" i="8"/>
  <c r="I96" i="10"/>
  <c r="I102" i="9"/>
  <c r="I236" i="8"/>
  <c r="I97" i="10"/>
  <c r="I103" i="9"/>
  <c r="I237" i="8"/>
  <c r="I238" i="8"/>
  <c r="I244" i="8"/>
  <c r="I99" i="10"/>
  <c r="I105" i="9"/>
  <c r="I239" i="8"/>
  <c r="I100" i="10"/>
  <c r="I106" i="9"/>
  <c r="I240" i="8"/>
  <c r="I101" i="10"/>
  <c r="I107" i="9"/>
  <c r="I241" i="8"/>
  <c r="I102" i="10"/>
  <c r="I108" i="9"/>
  <c r="I242" i="8"/>
  <c r="I103" i="10"/>
  <c r="I109" i="9"/>
  <c r="I243" i="8"/>
  <c r="I105" i="10"/>
  <c r="I111" i="9"/>
  <c r="I245" i="8"/>
  <c r="I106" i="10"/>
  <c r="I112" i="9"/>
  <c r="I246" i="8"/>
  <c r="I30" i="8"/>
  <c r="I167" i="8" s="1"/>
  <c r="I249" i="8"/>
  <c r="I250" i="8"/>
  <c r="I251" i="8"/>
  <c r="I252" i="8"/>
  <c r="I253" i="8"/>
  <c r="I254" i="8"/>
  <c r="I255" i="8"/>
  <c r="I256" i="8"/>
  <c r="I258" i="8"/>
  <c r="I259" i="8"/>
  <c r="I260" i="8"/>
  <c r="I261" i="8"/>
  <c r="I262" i="8"/>
  <c r="I263" i="8"/>
  <c r="I70" i="10"/>
  <c r="I264" i="8"/>
  <c r="I265" i="8"/>
  <c r="I266" i="8"/>
  <c r="I267" i="8"/>
  <c r="I268" i="8"/>
  <c r="I269" i="8"/>
  <c r="I270" i="8"/>
  <c r="I271" i="8"/>
  <c r="I272" i="8"/>
  <c r="I273" i="8"/>
  <c r="I4" i="11"/>
  <c r="I3" i="11"/>
  <c r="F88" i="9"/>
  <c r="F222" i="8"/>
  <c r="F223" i="8"/>
  <c r="F224" i="8"/>
  <c r="F231" i="8"/>
  <c r="F85" i="10"/>
  <c r="F91" i="9"/>
  <c r="F225" i="8"/>
  <c r="F86" i="10"/>
  <c r="F92" i="9"/>
  <c r="F226" i="8"/>
  <c r="F87" i="10"/>
  <c r="F93" i="9"/>
  <c r="F227" i="8"/>
  <c r="F88" i="10"/>
  <c r="F94" i="9"/>
  <c r="F228" i="8"/>
  <c r="F89" i="10"/>
  <c r="F95" i="9"/>
  <c r="F229" i="8"/>
  <c r="F90" i="10"/>
  <c r="F96" i="9"/>
  <c r="F230" i="8"/>
  <c r="F92" i="10"/>
  <c r="F98" i="9"/>
  <c r="F232" i="8"/>
  <c r="F93" i="10"/>
  <c r="F99" i="9"/>
  <c r="F233" i="8"/>
  <c r="F94" i="10"/>
  <c r="F100" i="9"/>
  <c r="F234" i="8"/>
  <c r="F95" i="10"/>
  <c r="F101" i="9"/>
  <c r="F235" i="8"/>
  <c r="F96" i="10"/>
  <c r="F102" i="9"/>
  <c r="F236" i="8"/>
  <c r="F103" i="9"/>
  <c r="F237" i="8"/>
  <c r="F238" i="8"/>
  <c r="F244" i="8"/>
  <c r="F99" i="10"/>
  <c r="F105" i="9"/>
  <c r="F239" i="8"/>
  <c r="F100" i="10"/>
  <c r="F106" i="9"/>
  <c r="F240" i="8"/>
  <c r="F101" i="10"/>
  <c r="F107" i="9"/>
  <c r="F241" i="8"/>
  <c r="F102" i="10"/>
  <c r="F108" i="9"/>
  <c r="F242" i="8"/>
  <c r="F103" i="10"/>
  <c r="F109" i="9"/>
  <c r="F243" i="8"/>
  <c r="F105" i="10"/>
  <c r="F111" i="9"/>
  <c r="F245" i="8"/>
  <c r="F106" i="10"/>
  <c r="F112" i="9"/>
  <c r="F246" i="8"/>
  <c r="F30" i="8"/>
  <c r="F167" i="8" s="1"/>
  <c r="F249" i="8"/>
  <c r="F250" i="8"/>
  <c r="F251" i="8"/>
  <c r="F252" i="8"/>
  <c r="F253" i="8"/>
  <c r="F254" i="8"/>
  <c r="F255" i="8"/>
  <c r="F256" i="8"/>
  <c r="F258" i="8"/>
  <c r="F259" i="8"/>
  <c r="F260" i="8"/>
  <c r="F261" i="8"/>
  <c r="F262" i="8"/>
  <c r="F263" i="8"/>
  <c r="F264" i="8"/>
  <c r="F265" i="8"/>
  <c r="F266" i="8"/>
  <c r="F267" i="8"/>
  <c r="F268" i="8"/>
  <c r="F269" i="8"/>
  <c r="F270" i="8"/>
  <c r="F271" i="8"/>
  <c r="F272" i="8"/>
  <c r="F273" i="8"/>
  <c r="F4" i="11"/>
  <c r="F3" i="11"/>
  <c r="H31" i="11"/>
  <c r="H30" i="11"/>
  <c r="L148" i="9"/>
  <c r="L158" i="9"/>
  <c r="L166" i="9"/>
  <c r="I141" i="9"/>
  <c r="I143" i="9"/>
  <c r="I144" i="9"/>
  <c r="I145" i="9"/>
  <c r="I146" i="9"/>
  <c r="I147" i="9"/>
  <c r="I148" i="9"/>
  <c r="I149" i="9"/>
  <c r="I151" i="9"/>
  <c r="I152" i="9"/>
  <c r="I153" i="9"/>
  <c r="I154" i="9"/>
  <c r="I155" i="9"/>
  <c r="I156" i="9"/>
  <c r="I158" i="9"/>
  <c r="I159" i="9"/>
  <c r="I160" i="9"/>
  <c r="I161" i="9"/>
  <c r="I162" i="9"/>
  <c r="I163" i="9"/>
  <c r="I164" i="9"/>
  <c r="I165" i="9"/>
  <c r="I166" i="9"/>
  <c r="Q143" i="9"/>
  <c r="Q147" i="9"/>
  <c r="F149" i="9"/>
  <c r="N141" i="9"/>
  <c r="N143" i="9"/>
  <c r="N144" i="9"/>
  <c r="N145" i="9"/>
  <c r="N146" i="9"/>
  <c r="N147" i="9"/>
  <c r="N148" i="9"/>
  <c r="N149" i="9"/>
  <c r="N150" i="9"/>
  <c r="N151" i="9"/>
  <c r="N152" i="9"/>
  <c r="N153" i="9"/>
  <c r="N154" i="9"/>
  <c r="N155" i="9"/>
  <c r="N156" i="9"/>
  <c r="N158" i="9"/>
  <c r="N159" i="9"/>
  <c r="N160" i="9"/>
  <c r="N161" i="9"/>
  <c r="N162" i="9"/>
  <c r="N163" i="9"/>
  <c r="N164" i="9"/>
  <c r="N165" i="9"/>
  <c r="N166" i="9"/>
  <c r="N157" i="9"/>
  <c r="G141" i="9"/>
  <c r="G143" i="9"/>
  <c r="G144" i="9"/>
  <c r="G145" i="9"/>
  <c r="G146" i="9"/>
  <c r="G147" i="9"/>
  <c r="G148" i="9"/>
  <c r="G149" i="9"/>
  <c r="G151" i="9"/>
  <c r="G152" i="9"/>
  <c r="G153" i="9"/>
  <c r="G154" i="9"/>
  <c r="G155" i="9"/>
  <c r="G156" i="9"/>
  <c r="G158" i="9"/>
  <c r="G159" i="9"/>
  <c r="G160" i="9"/>
  <c r="G161" i="9"/>
  <c r="G162" i="9"/>
  <c r="G163" i="9"/>
  <c r="G164" i="9"/>
  <c r="G165" i="9"/>
  <c r="G166" i="9"/>
  <c r="O152" i="9"/>
  <c r="E21" i="19"/>
  <c r="E22" i="19"/>
  <c r="E23" i="19"/>
  <c r="E25" i="20"/>
  <c r="H21" i="19"/>
  <c r="H22" i="19"/>
  <c r="H23" i="19"/>
  <c r="C25" i="20"/>
  <c r="F34" i="20"/>
  <c r="F35" i="20"/>
  <c r="I13" i="19"/>
  <c r="I17" i="19"/>
  <c r="I18" i="19"/>
  <c r="I19" i="19"/>
  <c r="I21" i="19"/>
  <c r="I22" i="19"/>
  <c r="I23" i="19"/>
  <c r="F13" i="19"/>
  <c r="F17" i="19"/>
  <c r="F18" i="19"/>
  <c r="F19" i="19"/>
  <c r="F21" i="19"/>
  <c r="F22" i="19"/>
  <c r="F23" i="19"/>
  <c r="G29" i="20"/>
  <c r="G13" i="19"/>
  <c r="G17" i="19"/>
  <c r="G18" i="19"/>
  <c r="G19" i="19"/>
  <c r="G21" i="19"/>
  <c r="G22" i="19"/>
  <c r="G23" i="19"/>
  <c r="H25" i="20"/>
  <c r="B25" i="20"/>
  <c r="D8" i="14"/>
  <c r="D60" i="14" s="1"/>
  <c r="I8" i="14"/>
  <c r="I60" i="14" s="1"/>
  <c r="F73" i="7"/>
  <c r="K88" i="9"/>
  <c r="K222" i="8"/>
  <c r="K223" i="8"/>
  <c r="K224" i="8"/>
  <c r="K231" i="8"/>
  <c r="K85" i="10"/>
  <c r="K91" i="9"/>
  <c r="K225" i="8"/>
  <c r="K86" i="10"/>
  <c r="K92" i="9"/>
  <c r="K226" i="8"/>
  <c r="K87" i="10"/>
  <c r="K93" i="9"/>
  <c r="K227" i="8"/>
  <c r="K88" i="10"/>
  <c r="K94" i="9"/>
  <c r="K228" i="8"/>
  <c r="K89" i="10"/>
  <c r="K95" i="9"/>
  <c r="K229" i="8"/>
  <c r="K90" i="10"/>
  <c r="K96" i="9"/>
  <c r="K230" i="8"/>
  <c r="K92" i="10"/>
  <c r="K98" i="9"/>
  <c r="K232" i="8"/>
  <c r="K93" i="10"/>
  <c r="K99" i="9"/>
  <c r="K233" i="8"/>
  <c r="K94" i="10"/>
  <c r="K100" i="9"/>
  <c r="K234" i="8"/>
  <c r="K95" i="10"/>
  <c r="K101" i="9"/>
  <c r="K235" i="8"/>
  <c r="K96" i="10"/>
  <c r="K102" i="9"/>
  <c r="K236" i="8"/>
  <c r="K97" i="10"/>
  <c r="K103" i="9"/>
  <c r="K237" i="8"/>
  <c r="K238" i="8"/>
  <c r="K244" i="8"/>
  <c r="K99" i="10"/>
  <c r="K105" i="9"/>
  <c r="K239" i="8"/>
  <c r="K100" i="10"/>
  <c r="K106" i="9"/>
  <c r="K240" i="8"/>
  <c r="K101" i="10"/>
  <c r="K107" i="9"/>
  <c r="K241" i="8"/>
  <c r="K102" i="10"/>
  <c r="K108" i="9"/>
  <c r="K242" i="8"/>
  <c r="K103" i="10"/>
  <c r="K109" i="9"/>
  <c r="K243" i="8"/>
  <c r="K105" i="10"/>
  <c r="K111" i="9"/>
  <c r="K245" i="8"/>
  <c r="K106" i="10"/>
  <c r="K112" i="9"/>
  <c r="K246" i="8"/>
  <c r="K30" i="8"/>
  <c r="K167" i="8" s="1"/>
  <c r="K249" i="8"/>
  <c r="K250" i="8"/>
  <c r="K251" i="8"/>
  <c r="K252" i="8"/>
  <c r="K253" i="8"/>
  <c r="K254" i="8"/>
  <c r="K255" i="8"/>
  <c r="K256" i="8"/>
  <c r="K258" i="8"/>
  <c r="K259" i="8"/>
  <c r="K260" i="8"/>
  <c r="K261" i="8"/>
  <c r="K262" i="8"/>
  <c r="K263" i="8"/>
  <c r="K70" i="10"/>
  <c r="K264" i="8"/>
  <c r="K265" i="8"/>
  <c r="K266" i="8"/>
  <c r="K267" i="8"/>
  <c r="K268" i="8"/>
  <c r="K269" i="8"/>
  <c r="K270" i="8"/>
  <c r="K271" i="8"/>
  <c r="K272" i="8"/>
  <c r="K273" i="8"/>
  <c r="K4" i="11"/>
  <c r="K3" i="11"/>
  <c r="I31" i="11"/>
  <c r="I30" i="11"/>
  <c r="H88" i="9"/>
  <c r="H222" i="8"/>
  <c r="H223" i="8"/>
  <c r="H224" i="8"/>
  <c r="H231" i="8"/>
  <c r="H85" i="10"/>
  <c r="H91" i="9"/>
  <c r="H225" i="8"/>
  <c r="H86" i="10"/>
  <c r="H92" i="9"/>
  <c r="H226" i="8"/>
  <c r="H87" i="10"/>
  <c r="H93" i="9"/>
  <c r="H227" i="8"/>
  <c r="H88" i="10"/>
  <c r="H94" i="9"/>
  <c r="H228" i="8"/>
  <c r="H89" i="10"/>
  <c r="H95" i="9"/>
  <c r="H229" i="8"/>
  <c r="H90" i="10"/>
  <c r="H96" i="9"/>
  <c r="H230" i="8"/>
  <c r="H92" i="10"/>
  <c r="H98" i="9"/>
  <c r="H232" i="8"/>
  <c r="H93" i="10"/>
  <c r="H99" i="9"/>
  <c r="H233" i="8"/>
  <c r="H94" i="10"/>
  <c r="H100" i="9"/>
  <c r="H234" i="8"/>
  <c r="H95" i="10"/>
  <c r="H101" i="9"/>
  <c r="H235" i="8"/>
  <c r="H96" i="10"/>
  <c r="H102" i="9"/>
  <c r="H236" i="8"/>
  <c r="H103" i="9"/>
  <c r="H237" i="8"/>
  <c r="H238" i="8"/>
  <c r="H244" i="8"/>
  <c r="H99" i="10"/>
  <c r="H105" i="9"/>
  <c r="H239" i="8"/>
  <c r="H100" i="10"/>
  <c r="H106" i="9"/>
  <c r="H240" i="8"/>
  <c r="H101" i="10"/>
  <c r="H107" i="9"/>
  <c r="H241" i="8"/>
  <c r="H102" i="10"/>
  <c r="H108" i="9"/>
  <c r="H242" i="8"/>
  <c r="H103" i="10"/>
  <c r="H109" i="9"/>
  <c r="H243" i="8"/>
  <c r="H105" i="10"/>
  <c r="H111" i="9"/>
  <c r="H245" i="8"/>
  <c r="H106" i="10"/>
  <c r="H112" i="9"/>
  <c r="H246" i="8"/>
  <c r="H30" i="8"/>
  <c r="H167" i="8" s="1"/>
  <c r="H249" i="8"/>
  <c r="H250" i="8"/>
  <c r="H251" i="8"/>
  <c r="H252" i="8"/>
  <c r="H253" i="8"/>
  <c r="H254" i="8"/>
  <c r="H255" i="8"/>
  <c r="H256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4" i="11"/>
  <c r="H3" i="11"/>
  <c r="J31" i="11"/>
  <c r="J30" i="11"/>
  <c r="M88" i="9"/>
  <c r="M222" i="8"/>
  <c r="M223" i="8"/>
  <c r="M224" i="8"/>
  <c r="M231" i="8"/>
  <c r="M85" i="10"/>
  <c r="M91" i="9"/>
  <c r="M225" i="8"/>
  <c r="M86" i="10"/>
  <c r="M92" i="9"/>
  <c r="M226" i="8"/>
  <c r="M87" i="10"/>
  <c r="M93" i="9"/>
  <c r="M227" i="8"/>
  <c r="M88" i="10"/>
  <c r="M94" i="9"/>
  <c r="M228" i="8"/>
  <c r="M89" i="10"/>
  <c r="M95" i="9"/>
  <c r="M229" i="8"/>
  <c r="M90" i="10"/>
  <c r="M96" i="9"/>
  <c r="M230" i="8"/>
  <c r="M92" i="10"/>
  <c r="M98" i="9"/>
  <c r="M232" i="8"/>
  <c r="M93" i="10"/>
  <c r="M99" i="9"/>
  <c r="M233" i="8"/>
  <c r="M94" i="10"/>
  <c r="M100" i="9"/>
  <c r="M234" i="8"/>
  <c r="M95" i="10"/>
  <c r="M101" i="9"/>
  <c r="M235" i="8"/>
  <c r="M96" i="10"/>
  <c r="M102" i="9"/>
  <c r="M236" i="8"/>
  <c r="M97" i="10"/>
  <c r="M103" i="9"/>
  <c r="M237" i="8"/>
  <c r="M238" i="8"/>
  <c r="M244" i="8"/>
  <c r="M99" i="10"/>
  <c r="M105" i="9"/>
  <c r="M239" i="8"/>
  <c r="M100" i="10"/>
  <c r="M106" i="9"/>
  <c r="M240" i="8"/>
  <c r="M101" i="10"/>
  <c r="M107" i="9"/>
  <c r="M241" i="8"/>
  <c r="M102" i="10"/>
  <c r="M108" i="9"/>
  <c r="M242" i="8"/>
  <c r="M103" i="10"/>
  <c r="M109" i="9"/>
  <c r="M243" i="8"/>
  <c r="M105" i="10"/>
  <c r="M111" i="9"/>
  <c r="M245" i="8"/>
  <c r="M106" i="10"/>
  <c r="M112" i="9"/>
  <c r="M246" i="8"/>
  <c r="M30" i="8"/>
  <c r="M167" i="8" s="1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70" i="10"/>
  <c r="M264" i="8"/>
  <c r="M265" i="8"/>
  <c r="M266" i="8"/>
  <c r="M267" i="8"/>
  <c r="M268" i="8"/>
  <c r="M269" i="8"/>
  <c r="M270" i="8"/>
  <c r="M271" i="8"/>
  <c r="M272" i="8"/>
  <c r="M273" i="8"/>
  <c r="M4" i="11"/>
  <c r="M3" i="11"/>
  <c r="L17" i="10"/>
  <c r="L151" i="10" s="1"/>
  <c r="J82" i="10"/>
  <c r="J88" i="9"/>
  <c r="J222" i="8"/>
  <c r="J223" i="8"/>
  <c r="J224" i="8"/>
  <c r="J231" i="8"/>
  <c r="J85" i="10"/>
  <c r="J91" i="9"/>
  <c r="J225" i="8"/>
  <c r="J86" i="10"/>
  <c r="J92" i="9"/>
  <c r="J226" i="8"/>
  <c r="J87" i="10"/>
  <c r="J93" i="9"/>
  <c r="J227" i="8"/>
  <c r="J88" i="10"/>
  <c r="J94" i="9"/>
  <c r="J228" i="8"/>
  <c r="J89" i="10"/>
  <c r="J95" i="9"/>
  <c r="J229" i="8"/>
  <c r="J90" i="10"/>
  <c r="J96" i="9"/>
  <c r="J230" i="8"/>
  <c r="J92" i="10"/>
  <c r="J98" i="9"/>
  <c r="J232" i="8"/>
  <c r="J93" i="10"/>
  <c r="J99" i="9"/>
  <c r="J233" i="8"/>
  <c r="J94" i="10"/>
  <c r="J100" i="9"/>
  <c r="J234" i="8"/>
  <c r="J95" i="10"/>
  <c r="J101" i="9"/>
  <c r="J235" i="8"/>
  <c r="J96" i="10"/>
  <c r="J102" i="9"/>
  <c r="J236" i="8"/>
  <c r="J97" i="10"/>
  <c r="J103" i="9"/>
  <c r="J237" i="8"/>
  <c r="J238" i="8"/>
  <c r="J244" i="8"/>
  <c r="J99" i="10"/>
  <c r="J105" i="9"/>
  <c r="J239" i="8"/>
  <c r="J100" i="10"/>
  <c r="J106" i="9"/>
  <c r="J240" i="8"/>
  <c r="J101" i="10"/>
  <c r="J107" i="9"/>
  <c r="J241" i="8"/>
  <c r="J102" i="10"/>
  <c r="J108" i="9"/>
  <c r="J242" i="8"/>
  <c r="J103" i="10"/>
  <c r="J109" i="9"/>
  <c r="J243" i="8"/>
  <c r="J105" i="10"/>
  <c r="J111" i="9"/>
  <c r="J245" i="8"/>
  <c r="J106" i="10"/>
  <c r="J112" i="9"/>
  <c r="J246" i="8"/>
  <c r="J55" i="10"/>
  <c r="J30" i="8"/>
  <c r="J167" i="8" s="1"/>
  <c r="J249" i="8"/>
  <c r="J250" i="8"/>
  <c r="J251" i="8"/>
  <c r="J252" i="8"/>
  <c r="J253" i="8"/>
  <c r="J254" i="8"/>
  <c r="J255" i="8"/>
  <c r="J256" i="8"/>
  <c r="J258" i="8"/>
  <c r="J259" i="8"/>
  <c r="J260" i="8"/>
  <c r="J261" i="8"/>
  <c r="J262" i="8"/>
  <c r="J263" i="8"/>
  <c r="J70" i="10"/>
  <c r="J264" i="8"/>
  <c r="J265" i="8"/>
  <c r="J266" i="8"/>
  <c r="J267" i="8"/>
  <c r="J268" i="8"/>
  <c r="J269" i="8"/>
  <c r="J270" i="8"/>
  <c r="J271" i="8"/>
  <c r="J272" i="8"/>
  <c r="J273" i="8"/>
  <c r="J4" i="11"/>
  <c r="J3" i="11"/>
  <c r="L31" i="11"/>
  <c r="L30" i="11"/>
  <c r="D15" i="21"/>
  <c r="M25" i="20"/>
  <c r="M21" i="19"/>
  <c r="M22" i="19"/>
  <c r="M23" i="19"/>
  <c r="J21" i="19"/>
  <c r="J22" i="19"/>
  <c r="J23" i="19"/>
  <c r="K29" i="20"/>
  <c r="K13" i="19"/>
  <c r="K17" i="19"/>
  <c r="K18" i="19"/>
  <c r="K19" i="19"/>
  <c r="K21" i="19"/>
  <c r="K22" i="19"/>
  <c r="K23" i="19"/>
  <c r="H8" i="14"/>
  <c r="H60" i="14" s="1"/>
  <c r="M8" i="14"/>
  <c r="M60" i="14" s="1"/>
  <c r="B8" i="14"/>
  <c r="O82" i="10"/>
  <c r="O88" i="9"/>
  <c r="O222" i="8"/>
  <c r="O223" i="8"/>
  <c r="O224" i="8"/>
  <c r="O231" i="8"/>
  <c r="O85" i="10"/>
  <c r="O91" i="9"/>
  <c r="O225" i="8"/>
  <c r="O86" i="10"/>
  <c r="O92" i="9"/>
  <c r="O226" i="8"/>
  <c r="O87" i="10"/>
  <c r="O93" i="9"/>
  <c r="O227" i="8"/>
  <c r="O88" i="10"/>
  <c r="O94" i="9"/>
  <c r="O228" i="8"/>
  <c r="O89" i="10"/>
  <c r="O95" i="9"/>
  <c r="O229" i="8"/>
  <c r="O90" i="10"/>
  <c r="O96" i="9"/>
  <c r="O230" i="8"/>
  <c r="O92" i="10"/>
  <c r="O98" i="9"/>
  <c r="O232" i="8"/>
  <c r="O93" i="10"/>
  <c r="O99" i="9"/>
  <c r="O233" i="8"/>
  <c r="O94" i="10"/>
  <c r="O100" i="9"/>
  <c r="O234" i="8"/>
  <c r="O95" i="10"/>
  <c r="O101" i="9"/>
  <c r="O235" i="8"/>
  <c r="O96" i="10"/>
  <c r="O102" i="9"/>
  <c r="O236" i="8"/>
  <c r="O97" i="10"/>
  <c r="O103" i="9"/>
  <c r="O237" i="8"/>
  <c r="O238" i="8"/>
  <c r="O244" i="8"/>
  <c r="O99" i="10"/>
  <c r="O105" i="9"/>
  <c r="O239" i="8"/>
  <c r="O100" i="10"/>
  <c r="O106" i="9"/>
  <c r="O240" i="8"/>
  <c r="O101" i="10"/>
  <c r="O107" i="9"/>
  <c r="O241" i="8"/>
  <c r="O102" i="10"/>
  <c r="O108" i="9"/>
  <c r="O242" i="8"/>
  <c r="O103" i="10"/>
  <c r="O109" i="9"/>
  <c r="O243" i="8"/>
  <c r="O105" i="10"/>
  <c r="O111" i="9"/>
  <c r="O245" i="8"/>
  <c r="O106" i="10"/>
  <c r="O112" i="9"/>
  <c r="O246" i="8"/>
  <c r="O55" i="10"/>
  <c r="O30" i="8"/>
  <c r="O167" i="8" s="1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70" i="10"/>
  <c r="O264" i="8"/>
  <c r="O265" i="8"/>
  <c r="O266" i="8"/>
  <c r="O267" i="8"/>
  <c r="O268" i="8"/>
  <c r="O269" i="8"/>
  <c r="O270" i="8"/>
  <c r="O271" i="8"/>
  <c r="O272" i="8"/>
  <c r="O273" i="8"/>
  <c r="O4" i="11"/>
  <c r="O3" i="11"/>
  <c r="M31" i="11"/>
  <c r="M30" i="11"/>
  <c r="J17" i="10"/>
  <c r="J136" i="10" s="1"/>
  <c r="L82" i="10"/>
  <c r="L88" i="9"/>
  <c r="L222" i="8"/>
  <c r="L223" i="8"/>
  <c r="L224" i="8"/>
  <c r="L231" i="8"/>
  <c r="L85" i="10"/>
  <c r="L91" i="9"/>
  <c r="L225" i="8"/>
  <c r="L86" i="10"/>
  <c r="L92" i="9"/>
  <c r="L226" i="8"/>
  <c r="L87" i="10"/>
  <c r="L93" i="9"/>
  <c r="L227" i="8"/>
  <c r="L88" i="10"/>
  <c r="L94" i="9"/>
  <c r="L228" i="8"/>
  <c r="L89" i="10"/>
  <c r="L95" i="9"/>
  <c r="L229" i="8"/>
  <c r="L90" i="10"/>
  <c r="L96" i="9"/>
  <c r="L230" i="8"/>
  <c r="L92" i="10"/>
  <c r="L98" i="9"/>
  <c r="L232" i="8"/>
  <c r="L93" i="10"/>
  <c r="L99" i="9"/>
  <c r="L233" i="8"/>
  <c r="L94" i="10"/>
  <c r="L100" i="9"/>
  <c r="L234" i="8"/>
  <c r="L95" i="10"/>
  <c r="L101" i="9"/>
  <c r="L235" i="8"/>
  <c r="L96" i="10"/>
  <c r="L102" i="9"/>
  <c r="L236" i="8"/>
  <c r="L97" i="10"/>
  <c r="L103" i="9"/>
  <c r="L237" i="8"/>
  <c r="L238" i="8"/>
  <c r="L244" i="8"/>
  <c r="L99" i="10"/>
  <c r="L105" i="9"/>
  <c r="L239" i="8"/>
  <c r="L100" i="10"/>
  <c r="L106" i="9"/>
  <c r="L240" i="8"/>
  <c r="L101" i="10"/>
  <c r="L107" i="9"/>
  <c r="L241" i="8"/>
  <c r="L102" i="10"/>
  <c r="L108" i="9"/>
  <c r="L242" i="8"/>
  <c r="L103" i="10"/>
  <c r="L109" i="9"/>
  <c r="L243" i="8"/>
  <c r="L105" i="10"/>
  <c r="L111" i="9"/>
  <c r="L245" i="8"/>
  <c r="L106" i="10"/>
  <c r="L112" i="9"/>
  <c r="L246" i="8"/>
  <c r="L55" i="10"/>
  <c r="L30" i="8"/>
  <c r="L167" i="8" s="1"/>
  <c r="L249" i="8"/>
  <c r="L250" i="8"/>
  <c r="L251" i="8"/>
  <c r="L252" i="8"/>
  <c r="L253" i="8"/>
  <c r="L254" i="8"/>
  <c r="L255" i="8"/>
  <c r="L256" i="8"/>
  <c r="L258" i="8"/>
  <c r="L259" i="8"/>
  <c r="L260" i="8"/>
  <c r="L261" i="8"/>
  <c r="L262" i="8"/>
  <c r="L263" i="8"/>
  <c r="L70" i="10"/>
  <c r="L264" i="8"/>
  <c r="L265" i="8"/>
  <c r="L266" i="8"/>
  <c r="L267" i="8"/>
  <c r="L268" i="8"/>
  <c r="L269" i="8"/>
  <c r="L270" i="8"/>
  <c r="L271" i="8"/>
  <c r="L272" i="8"/>
  <c r="L273" i="8"/>
  <c r="L4" i="11"/>
  <c r="L3" i="11"/>
  <c r="N31" i="11"/>
  <c r="N30" i="11"/>
  <c r="O17" i="10"/>
  <c r="O136" i="10" s="1"/>
  <c r="Q88" i="9"/>
  <c r="Q222" i="8"/>
  <c r="Q223" i="8"/>
  <c r="Q224" i="8"/>
  <c r="Q231" i="8"/>
  <c r="Q85" i="10"/>
  <c r="Q91" i="9"/>
  <c r="Q225" i="8"/>
  <c r="Q86" i="10"/>
  <c r="Q92" i="9"/>
  <c r="Q226" i="8"/>
  <c r="Q87" i="10"/>
  <c r="Q93" i="9"/>
  <c r="Q227" i="8"/>
  <c r="Q88" i="10"/>
  <c r="Q94" i="9"/>
  <c r="Q228" i="8"/>
  <c r="Q89" i="10"/>
  <c r="Q95" i="9"/>
  <c r="Q229" i="8"/>
  <c r="Q90" i="10"/>
  <c r="Q96" i="9"/>
  <c r="Q230" i="8"/>
  <c r="Q92" i="10"/>
  <c r="Q98" i="9"/>
  <c r="Q232" i="8"/>
  <c r="Q93" i="10"/>
  <c r="Q99" i="9"/>
  <c r="Q233" i="8"/>
  <c r="Q94" i="10"/>
  <c r="Q100" i="9"/>
  <c r="Q234" i="8"/>
  <c r="Q95" i="10"/>
  <c r="Q101" i="9"/>
  <c r="Q235" i="8"/>
  <c r="Q96" i="10"/>
  <c r="Q102" i="9"/>
  <c r="Q236" i="8"/>
  <c r="Q103" i="9"/>
  <c r="Q237" i="8"/>
  <c r="Q238" i="8"/>
  <c r="Q244" i="8"/>
  <c r="Q99" i="10"/>
  <c r="Q105" i="9"/>
  <c r="Q239" i="8"/>
  <c r="Q100" i="10"/>
  <c r="Q106" i="9"/>
  <c r="Q240" i="8"/>
  <c r="Q101" i="10"/>
  <c r="Q107" i="9"/>
  <c r="Q241" i="8"/>
  <c r="Q102" i="10"/>
  <c r="Q108" i="9"/>
  <c r="Q242" i="8"/>
  <c r="Q103" i="10"/>
  <c r="Q109" i="9"/>
  <c r="Q243" i="8"/>
  <c r="Q105" i="10"/>
  <c r="Q111" i="9"/>
  <c r="Q245" i="8"/>
  <c r="Q106" i="10"/>
  <c r="Q112" i="9"/>
  <c r="Q246" i="8"/>
  <c r="Q30" i="8"/>
  <c r="Q167" i="8" s="1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4" i="11"/>
  <c r="Q3" i="11"/>
  <c r="N88" i="9"/>
  <c r="N222" i="8"/>
  <c r="N223" i="8"/>
  <c r="N224" i="8"/>
  <c r="N231" i="8"/>
  <c r="N85" i="10"/>
  <c r="N91" i="9"/>
  <c r="N225" i="8"/>
  <c r="N86" i="10"/>
  <c r="N92" i="9"/>
  <c r="N226" i="8"/>
  <c r="N87" i="10"/>
  <c r="N93" i="9"/>
  <c r="N227" i="8"/>
  <c r="N88" i="10"/>
  <c r="N94" i="9"/>
  <c r="N228" i="8"/>
  <c r="N89" i="10"/>
  <c r="N95" i="9"/>
  <c r="N229" i="8"/>
  <c r="N90" i="10"/>
  <c r="N96" i="9"/>
  <c r="N230" i="8"/>
  <c r="N92" i="10"/>
  <c r="N98" i="9"/>
  <c r="N232" i="8"/>
  <c r="N93" i="10"/>
  <c r="N99" i="9"/>
  <c r="N233" i="8"/>
  <c r="N94" i="10"/>
  <c r="N100" i="9"/>
  <c r="N234" i="8"/>
  <c r="N95" i="10"/>
  <c r="N101" i="9"/>
  <c r="N235" i="8"/>
  <c r="N96" i="10"/>
  <c r="N102" i="9"/>
  <c r="N236" i="8"/>
  <c r="N103" i="9"/>
  <c r="N237" i="8"/>
  <c r="N238" i="8"/>
  <c r="N244" i="8"/>
  <c r="N99" i="10"/>
  <c r="N105" i="9"/>
  <c r="N239" i="8"/>
  <c r="N100" i="10"/>
  <c r="N106" i="9"/>
  <c r="N240" i="8"/>
  <c r="N101" i="10"/>
  <c r="N107" i="9"/>
  <c r="N241" i="8"/>
  <c r="N102" i="10"/>
  <c r="N108" i="9"/>
  <c r="N242" i="8"/>
  <c r="N103" i="10"/>
  <c r="N109" i="9"/>
  <c r="N243" i="8"/>
  <c r="N105" i="10"/>
  <c r="N111" i="9"/>
  <c r="N245" i="8"/>
  <c r="N106" i="10"/>
  <c r="N112" i="9"/>
  <c r="N246" i="8"/>
  <c r="N30" i="8"/>
  <c r="N167" i="8" s="1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4" i="11"/>
  <c r="N3" i="11"/>
  <c r="P31" i="11"/>
  <c r="P30" i="11"/>
  <c r="H149" i="9"/>
  <c r="H159" i="9"/>
  <c r="E149" i="9"/>
  <c r="E159" i="9"/>
  <c r="M141" i="9"/>
  <c r="M143" i="9"/>
  <c r="M144" i="9"/>
  <c r="M145" i="9"/>
  <c r="M146" i="9"/>
  <c r="M147" i="9"/>
  <c r="M148" i="9"/>
  <c r="M149" i="9"/>
  <c r="M150" i="9"/>
  <c r="M151" i="9"/>
  <c r="M152" i="9"/>
  <c r="M153" i="9"/>
  <c r="M154" i="9"/>
  <c r="M155" i="9"/>
  <c r="M156" i="9"/>
  <c r="M158" i="9"/>
  <c r="M159" i="9"/>
  <c r="M160" i="9"/>
  <c r="M161" i="9"/>
  <c r="M162" i="9"/>
  <c r="M163" i="9"/>
  <c r="M164" i="9"/>
  <c r="M165" i="9"/>
  <c r="M166" i="9"/>
  <c r="B147" i="9"/>
  <c r="B149" i="9"/>
  <c r="B162" i="9"/>
  <c r="C149" i="9"/>
  <c r="C163" i="9"/>
  <c r="F164" i="9" l="1"/>
  <c r="F160" i="9"/>
  <c r="F155" i="9"/>
  <c r="F151" i="9"/>
  <c r="C145" i="9"/>
  <c r="F146" i="9"/>
  <c r="F141" i="9"/>
  <c r="B153" i="9"/>
  <c r="Q151" i="9"/>
  <c r="I163" i="7"/>
  <c r="Q157" i="9"/>
  <c r="Q164" i="9"/>
  <c r="Q160" i="9"/>
  <c r="Q155" i="9"/>
  <c r="B152" i="9"/>
  <c r="H164" i="9"/>
  <c r="B142" i="9"/>
  <c r="O165" i="9"/>
  <c r="O148" i="9"/>
  <c r="F163" i="9"/>
  <c r="F159" i="9"/>
  <c r="F154" i="9"/>
  <c r="F145" i="9"/>
  <c r="L165" i="9"/>
  <c r="L156" i="9"/>
  <c r="L147" i="9"/>
  <c r="F142" i="9"/>
  <c r="F150" i="9"/>
  <c r="C159" i="9"/>
  <c r="B144" i="9"/>
  <c r="E158" i="9"/>
  <c r="H155" i="9"/>
  <c r="B166" i="9"/>
  <c r="B143" i="9"/>
  <c r="E163" i="9"/>
  <c r="H154" i="9"/>
  <c r="O161" i="9"/>
  <c r="O144" i="9"/>
  <c r="F166" i="9"/>
  <c r="F162" i="9"/>
  <c r="F158" i="9"/>
  <c r="F153" i="9"/>
  <c r="F148" i="9"/>
  <c r="F144" i="9"/>
  <c r="L162" i="9"/>
  <c r="L153" i="9"/>
  <c r="L144" i="9"/>
  <c r="D183" i="7"/>
  <c r="H150" i="9"/>
  <c r="B161" i="9"/>
  <c r="E166" i="9"/>
  <c r="E148" i="9"/>
  <c r="H146" i="9"/>
  <c r="C154" i="9"/>
  <c r="B158" i="9"/>
  <c r="E154" i="9"/>
  <c r="E145" i="9"/>
  <c r="H163" i="9"/>
  <c r="H145" i="9"/>
  <c r="E142" i="9"/>
  <c r="B165" i="9"/>
  <c r="B156" i="9"/>
  <c r="E162" i="9"/>
  <c r="E153" i="9"/>
  <c r="E144" i="9"/>
  <c r="H160" i="9"/>
  <c r="H151" i="9"/>
  <c r="O156" i="9"/>
  <c r="F165" i="9"/>
  <c r="F161" i="9"/>
  <c r="F156" i="9"/>
  <c r="F152" i="9"/>
  <c r="F147" i="9"/>
  <c r="L161" i="9"/>
  <c r="L152" i="9"/>
  <c r="L143" i="9"/>
  <c r="C162" i="9"/>
  <c r="C153" i="9"/>
  <c r="C161" i="9"/>
  <c r="C156" i="9"/>
  <c r="C152" i="9"/>
  <c r="C143" i="9"/>
  <c r="C142" i="9"/>
  <c r="C164" i="9"/>
  <c r="C160" i="9"/>
  <c r="C155" i="9"/>
  <c r="C151" i="9"/>
  <c r="C146" i="9"/>
  <c r="C141" i="9"/>
  <c r="O166" i="9"/>
  <c r="O162" i="9"/>
  <c r="O158" i="9"/>
  <c r="O153" i="9"/>
  <c r="O149" i="9"/>
  <c r="O145" i="9"/>
  <c r="E60" i="9"/>
  <c r="C166" i="9"/>
  <c r="C148" i="9"/>
  <c r="O157" i="9"/>
  <c r="O164" i="9"/>
  <c r="O160" i="9"/>
  <c r="O155" i="9"/>
  <c r="O151" i="9"/>
  <c r="O147" i="9"/>
  <c r="O143" i="9"/>
  <c r="B97" i="10"/>
  <c r="L60" i="9"/>
  <c r="C158" i="9"/>
  <c r="C144" i="9"/>
  <c r="C165" i="9"/>
  <c r="O163" i="9"/>
  <c r="O159" i="9"/>
  <c r="O154" i="9"/>
  <c r="O150" i="9"/>
  <c r="O146" i="9"/>
  <c r="K146" i="9"/>
  <c r="K60" i="9"/>
  <c r="Q163" i="9"/>
  <c r="Q154" i="9"/>
  <c r="Q146" i="9"/>
  <c r="B157" i="9"/>
  <c r="B60" i="9"/>
  <c r="H60" i="9"/>
  <c r="B164" i="9"/>
  <c r="B160" i="9"/>
  <c r="B155" i="9"/>
  <c r="B151" i="9"/>
  <c r="B146" i="9"/>
  <c r="B141" i="9"/>
  <c r="E165" i="9"/>
  <c r="E161" i="9"/>
  <c r="E156" i="9"/>
  <c r="E152" i="9"/>
  <c r="E147" i="9"/>
  <c r="E143" i="9"/>
  <c r="H166" i="9"/>
  <c r="H162" i="9"/>
  <c r="H158" i="9"/>
  <c r="H153" i="9"/>
  <c r="H148" i="9"/>
  <c r="H144" i="9"/>
  <c r="L157" i="9"/>
  <c r="F66" i="14"/>
  <c r="Q166" i="9"/>
  <c r="Q162" i="9"/>
  <c r="Q158" i="9"/>
  <c r="Q153" i="9"/>
  <c r="Q149" i="9"/>
  <c r="H157" i="9"/>
  <c r="L164" i="9"/>
  <c r="L160" i="9"/>
  <c r="L155" i="9"/>
  <c r="L151" i="9"/>
  <c r="L146" i="9"/>
  <c r="L141" i="9"/>
  <c r="D157" i="9"/>
  <c r="D60" i="9"/>
  <c r="L142" i="9"/>
  <c r="H142" i="9"/>
  <c r="C157" i="9"/>
  <c r="C60" i="9"/>
  <c r="G60" i="9"/>
  <c r="N60" i="9"/>
  <c r="Q142" i="9"/>
  <c r="Q60" i="9"/>
  <c r="Q159" i="9"/>
  <c r="Q150" i="9"/>
  <c r="Q141" i="9"/>
  <c r="B163" i="9"/>
  <c r="B159" i="9"/>
  <c r="B154" i="9"/>
  <c r="B145" i="9"/>
  <c r="E164" i="9"/>
  <c r="E160" i="9"/>
  <c r="E155" i="9"/>
  <c r="E151" i="9"/>
  <c r="E146" i="9"/>
  <c r="E141" i="9"/>
  <c r="H165" i="9"/>
  <c r="H161" i="9"/>
  <c r="H156" i="9"/>
  <c r="H152" i="9"/>
  <c r="H147" i="9"/>
  <c r="H143" i="9"/>
  <c r="Q165" i="9"/>
  <c r="Q161" i="9"/>
  <c r="Q156" i="9"/>
  <c r="Q152" i="9"/>
  <c r="Q148" i="9"/>
  <c r="Q144" i="9"/>
  <c r="L163" i="9"/>
  <c r="L159" i="9"/>
  <c r="L154" i="9"/>
  <c r="L149" i="9"/>
  <c r="L145" i="9"/>
  <c r="J155" i="9"/>
  <c r="J60" i="9"/>
  <c r="P142" i="9"/>
  <c r="P60" i="9"/>
  <c r="E150" i="9"/>
  <c r="M60" i="9"/>
  <c r="O142" i="9"/>
  <c r="O60" i="9"/>
  <c r="F157" i="9"/>
  <c r="F60" i="9"/>
  <c r="I142" i="9"/>
  <c r="I60" i="9"/>
  <c r="K8" i="14"/>
  <c r="K60" i="14" s="1"/>
  <c r="G55" i="10"/>
  <c r="G17" i="10"/>
  <c r="G136" i="10" s="1"/>
  <c r="K82" i="10"/>
  <c r="C97" i="10"/>
  <c r="N70" i="10"/>
  <c r="F97" i="10"/>
  <c r="D70" i="10"/>
  <c r="D97" i="10"/>
  <c r="H70" i="10"/>
  <c r="E97" i="10"/>
  <c r="E17" i="10"/>
  <c r="E136" i="10" s="1"/>
  <c r="E82" i="10"/>
  <c r="P17" i="10"/>
  <c r="P136" i="10" s="1"/>
  <c r="C17" i="10"/>
  <c r="C136" i="10" s="1"/>
  <c r="C55" i="10"/>
  <c r="I82" i="10"/>
  <c r="I17" i="10"/>
  <c r="I136" i="10" s="1"/>
  <c r="B82" i="10"/>
  <c r="P82" i="10"/>
  <c r="E55" i="10"/>
  <c r="M17" i="10"/>
  <c r="M136" i="10" s="1"/>
  <c r="K17" i="10"/>
  <c r="K138" i="10" s="1"/>
  <c r="Q82" i="10"/>
  <c r="F82" i="10"/>
  <c r="L136" i="10"/>
  <c r="M82" i="10"/>
  <c r="F17" i="10"/>
  <c r="F142" i="10" s="1"/>
  <c r="N17" i="10"/>
  <c r="N136" i="10" s="1"/>
  <c r="N82" i="10"/>
  <c r="J149" i="9"/>
  <c r="K159" i="9"/>
  <c r="P161" i="9"/>
  <c r="D161" i="9"/>
  <c r="J146" i="9"/>
  <c r="P158" i="9"/>
  <c r="K149" i="9"/>
  <c r="J159" i="9"/>
  <c r="P152" i="9"/>
  <c r="D152" i="9"/>
  <c r="K155" i="9"/>
  <c r="J164" i="9"/>
  <c r="D155" i="9"/>
  <c r="K164" i="9"/>
  <c r="P166" i="9"/>
  <c r="P149" i="9"/>
  <c r="D164" i="9"/>
  <c r="D146" i="9"/>
  <c r="K142" i="9"/>
  <c r="K150" i="9"/>
  <c r="J142" i="9"/>
  <c r="J150" i="9"/>
  <c r="K163" i="9"/>
  <c r="K154" i="9"/>
  <c r="K145" i="9"/>
  <c r="J163" i="9"/>
  <c r="J154" i="9"/>
  <c r="J145" i="9"/>
  <c r="P165" i="9"/>
  <c r="P156" i="9"/>
  <c r="P148" i="9"/>
  <c r="D160" i="9"/>
  <c r="D151" i="9"/>
  <c r="D141" i="9"/>
  <c r="K160" i="9"/>
  <c r="K151" i="9"/>
  <c r="K141" i="9"/>
  <c r="J160" i="9"/>
  <c r="J151" i="9"/>
  <c r="J141" i="9"/>
  <c r="P162" i="9"/>
  <c r="P153" i="9"/>
  <c r="P145" i="9"/>
  <c r="D165" i="9"/>
  <c r="D156" i="9"/>
  <c r="D147" i="9"/>
  <c r="K166" i="9"/>
  <c r="K162" i="9"/>
  <c r="K158" i="9"/>
  <c r="K153" i="9"/>
  <c r="K148" i="9"/>
  <c r="K144" i="9"/>
  <c r="J166" i="9"/>
  <c r="J162" i="9"/>
  <c r="J158" i="9"/>
  <c r="J153" i="9"/>
  <c r="J148" i="9"/>
  <c r="J144" i="9"/>
  <c r="P157" i="9"/>
  <c r="P164" i="9"/>
  <c r="P160" i="9"/>
  <c r="P155" i="9"/>
  <c r="P151" i="9"/>
  <c r="P147" i="9"/>
  <c r="P143" i="9"/>
  <c r="Q70" i="10"/>
  <c r="J151" i="10"/>
  <c r="Q17" i="10"/>
  <c r="Q136" i="10" s="1"/>
  <c r="H55" i="10"/>
  <c r="D163" i="9"/>
  <c r="D159" i="9"/>
  <c r="D154" i="9"/>
  <c r="D149" i="9"/>
  <c r="D145" i="9"/>
  <c r="H17" i="10"/>
  <c r="H151" i="10" s="1"/>
  <c r="B17" i="10"/>
  <c r="B136" i="10" s="1"/>
  <c r="K157" i="9"/>
  <c r="K165" i="9"/>
  <c r="K161" i="9"/>
  <c r="K156" i="9"/>
  <c r="K152" i="9"/>
  <c r="K147" i="9"/>
  <c r="K143" i="9"/>
  <c r="J165" i="9"/>
  <c r="J161" i="9"/>
  <c r="J156" i="9"/>
  <c r="J152" i="9"/>
  <c r="J147" i="9"/>
  <c r="J143" i="9"/>
  <c r="P163" i="9"/>
  <c r="P159" i="9"/>
  <c r="P154" i="9"/>
  <c r="P150" i="9"/>
  <c r="P146" i="9"/>
  <c r="P141" i="9"/>
  <c r="O54" i="10"/>
  <c r="D166" i="9"/>
  <c r="D162" i="9"/>
  <c r="D158" i="9"/>
  <c r="D153" i="9"/>
  <c r="D148" i="9"/>
  <c r="D144" i="9"/>
  <c r="J157" i="9"/>
  <c r="O151" i="10"/>
  <c r="L54" i="10"/>
  <c r="D54" i="10"/>
  <c r="B70" i="7"/>
  <c r="B202" i="7" s="1"/>
  <c r="B203" i="7"/>
  <c r="B57" i="7"/>
  <c r="B191" i="7"/>
  <c r="J57" i="7"/>
  <c r="J191" i="7"/>
  <c r="L70" i="7"/>
  <c r="L203" i="7"/>
  <c r="I191" i="7"/>
  <c r="I57" i="7"/>
  <c r="E191" i="7"/>
  <c r="E57" i="7"/>
  <c r="E70" i="7"/>
  <c r="E203" i="7"/>
  <c r="C191" i="7"/>
  <c r="C57" i="7"/>
  <c r="F191" i="7"/>
  <c r="F57" i="7"/>
  <c r="O70" i="7"/>
  <c r="O203" i="7"/>
  <c r="M70" i="7"/>
  <c r="M203" i="7"/>
  <c r="M191" i="7"/>
  <c r="M57" i="7"/>
  <c r="G70" i="7"/>
  <c r="G203" i="7"/>
  <c r="G191" i="7"/>
  <c r="G57" i="7"/>
  <c r="J70" i="7"/>
  <c r="J203" i="7"/>
  <c r="L191" i="7"/>
  <c r="L57" i="7"/>
  <c r="N70" i="7"/>
  <c r="N203" i="7"/>
  <c r="N57" i="7"/>
  <c r="N191" i="7"/>
  <c r="Q70" i="7"/>
  <c r="Q203" i="7"/>
  <c r="Q191" i="7"/>
  <c r="Q57" i="7"/>
  <c r="C70" i="7"/>
  <c r="C203" i="7"/>
  <c r="F70" i="7"/>
  <c r="F202" i="7" s="1"/>
  <c r="F203" i="7"/>
  <c r="D70" i="7"/>
  <c r="D202" i="7" s="1"/>
  <c r="D203" i="7"/>
  <c r="D191" i="7"/>
  <c r="D57" i="7"/>
  <c r="I70" i="7"/>
  <c r="I203" i="7"/>
  <c r="P70" i="7"/>
  <c r="P203" i="7"/>
  <c r="P191" i="7"/>
  <c r="P57" i="7"/>
  <c r="H70" i="7"/>
  <c r="H203" i="7"/>
  <c r="H191" i="7"/>
  <c r="H57" i="7"/>
  <c r="K70" i="7"/>
  <c r="K203" i="7"/>
  <c r="K191" i="7"/>
  <c r="K57" i="7"/>
  <c r="O191" i="7"/>
  <c r="O57" i="7"/>
  <c r="D142" i="9"/>
  <c r="B59" i="14"/>
  <c r="B62" i="14"/>
  <c r="B63" i="14"/>
  <c r="B67" i="14"/>
  <c r="N59" i="14"/>
  <c r="N62" i="14"/>
  <c r="N63" i="14"/>
  <c r="N67" i="14"/>
  <c r="N66" i="14"/>
  <c r="D66" i="14"/>
  <c r="P59" i="14"/>
  <c r="P62" i="14"/>
  <c r="P63" i="14"/>
  <c r="P66" i="14"/>
  <c r="P67" i="14"/>
  <c r="D135" i="10"/>
  <c r="D137" i="10"/>
  <c r="D139" i="10"/>
  <c r="D140" i="10"/>
  <c r="D141" i="10"/>
  <c r="D142" i="10"/>
  <c r="D143" i="10"/>
  <c r="D145" i="10"/>
  <c r="D146" i="10"/>
  <c r="D147" i="10"/>
  <c r="D148" i="10"/>
  <c r="D149" i="10"/>
  <c r="D152" i="10"/>
  <c r="D153" i="10"/>
  <c r="D154" i="10"/>
  <c r="D155" i="10"/>
  <c r="D156" i="10"/>
  <c r="D158" i="10"/>
  <c r="D159" i="10"/>
  <c r="D160" i="10"/>
  <c r="D138" i="10"/>
  <c r="O59" i="14"/>
  <c r="O62" i="14"/>
  <c r="O63" i="14"/>
  <c r="O66" i="14"/>
  <c r="O67" i="14"/>
  <c r="O141" i="10"/>
  <c r="O142" i="10"/>
  <c r="O143" i="10"/>
  <c r="O145" i="10"/>
  <c r="O146" i="10"/>
  <c r="O147" i="10"/>
  <c r="O148" i="10"/>
  <c r="O149" i="10"/>
  <c r="O152" i="10"/>
  <c r="O153" i="10"/>
  <c r="O154" i="10"/>
  <c r="O155" i="10"/>
  <c r="O156" i="10"/>
  <c r="O158" i="10"/>
  <c r="O159" i="10"/>
  <c r="O160" i="10"/>
  <c r="O135" i="10"/>
  <c r="O137" i="10"/>
  <c r="O138" i="10"/>
  <c r="O139" i="10"/>
  <c r="O140" i="10"/>
  <c r="J135" i="10"/>
  <c r="J137" i="10"/>
  <c r="J138" i="10"/>
  <c r="J139" i="10"/>
  <c r="J140" i="10"/>
  <c r="J141" i="10"/>
  <c r="J142" i="10"/>
  <c r="J143" i="10"/>
  <c r="J145" i="10"/>
  <c r="J146" i="10"/>
  <c r="J147" i="10"/>
  <c r="J148" i="10"/>
  <c r="J149" i="10"/>
  <c r="J152" i="10"/>
  <c r="J153" i="10"/>
  <c r="J154" i="10"/>
  <c r="J155" i="10"/>
  <c r="J156" i="10"/>
  <c r="J158" i="10"/>
  <c r="J159" i="10"/>
  <c r="J160" i="10"/>
  <c r="M59" i="14"/>
  <c r="M62" i="14"/>
  <c r="M63" i="14"/>
  <c r="M66" i="14"/>
  <c r="M67" i="14"/>
  <c r="L135" i="10"/>
  <c r="L137" i="10"/>
  <c r="L139" i="10"/>
  <c r="L140" i="10"/>
  <c r="L141" i="10"/>
  <c r="L142" i="10"/>
  <c r="L143" i="10"/>
  <c r="L145" i="10"/>
  <c r="L146" i="10"/>
  <c r="L147" i="10"/>
  <c r="L148" i="10"/>
  <c r="L149" i="10"/>
  <c r="L152" i="10"/>
  <c r="L153" i="10"/>
  <c r="L154" i="10"/>
  <c r="L155" i="10"/>
  <c r="L156" i="10"/>
  <c r="L158" i="10"/>
  <c r="L159" i="10"/>
  <c r="L160" i="10"/>
  <c r="L138" i="10"/>
  <c r="C59" i="14"/>
  <c r="C62" i="14"/>
  <c r="C63" i="14"/>
  <c r="C66" i="14"/>
  <c r="C67" i="14"/>
  <c r="F59" i="14"/>
  <c r="F62" i="14"/>
  <c r="F63" i="14"/>
  <c r="F67" i="14"/>
  <c r="G59" i="14"/>
  <c r="G62" i="14"/>
  <c r="G63" i="14"/>
  <c r="G66" i="14"/>
  <c r="G67" i="14"/>
  <c r="I59" i="14"/>
  <c r="I62" i="14"/>
  <c r="I63" i="14"/>
  <c r="I66" i="14"/>
  <c r="I67" i="14"/>
  <c r="I143" i="10"/>
  <c r="J59" i="14"/>
  <c r="J62" i="14"/>
  <c r="J63" i="14"/>
  <c r="J67" i="14"/>
  <c r="J66" i="14"/>
  <c r="E59" i="14"/>
  <c r="E62" i="14"/>
  <c r="E63" i="14"/>
  <c r="E66" i="14"/>
  <c r="E67" i="14"/>
  <c r="D151" i="10"/>
  <c r="C143" i="10"/>
  <c r="E137" i="10"/>
  <c r="E143" i="10"/>
  <c r="E156" i="10"/>
  <c r="Q59" i="14"/>
  <c r="Q62" i="14"/>
  <c r="Q63" i="14"/>
  <c r="Q66" i="14"/>
  <c r="Q67" i="14"/>
  <c r="B60" i="14"/>
  <c r="H59" i="14"/>
  <c r="H62" i="14"/>
  <c r="H63" i="14"/>
  <c r="H66" i="14"/>
  <c r="H67" i="14"/>
  <c r="J54" i="10"/>
  <c r="D59" i="14"/>
  <c r="D62" i="14"/>
  <c r="D63" i="14"/>
  <c r="D67" i="14"/>
  <c r="G143" i="10"/>
  <c r="G147" i="10"/>
  <c r="B66" i="14"/>
  <c r="D136" i="10"/>
  <c r="O60" i="14"/>
  <c r="L59" i="14"/>
  <c r="L62" i="14"/>
  <c r="L63" i="14"/>
  <c r="L66" i="14"/>
  <c r="L67" i="14"/>
  <c r="G158" i="10" l="1"/>
  <c r="P54" i="10"/>
  <c r="I151" i="10"/>
  <c r="I54" i="10"/>
  <c r="E146" i="10"/>
  <c r="K62" i="14"/>
  <c r="C151" i="10"/>
  <c r="G141" i="10"/>
  <c r="K66" i="14"/>
  <c r="G155" i="10"/>
  <c r="G54" i="10"/>
  <c r="G145" i="10"/>
  <c r="G139" i="10"/>
  <c r="G137" i="10"/>
  <c r="G153" i="10"/>
  <c r="G160" i="10"/>
  <c r="G149" i="10"/>
  <c r="G142" i="10"/>
  <c r="P145" i="10"/>
  <c r="I153" i="10"/>
  <c r="G138" i="10"/>
  <c r="G159" i="10"/>
  <c r="G154" i="10"/>
  <c r="G148" i="10"/>
  <c r="K67" i="14"/>
  <c r="K59" i="14"/>
  <c r="G151" i="10"/>
  <c r="G140" i="10"/>
  <c r="G135" i="10"/>
  <c r="G156" i="10"/>
  <c r="G152" i="10"/>
  <c r="G146" i="10"/>
  <c r="K63" i="14"/>
  <c r="K137" i="10"/>
  <c r="E153" i="10"/>
  <c r="E135" i="10"/>
  <c r="E152" i="10"/>
  <c r="E142" i="10"/>
  <c r="N54" i="10"/>
  <c r="E138" i="10"/>
  <c r="E158" i="10"/>
  <c r="E147" i="10"/>
  <c r="E141" i="10"/>
  <c r="C141" i="10"/>
  <c r="E54" i="10"/>
  <c r="P140" i="10"/>
  <c r="I142" i="10"/>
  <c r="P155" i="10"/>
  <c r="M148" i="10"/>
  <c r="F146" i="10"/>
  <c r="P160" i="10"/>
  <c r="M159" i="10"/>
  <c r="I138" i="10"/>
  <c r="P149" i="10"/>
  <c r="M139" i="10"/>
  <c r="E160" i="10"/>
  <c r="E155" i="10"/>
  <c r="E149" i="10"/>
  <c r="E145" i="10"/>
  <c r="E140" i="10"/>
  <c r="F151" i="10"/>
  <c r="E159" i="10"/>
  <c r="E154" i="10"/>
  <c r="E148" i="10"/>
  <c r="E139" i="10"/>
  <c r="F135" i="10"/>
  <c r="E151" i="10"/>
  <c r="I148" i="10"/>
  <c r="P159" i="10"/>
  <c r="P148" i="10"/>
  <c r="P139" i="10"/>
  <c r="M158" i="10"/>
  <c r="M147" i="10"/>
  <c r="I158" i="10"/>
  <c r="I147" i="10"/>
  <c r="I137" i="10"/>
  <c r="P138" i="10"/>
  <c r="P158" i="10"/>
  <c r="P153" i="10"/>
  <c r="P147" i="10"/>
  <c r="P142" i="10"/>
  <c r="P137" i="10"/>
  <c r="M154" i="10"/>
  <c r="M143" i="10"/>
  <c r="I159" i="10"/>
  <c r="I139" i="10"/>
  <c r="P154" i="10"/>
  <c r="P143" i="10"/>
  <c r="M137" i="10"/>
  <c r="I154" i="10"/>
  <c r="P156" i="10"/>
  <c r="P152" i="10"/>
  <c r="P146" i="10"/>
  <c r="P141" i="10"/>
  <c r="P135" i="10"/>
  <c r="M138" i="10"/>
  <c r="M153" i="10"/>
  <c r="M142" i="10"/>
  <c r="C156" i="10"/>
  <c r="C140" i="10"/>
  <c r="C149" i="10"/>
  <c r="C146" i="10"/>
  <c r="H152" i="10"/>
  <c r="C160" i="10"/>
  <c r="C155" i="10"/>
  <c r="C145" i="10"/>
  <c r="C137" i="10"/>
  <c r="C152" i="10"/>
  <c r="C135" i="10"/>
  <c r="N140" i="10"/>
  <c r="C54" i="10"/>
  <c r="C159" i="10"/>
  <c r="C154" i="10"/>
  <c r="C148" i="10"/>
  <c r="C139" i="10"/>
  <c r="H138" i="10"/>
  <c r="H137" i="10"/>
  <c r="K156" i="10"/>
  <c r="H147" i="10"/>
  <c r="C158" i="10"/>
  <c r="C153" i="10"/>
  <c r="C147" i="10"/>
  <c r="C142" i="10"/>
  <c r="C138" i="10"/>
  <c r="K146" i="10"/>
  <c r="F156" i="10"/>
  <c r="F145" i="10"/>
  <c r="H158" i="10"/>
  <c r="H142" i="10"/>
  <c r="F141" i="10"/>
  <c r="F155" i="10"/>
  <c r="P151" i="10"/>
  <c r="H153" i="10"/>
  <c r="H141" i="10"/>
  <c r="F140" i="10"/>
  <c r="F152" i="10"/>
  <c r="K136" i="10"/>
  <c r="K155" i="10"/>
  <c r="K135" i="10"/>
  <c r="I160" i="10"/>
  <c r="I155" i="10"/>
  <c r="I149" i="10"/>
  <c r="I145" i="10"/>
  <c r="I140" i="10"/>
  <c r="M160" i="10"/>
  <c r="M155" i="10"/>
  <c r="M149" i="10"/>
  <c r="M145" i="10"/>
  <c r="M140" i="10"/>
  <c r="K160" i="10"/>
  <c r="K149" i="10"/>
  <c r="K140" i="10"/>
  <c r="M151" i="10"/>
  <c r="K145" i="10"/>
  <c r="I156" i="10"/>
  <c r="I152" i="10"/>
  <c r="I146" i="10"/>
  <c r="I141" i="10"/>
  <c r="I135" i="10"/>
  <c r="M156" i="10"/>
  <c r="M152" i="10"/>
  <c r="M146" i="10"/>
  <c r="M141" i="10"/>
  <c r="M135" i="10"/>
  <c r="K152" i="10"/>
  <c r="K141" i="10"/>
  <c r="K54" i="10"/>
  <c r="K151" i="10"/>
  <c r="N145" i="10"/>
  <c r="K159" i="10"/>
  <c r="K154" i="10"/>
  <c r="K148" i="10"/>
  <c r="K143" i="10"/>
  <c r="K139" i="10"/>
  <c r="N149" i="10"/>
  <c r="K158" i="10"/>
  <c r="K153" i="10"/>
  <c r="K147" i="10"/>
  <c r="K142" i="10"/>
  <c r="M54" i="10"/>
  <c r="N160" i="10"/>
  <c r="H136" i="10"/>
  <c r="H54" i="10"/>
  <c r="N155" i="10"/>
  <c r="N139" i="10"/>
  <c r="N159" i="10"/>
  <c r="N154" i="10"/>
  <c r="N148" i="10"/>
  <c r="N143" i="10"/>
  <c r="N151" i="10"/>
  <c r="N138" i="10"/>
  <c r="N137" i="10"/>
  <c r="N158" i="10"/>
  <c r="N153" i="10"/>
  <c r="N147" i="10"/>
  <c r="N142" i="10"/>
  <c r="B141" i="10"/>
  <c r="F54" i="10"/>
  <c r="Q154" i="10"/>
  <c r="N135" i="10"/>
  <c r="N156" i="10"/>
  <c r="N152" i="10"/>
  <c r="N146" i="10"/>
  <c r="N141" i="10"/>
  <c r="H156" i="10"/>
  <c r="H146" i="10"/>
  <c r="H135" i="10"/>
  <c r="F160" i="10"/>
  <c r="F149" i="10"/>
  <c r="B156" i="10"/>
  <c r="Q148" i="10"/>
  <c r="B152" i="10"/>
  <c r="F136" i="10"/>
  <c r="Q143" i="10"/>
  <c r="H160" i="10"/>
  <c r="H155" i="10"/>
  <c r="H149" i="10"/>
  <c r="H145" i="10"/>
  <c r="H140" i="10"/>
  <c r="F138" i="10"/>
  <c r="F139" i="10"/>
  <c r="F159" i="10"/>
  <c r="F154" i="10"/>
  <c r="F148" i="10"/>
  <c r="F143" i="10"/>
  <c r="B137" i="10"/>
  <c r="B146" i="10"/>
  <c r="B54" i="10"/>
  <c r="Q159" i="10"/>
  <c r="Q139" i="10"/>
  <c r="H159" i="10"/>
  <c r="H154" i="10"/>
  <c r="H148" i="10"/>
  <c r="H143" i="10"/>
  <c r="H139" i="10"/>
  <c r="F137" i="10"/>
  <c r="F158" i="10"/>
  <c r="F153" i="10"/>
  <c r="F147" i="10"/>
  <c r="Q151" i="10"/>
  <c r="B155" i="10"/>
  <c r="B140" i="10"/>
  <c r="B135" i="10"/>
  <c r="Q138" i="10"/>
  <c r="Q158" i="10"/>
  <c r="Q153" i="10"/>
  <c r="Q147" i="10"/>
  <c r="Q142" i="10"/>
  <c r="Q137" i="10"/>
  <c r="B151" i="10"/>
  <c r="B159" i="10"/>
  <c r="B143" i="10"/>
  <c r="Q156" i="10"/>
  <c r="Q152" i="10"/>
  <c r="Q146" i="10"/>
  <c r="Q141" i="10"/>
  <c r="Q135" i="10"/>
  <c r="Q54" i="10"/>
  <c r="B160" i="10"/>
  <c r="B149" i="10"/>
  <c r="B145" i="10"/>
  <c r="B154" i="10"/>
  <c r="B148" i="10"/>
  <c r="B139" i="10"/>
  <c r="B158" i="10"/>
  <c r="B153" i="10"/>
  <c r="B147" i="10"/>
  <c r="B142" i="10"/>
  <c r="B138" i="10"/>
  <c r="Q160" i="10"/>
  <c r="Q155" i="10"/>
  <c r="Q149" i="10"/>
  <c r="Q145" i="10"/>
  <c r="Q140" i="10"/>
  <c r="O189" i="7"/>
  <c r="P202" i="7"/>
  <c r="I202" i="7"/>
  <c r="Q202" i="7"/>
  <c r="N189" i="7"/>
  <c r="O202" i="7"/>
  <c r="F189" i="7"/>
  <c r="J189" i="7"/>
  <c r="M202" i="7"/>
  <c r="K189" i="7"/>
  <c r="H189" i="7"/>
  <c r="N202" i="7"/>
  <c r="J202" i="7"/>
  <c r="G189" i="7"/>
  <c r="M189" i="7"/>
  <c r="C189" i="7"/>
  <c r="I189" i="7"/>
  <c r="L202" i="7"/>
  <c r="K202" i="7"/>
  <c r="H202" i="7"/>
  <c r="P189" i="7"/>
  <c r="D189" i="7"/>
  <c r="C202" i="7"/>
  <c r="Q189" i="7"/>
  <c r="G202" i="7"/>
  <c r="L189" i="7"/>
  <c r="E202" i="7"/>
  <c r="E189" i="7"/>
  <c r="B189" i="7"/>
  <c r="J78" i="7" l="1"/>
  <c r="J18" i="21"/>
  <c r="J7" i="21"/>
  <c r="J26" i="21" s="1"/>
  <c r="J22" i="21"/>
  <c r="M78" i="7"/>
  <c r="M7" i="21"/>
  <c r="M27" i="21" s="1"/>
  <c r="M18" i="21"/>
  <c r="M22" i="21"/>
  <c r="G79" i="7"/>
  <c r="G19" i="21"/>
  <c r="G23" i="21"/>
  <c r="I79" i="7"/>
  <c r="I19" i="21"/>
  <c r="I23" i="21"/>
  <c r="N78" i="7"/>
  <c r="N18" i="21"/>
  <c r="N22" i="21"/>
  <c r="N7" i="21"/>
  <c r="N27" i="21" s="1"/>
  <c r="B79" i="7"/>
  <c r="B23" i="21"/>
  <c r="B19" i="21"/>
  <c r="P79" i="7"/>
  <c r="P19" i="21"/>
  <c r="P23" i="21"/>
  <c r="Q78" i="7"/>
  <c r="Q18" i="21"/>
  <c r="Q7" i="21"/>
  <c r="Q26" i="21" s="1"/>
  <c r="Q22" i="21"/>
  <c r="O78" i="7"/>
  <c r="O18" i="21"/>
  <c r="O22" i="21"/>
  <c r="O7" i="21"/>
  <c r="O26" i="21" s="1"/>
  <c r="O79" i="7"/>
  <c r="O19" i="21"/>
  <c r="O23" i="21"/>
  <c r="L79" i="7"/>
  <c r="L19" i="21"/>
  <c r="L23" i="21"/>
  <c r="K79" i="7"/>
  <c r="K23" i="21"/>
  <c r="K19" i="21"/>
  <c r="D79" i="7"/>
  <c r="D19" i="21"/>
  <c r="D23" i="21"/>
  <c r="M79" i="7"/>
  <c r="M19" i="21"/>
  <c r="M23" i="21"/>
  <c r="C79" i="7"/>
  <c r="C23" i="21"/>
  <c r="C19" i="21"/>
  <c r="C7" i="21"/>
  <c r="C27" i="21" s="1"/>
  <c r="C78" i="7"/>
  <c r="C22" i="21"/>
  <c r="C18" i="21"/>
  <c r="N79" i="7"/>
  <c r="N19" i="21"/>
  <c r="N23" i="21"/>
  <c r="F79" i="7"/>
  <c r="F23" i="21"/>
  <c r="F19" i="21"/>
  <c r="D78" i="7"/>
  <c r="D22" i="21"/>
  <c r="D7" i="21"/>
  <c r="D27" i="21" s="1"/>
  <c r="D18" i="21"/>
  <c r="J79" i="7"/>
  <c r="J19" i="21"/>
  <c r="J23" i="21"/>
  <c r="K7" i="21"/>
  <c r="K26" i="21" s="1"/>
  <c r="K78" i="7"/>
  <c r="K22" i="21"/>
  <c r="K18" i="21"/>
  <c r="H79" i="7"/>
  <c r="H19" i="21"/>
  <c r="H23" i="21"/>
  <c r="E79" i="7"/>
  <c r="E19" i="21"/>
  <c r="E23" i="21"/>
  <c r="E78" i="7"/>
  <c r="E7" i="21"/>
  <c r="E27" i="21" s="1"/>
  <c r="E18" i="21"/>
  <c r="E22" i="21"/>
  <c r="F78" i="7"/>
  <c r="F18" i="21"/>
  <c r="F22" i="21"/>
  <c r="F7" i="21"/>
  <c r="F26" i="21" s="1"/>
  <c r="I78" i="7"/>
  <c r="I18" i="21"/>
  <c r="I22" i="21"/>
  <c r="I7" i="21"/>
  <c r="I26" i="21" s="1"/>
  <c r="Q79" i="7"/>
  <c r="Q23" i="21"/>
  <c r="Q19" i="21"/>
  <c r="L78" i="7"/>
  <c r="L7" i="21"/>
  <c r="L26" i="21" s="1"/>
  <c r="L18" i="21"/>
  <c r="L22" i="21"/>
  <c r="D26" i="21" l="1"/>
  <c r="C26" i="21"/>
  <c r="I27" i="21"/>
  <c r="Q27" i="21"/>
  <c r="E26" i="21"/>
  <c r="M26" i="21"/>
  <c r="L210" i="7"/>
  <c r="L77" i="7"/>
  <c r="M77" i="7"/>
  <c r="M210" i="7"/>
  <c r="Q211" i="7"/>
  <c r="F17" i="21"/>
  <c r="F21" i="21"/>
  <c r="F25" i="21"/>
  <c r="E17" i="21"/>
  <c r="E25" i="21"/>
  <c r="E21" i="21"/>
  <c r="B78" i="7"/>
  <c r="B7" i="21"/>
  <c r="B26" i="21" s="1"/>
  <c r="B18" i="21"/>
  <c r="B22" i="21"/>
  <c r="H211" i="7"/>
  <c r="K25" i="21"/>
  <c r="K17" i="21"/>
  <c r="K21" i="21"/>
  <c r="D17" i="21"/>
  <c r="D25" i="21"/>
  <c r="D21" i="21"/>
  <c r="F27" i="21"/>
  <c r="F211" i="7"/>
  <c r="C211" i="7"/>
  <c r="K27" i="21"/>
  <c r="O27" i="21"/>
  <c r="P211" i="7"/>
  <c r="B211" i="7"/>
  <c r="P78" i="7"/>
  <c r="P7" i="21"/>
  <c r="P18" i="21"/>
  <c r="P22" i="21"/>
  <c r="K211" i="7"/>
  <c r="L27" i="21"/>
  <c r="L25" i="21"/>
  <c r="L21" i="21"/>
  <c r="L17" i="21"/>
  <c r="I25" i="21"/>
  <c r="I21" i="21"/>
  <c r="I17" i="21"/>
  <c r="H78" i="7"/>
  <c r="H7" i="21"/>
  <c r="H22" i="21"/>
  <c r="H18" i="21"/>
  <c r="J27" i="21"/>
  <c r="J211" i="7"/>
  <c r="N211" i="7"/>
  <c r="M211" i="7"/>
  <c r="D211" i="7"/>
  <c r="Q21" i="21"/>
  <c r="Q25" i="21"/>
  <c r="Q17" i="21"/>
  <c r="N77" i="7"/>
  <c r="N210" i="7"/>
  <c r="J77" i="7"/>
  <c r="J210" i="7"/>
  <c r="F77" i="7"/>
  <c r="F210" i="7"/>
  <c r="D210" i="7"/>
  <c r="D77" i="7"/>
  <c r="C25" i="21"/>
  <c r="C21" i="21"/>
  <c r="C17" i="21"/>
  <c r="L211" i="7"/>
  <c r="O211" i="7"/>
  <c r="Q210" i="7"/>
  <c r="Q77" i="7"/>
  <c r="I211" i="7"/>
  <c r="J25" i="21"/>
  <c r="J21" i="21"/>
  <c r="J17" i="21"/>
  <c r="I77" i="7"/>
  <c r="I210" i="7"/>
  <c r="E210" i="7"/>
  <c r="E77" i="7"/>
  <c r="E211" i="7"/>
  <c r="G78" i="7"/>
  <c r="G18" i="21"/>
  <c r="G22" i="21"/>
  <c r="G7" i="21"/>
  <c r="K210" i="7"/>
  <c r="K77" i="7"/>
  <c r="C210" i="7"/>
  <c r="C77" i="7"/>
  <c r="O25" i="21"/>
  <c r="O21" i="21"/>
  <c r="O17" i="21"/>
  <c r="O210" i="7"/>
  <c r="O77" i="7"/>
  <c r="N26" i="21"/>
  <c r="N17" i="21"/>
  <c r="N21" i="21"/>
  <c r="N25" i="21"/>
  <c r="G211" i="7"/>
  <c r="M25" i="21"/>
  <c r="M21" i="21"/>
  <c r="M17" i="21"/>
  <c r="G25" i="21" l="1"/>
  <c r="G17" i="21"/>
  <c r="G21" i="21"/>
  <c r="G27" i="21"/>
  <c r="P27" i="21"/>
  <c r="P21" i="21"/>
  <c r="P25" i="21"/>
  <c r="P17" i="21"/>
  <c r="M209" i="7"/>
  <c r="G26" i="21"/>
  <c r="G210" i="7"/>
  <c r="G77" i="7"/>
  <c r="E209" i="7"/>
  <c r="I209" i="7"/>
  <c r="F209" i="7"/>
  <c r="H210" i="7"/>
  <c r="H77" i="7"/>
  <c r="O209" i="7"/>
  <c r="K209" i="7"/>
  <c r="J209" i="7"/>
  <c r="P210" i="7"/>
  <c r="P77" i="7"/>
  <c r="B77" i="7"/>
  <c r="B210" i="7"/>
  <c r="L209" i="7"/>
  <c r="C209" i="7"/>
  <c r="Q209" i="7"/>
  <c r="D209" i="7"/>
  <c r="H25" i="21"/>
  <c r="H21" i="21"/>
  <c r="H17" i="21"/>
  <c r="H27" i="21"/>
  <c r="B25" i="21"/>
  <c r="B21" i="21"/>
  <c r="B17" i="21"/>
  <c r="B27" i="21"/>
  <c r="N209" i="7"/>
  <c r="H26" i="21"/>
  <c r="P26" i="21"/>
  <c r="P209" i="7" l="1"/>
  <c r="B209" i="7"/>
  <c r="H209" i="7"/>
  <c r="G209" i="7"/>
  <c r="J41" i="14" l="1"/>
  <c r="P41" i="14"/>
  <c r="F45" i="14"/>
  <c r="C41" i="14"/>
  <c r="M41" i="14"/>
  <c r="C45" i="14"/>
  <c r="P45" i="14"/>
  <c r="L41" i="14"/>
  <c r="I41" i="14"/>
  <c r="O45" i="14"/>
  <c r="N45" i="14"/>
  <c r="M45" i="14"/>
  <c r="L45" i="14"/>
  <c r="K41" i="14"/>
  <c r="Q41" i="14"/>
  <c r="G45" i="14"/>
  <c r="E45" i="14"/>
  <c r="D45" i="14"/>
  <c r="F41" i="14"/>
  <c r="H41" i="14"/>
  <c r="Q45" i="14"/>
  <c r="O41" i="14"/>
  <c r="N41" i="14"/>
  <c r="D41" i="14"/>
  <c r="E41" i="14"/>
  <c r="K45" i="14"/>
  <c r="J45" i="14"/>
  <c r="I45" i="14"/>
  <c r="H45" i="14"/>
  <c r="G41" i="14"/>
  <c r="B45" i="14" l="1"/>
  <c r="B41" i="14"/>
  <c r="Q64" i="12" l="1"/>
  <c r="Q86" i="12" s="1"/>
  <c r="N64" i="12"/>
  <c r="N86" i="12" s="1"/>
  <c r="K64" i="12"/>
  <c r="K86" i="12" s="1"/>
  <c r="L64" i="12"/>
  <c r="L86" i="12" s="1"/>
  <c r="J64" i="12"/>
  <c r="J86" i="12" s="1"/>
  <c r="M64" i="12"/>
  <c r="M86" i="12" s="1"/>
  <c r="G64" i="12"/>
  <c r="G86" i="12" s="1"/>
  <c r="D64" i="12"/>
  <c r="D86" i="12" s="1"/>
  <c r="C64" i="12"/>
  <c r="C86" i="12" s="1"/>
  <c r="B64" i="12"/>
  <c r="B86" i="12" s="1"/>
  <c r="I64" i="12"/>
  <c r="I86" i="12" s="1"/>
  <c r="F64" i="12"/>
  <c r="F86" i="12" s="1"/>
  <c r="H64" i="12"/>
  <c r="H86" i="12" s="1"/>
  <c r="E64" i="12"/>
  <c r="E86" i="12" s="1"/>
  <c r="P64" i="12"/>
  <c r="P86" i="12" s="1"/>
  <c r="O64" i="12"/>
  <c r="O86" i="12" s="1"/>
  <c r="K30" i="14"/>
  <c r="G30" i="14"/>
  <c r="H30" i="14"/>
  <c r="O30" i="14"/>
  <c r="C30" i="14"/>
  <c r="I30" i="14"/>
  <c r="Q30" i="14"/>
  <c r="N30" i="14"/>
  <c r="L30" i="14"/>
  <c r="J30" i="14"/>
  <c r="M30" i="14"/>
  <c r="D30" i="14"/>
  <c r="B30" i="14"/>
  <c r="F30" i="14"/>
  <c r="P30" i="14"/>
  <c r="E30" i="14"/>
  <c r="C42" i="14" l="1"/>
  <c r="C6" i="12"/>
  <c r="C40" i="14" l="1"/>
  <c r="C11" i="7"/>
  <c r="C65" i="12" l="1"/>
  <c r="C87" i="12" s="1"/>
  <c r="C195" i="7"/>
  <c r="C31" i="14"/>
  <c r="C17" i="12"/>
  <c r="C63" i="12" l="1"/>
  <c r="C29" i="14"/>
  <c r="M66" i="12" l="1"/>
  <c r="M88" i="12" s="1"/>
  <c r="E66" i="12"/>
  <c r="E88" i="12" s="1"/>
  <c r="Q66" i="12"/>
  <c r="Q88" i="12" s="1"/>
  <c r="J66" i="12"/>
  <c r="J88" i="12" s="1"/>
  <c r="H66" i="12"/>
  <c r="H88" i="12" s="1"/>
  <c r="L66" i="12"/>
  <c r="L88" i="12" s="1"/>
  <c r="B66" i="12"/>
  <c r="B88" i="12" s="1"/>
  <c r="P66" i="12"/>
  <c r="P88" i="12" s="1"/>
  <c r="P10" i="7"/>
  <c r="P39" i="14"/>
  <c r="M12" i="7"/>
  <c r="M43" i="14"/>
  <c r="G39" i="14"/>
  <c r="G10" i="7"/>
  <c r="J12" i="7"/>
  <c r="J43" i="14"/>
  <c r="D10" i="7"/>
  <c r="D39" i="14"/>
  <c r="C12" i="7"/>
  <c r="C43" i="14"/>
  <c r="E10" i="7"/>
  <c r="E39" i="14"/>
  <c r="N10" i="7"/>
  <c r="N39" i="14"/>
  <c r="Q43" i="14"/>
  <c r="Q12" i="7"/>
  <c r="H12" i="7"/>
  <c r="H43" i="14"/>
  <c r="M10" i="7"/>
  <c r="M39" i="14"/>
  <c r="J10" i="7"/>
  <c r="J39" i="14"/>
  <c r="K10" i="7"/>
  <c r="K39" i="14"/>
  <c r="N12" i="7"/>
  <c r="N43" i="14"/>
  <c r="H10" i="7"/>
  <c r="H39" i="14"/>
  <c r="G12" i="7"/>
  <c r="G43" i="14"/>
  <c r="B10" i="7"/>
  <c r="B39" i="14"/>
  <c r="E12" i="7"/>
  <c r="E43" i="14"/>
  <c r="I39" i="14"/>
  <c r="I10" i="7"/>
  <c r="L12" i="7"/>
  <c r="L43" i="14"/>
  <c r="C39" i="14"/>
  <c r="C10" i="7"/>
  <c r="C4" i="12"/>
  <c r="F12" i="7"/>
  <c r="F43" i="14"/>
  <c r="O12" i="7"/>
  <c r="O43" i="14"/>
  <c r="D12" i="7"/>
  <c r="D43" i="14"/>
  <c r="O39" i="14"/>
  <c r="O10" i="7"/>
  <c r="B12" i="7"/>
  <c r="B43" i="14"/>
  <c r="L39" i="14"/>
  <c r="L10" i="7"/>
  <c r="K12" i="7"/>
  <c r="K43" i="14"/>
  <c r="F10" i="7"/>
  <c r="F39" i="14"/>
  <c r="I12" i="7"/>
  <c r="I43" i="14"/>
  <c r="Q10" i="7"/>
  <c r="Q39" i="14"/>
  <c r="P12" i="7"/>
  <c r="P43" i="14"/>
  <c r="I66" i="12"/>
  <c r="I88" i="12" s="1"/>
  <c r="K66" i="12"/>
  <c r="K88" i="12" s="1"/>
  <c r="G66" i="12"/>
  <c r="G88" i="12" s="1"/>
  <c r="C117" i="12" l="1"/>
  <c r="O66" i="12"/>
  <c r="O88" i="12" s="1"/>
  <c r="C66" i="12"/>
  <c r="C88" i="12" s="1"/>
  <c r="D66" i="12"/>
  <c r="D88" i="12" s="1"/>
  <c r="N66" i="12"/>
  <c r="N88" i="12" s="1"/>
  <c r="F66" i="12"/>
  <c r="F88" i="12" s="1"/>
  <c r="P31" i="13"/>
  <c r="M38" i="7"/>
  <c r="M46" i="13"/>
  <c r="M35" i="13"/>
  <c r="M32" i="14"/>
  <c r="I42" i="14"/>
  <c r="I6" i="12"/>
  <c r="F196" i="7"/>
  <c r="L196" i="7"/>
  <c r="C38" i="7"/>
  <c r="C46" i="13"/>
  <c r="C35" i="13"/>
  <c r="Q38" i="7"/>
  <c r="Q46" i="13"/>
  <c r="Q35" i="13"/>
  <c r="K32" i="14"/>
  <c r="N42" i="14"/>
  <c r="N6" i="12"/>
  <c r="D6" i="12"/>
  <c r="D42" i="14"/>
  <c r="I32" i="14"/>
  <c r="F42" i="14"/>
  <c r="F6" i="12"/>
  <c r="L6" i="12"/>
  <c r="L42" i="14"/>
  <c r="Q32" i="14"/>
  <c r="G42" i="14"/>
  <c r="G6" i="12"/>
  <c r="E32" i="14"/>
  <c r="D32" i="14"/>
  <c r="P196" i="7"/>
  <c r="Q194" i="7"/>
  <c r="O194" i="7"/>
  <c r="C194" i="7"/>
  <c r="C9" i="7"/>
  <c r="I194" i="7"/>
  <c r="H196" i="7"/>
  <c r="P194" i="7"/>
  <c r="E38" i="7"/>
  <c r="E46" i="13"/>
  <c r="E35" i="13"/>
  <c r="B38" i="7"/>
  <c r="B35" i="13"/>
  <c r="B46" i="13"/>
  <c r="N32" i="14"/>
  <c r="H32" i="14"/>
  <c r="K196" i="7"/>
  <c r="D196" i="7"/>
  <c r="G194" i="7"/>
  <c r="N38" i="7"/>
  <c r="N46" i="13"/>
  <c r="N35" i="13"/>
  <c r="L38" i="7"/>
  <c r="L46" i="13"/>
  <c r="L35" i="13"/>
  <c r="G32" i="14"/>
  <c r="Q42" i="14"/>
  <c r="Q6" i="12"/>
  <c r="F32" i="14"/>
  <c r="K42" i="14"/>
  <c r="K6" i="12"/>
  <c r="P42" i="14"/>
  <c r="P6" i="12"/>
  <c r="O42" i="14"/>
  <c r="O6" i="12"/>
  <c r="P36" i="7"/>
  <c r="P42" i="13"/>
  <c r="I196" i="7"/>
  <c r="B196" i="7"/>
  <c r="N196" i="7"/>
  <c r="J194" i="7"/>
  <c r="E194" i="7"/>
  <c r="C196" i="7"/>
  <c r="D194" i="7"/>
  <c r="M196" i="7"/>
  <c r="H38" i="7"/>
  <c r="H46" i="13"/>
  <c r="H35" i="13"/>
  <c r="K38" i="7"/>
  <c r="K46" i="13"/>
  <c r="K35" i="13"/>
  <c r="C32" i="14"/>
  <c r="L32" i="14"/>
  <c r="P32" i="14"/>
  <c r="F194" i="7"/>
  <c r="Q196" i="7"/>
  <c r="O38" i="7"/>
  <c r="O46" i="13"/>
  <c r="O35" i="13"/>
  <c r="J38" i="7"/>
  <c r="J35" i="13"/>
  <c r="J46" i="13"/>
  <c r="F38" i="7"/>
  <c r="F35" i="13"/>
  <c r="F46" i="13"/>
  <c r="P38" i="7"/>
  <c r="P46" i="13"/>
  <c r="P35" i="13"/>
  <c r="G38" i="7"/>
  <c r="G46" i="13"/>
  <c r="G35" i="13"/>
  <c r="D38" i="7"/>
  <c r="D46" i="13"/>
  <c r="D35" i="13"/>
  <c r="I38" i="7"/>
  <c r="I46" i="13"/>
  <c r="I35" i="13"/>
  <c r="O32" i="14"/>
  <c r="M42" i="14"/>
  <c r="M6" i="12"/>
  <c r="E42" i="14"/>
  <c r="E6" i="12"/>
  <c r="H42" i="14"/>
  <c r="H6" i="12"/>
  <c r="B32" i="14"/>
  <c r="J32" i="14"/>
  <c r="J42" i="14"/>
  <c r="J6" i="12"/>
  <c r="L194" i="7"/>
  <c r="O196" i="7"/>
  <c r="C116" i="12"/>
  <c r="C38" i="14"/>
  <c r="C119" i="12"/>
  <c r="C120" i="12"/>
  <c r="C118" i="12"/>
  <c r="E196" i="7"/>
  <c r="B194" i="7"/>
  <c r="G196" i="7"/>
  <c r="H194" i="7"/>
  <c r="K194" i="7"/>
  <c r="M194" i="7"/>
  <c r="N194" i="7"/>
  <c r="C121" i="12"/>
  <c r="J196" i="7"/>
  <c r="B62" i="12" l="1"/>
  <c r="B84" i="12" s="1"/>
  <c r="D62" i="12"/>
  <c r="D84" i="12" s="1"/>
  <c r="E62" i="12"/>
  <c r="E84" i="12" s="1"/>
  <c r="O62" i="12"/>
  <c r="O84" i="12" s="1"/>
  <c r="N62" i="12"/>
  <c r="N84" i="12" s="1"/>
  <c r="I62" i="12"/>
  <c r="I84" i="12" s="1"/>
  <c r="M62" i="12"/>
  <c r="M84" i="12" s="1"/>
  <c r="H62" i="12"/>
  <c r="H84" i="12" s="1"/>
  <c r="G62" i="12"/>
  <c r="G84" i="12" s="1"/>
  <c r="Q62" i="12"/>
  <c r="Q84" i="12" s="1"/>
  <c r="L62" i="12"/>
  <c r="L84" i="12" s="1"/>
  <c r="J62" i="12"/>
  <c r="J84" i="12" s="1"/>
  <c r="K62" i="12"/>
  <c r="K84" i="12" s="1"/>
  <c r="P62" i="12"/>
  <c r="P84" i="12" s="1"/>
  <c r="C62" i="12"/>
  <c r="C84" i="12" s="1"/>
  <c r="P28" i="14"/>
  <c r="F62" i="12"/>
  <c r="F84" i="12" s="1"/>
  <c r="E28" i="14"/>
  <c r="I28" i="14"/>
  <c r="H11" i="7"/>
  <c r="H40" i="14"/>
  <c r="H4" i="12"/>
  <c r="Q28" i="14"/>
  <c r="Q36" i="7"/>
  <c r="Q42" i="13"/>
  <c r="Q31" i="13"/>
  <c r="J4" i="12"/>
  <c r="J40" i="14"/>
  <c r="J11" i="7"/>
  <c r="E40" i="14"/>
  <c r="E11" i="7"/>
  <c r="E4" i="12"/>
  <c r="D170" i="7"/>
  <c r="H170" i="7"/>
  <c r="O4" i="12"/>
  <c r="O40" i="14"/>
  <c r="O11" i="7"/>
  <c r="N170" i="7"/>
  <c r="C193" i="7"/>
  <c r="F4" i="12"/>
  <c r="F40" i="14"/>
  <c r="F11" i="7"/>
  <c r="D4" i="12"/>
  <c r="D40" i="14"/>
  <c r="D11" i="7"/>
  <c r="C170" i="7"/>
  <c r="F28" i="14"/>
  <c r="O28" i="14"/>
  <c r="P170" i="7"/>
  <c r="K170" i="7"/>
  <c r="B28" i="14"/>
  <c r="D28" i="14"/>
  <c r="H28" i="14"/>
  <c r="M40" i="14"/>
  <c r="M11" i="7"/>
  <c r="M4" i="12"/>
  <c r="F170" i="7"/>
  <c r="P168" i="7"/>
  <c r="P11" i="7"/>
  <c r="P40" i="14"/>
  <c r="P4" i="12"/>
  <c r="E170" i="7"/>
  <c r="N4" i="12"/>
  <c r="N40" i="14"/>
  <c r="N11" i="7"/>
  <c r="I40" i="14"/>
  <c r="I11" i="7"/>
  <c r="I4" i="12"/>
  <c r="M170" i="7"/>
  <c r="J170" i="7"/>
  <c r="L170" i="7"/>
  <c r="B170" i="7"/>
  <c r="G4" i="12"/>
  <c r="G40" i="14"/>
  <c r="G11" i="7"/>
  <c r="L4" i="12"/>
  <c r="L40" i="14"/>
  <c r="L11" i="7"/>
  <c r="N28" i="14"/>
  <c r="G28" i="14"/>
  <c r="L28" i="14"/>
  <c r="C15" i="12"/>
  <c r="C28" i="14"/>
  <c r="M28" i="14"/>
  <c r="K28" i="14"/>
  <c r="J28" i="14"/>
  <c r="I170" i="7"/>
  <c r="G170" i="7"/>
  <c r="O170" i="7"/>
  <c r="K4" i="12"/>
  <c r="K40" i="14"/>
  <c r="K11" i="7"/>
  <c r="Q40" i="14"/>
  <c r="Q11" i="7"/>
  <c r="Q4" i="12"/>
  <c r="Q170" i="7"/>
  <c r="D65" i="12" l="1"/>
  <c r="D87" i="12" s="1"/>
  <c r="M65" i="12"/>
  <c r="M87" i="12" s="1"/>
  <c r="O65" i="12"/>
  <c r="O87" i="12" s="1"/>
  <c r="Q65" i="12"/>
  <c r="Q87" i="12" s="1"/>
  <c r="I118" i="12"/>
  <c r="N118" i="12"/>
  <c r="O118" i="12"/>
  <c r="K118" i="12"/>
  <c r="L65" i="12"/>
  <c r="L87" i="12" s="1"/>
  <c r="J65" i="12"/>
  <c r="J87" i="12" s="1"/>
  <c r="K65" i="12"/>
  <c r="K87" i="12" s="1"/>
  <c r="M118" i="12"/>
  <c r="H65" i="12"/>
  <c r="H87" i="12" s="1"/>
  <c r="P65" i="12"/>
  <c r="P87" i="12" s="1"/>
  <c r="N65" i="12"/>
  <c r="N87" i="12" s="1"/>
  <c r="C61" i="12"/>
  <c r="G65" i="12"/>
  <c r="G87" i="12" s="1"/>
  <c r="E118" i="12"/>
  <c r="E65" i="12"/>
  <c r="E87" i="12" s="1"/>
  <c r="F65" i="12"/>
  <c r="F87" i="12" s="1"/>
  <c r="C128" i="12"/>
  <c r="Q116" i="12"/>
  <c r="Q38" i="14"/>
  <c r="Q119" i="12"/>
  <c r="Q117" i="12"/>
  <c r="Q121" i="12"/>
  <c r="Q120" i="12"/>
  <c r="F195" i="7"/>
  <c r="F9" i="7"/>
  <c r="E195" i="7"/>
  <c r="E9" i="7"/>
  <c r="E31" i="14"/>
  <c r="E17" i="12"/>
  <c r="M31" i="14"/>
  <c r="M17" i="12"/>
  <c r="O31" i="14"/>
  <c r="O17" i="12"/>
  <c r="Q118" i="12"/>
  <c r="K116" i="12"/>
  <c r="K38" i="14"/>
  <c r="K119" i="12"/>
  <c r="K117" i="12"/>
  <c r="K121" i="12"/>
  <c r="K120" i="12"/>
  <c r="L38" i="14"/>
  <c r="L116" i="12"/>
  <c r="L119" i="12"/>
  <c r="L117" i="12"/>
  <c r="L121" i="12"/>
  <c r="L120" i="12"/>
  <c r="D195" i="7"/>
  <c r="D9" i="7"/>
  <c r="D38" i="14"/>
  <c r="D116" i="12"/>
  <c r="D119" i="12"/>
  <c r="D117" i="12"/>
  <c r="D121" i="12"/>
  <c r="D120" i="12"/>
  <c r="J195" i="7"/>
  <c r="J9" i="7"/>
  <c r="H116" i="12"/>
  <c r="H38" i="14"/>
  <c r="H119" i="12"/>
  <c r="H121" i="12"/>
  <c r="H117" i="12"/>
  <c r="H120" i="12"/>
  <c r="D31" i="14"/>
  <c r="D17" i="12"/>
  <c r="G116" i="12"/>
  <c r="G38" i="14"/>
  <c r="G119" i="12"/>
  <c r="G121" i="12"/>
  <c r="G117" i="12"/>
  <c r="G120" i="12"/>
  <c r="F116" i="12"/>
  <c r="F38" i="14"/>
  <c r="F119" i="12"/>
  <c r="F117" i="12"/>
  <c r="F121" i="12"/>
  <c r="F120" i="12"/>
  <c r="J116" i="12"/>
  <c r="J38" i="14"/>
  <c r="J119" i="12"/>
  <c r="J121" i="12"/>
  <c r="J117" i="12"/>
  <c r="J120" i="12"/>
  <c r="J31" i="14"/>
  <c r="J17" i="12"/>
  <c r="K195" i="7"/>
  <c r="K9" i="7"/>
  <c r="G118" i="12"/>
  <c r="N116" i="12"/>
  <c r="N38" i="14"/>
  <c r="N119" i="12"/>
  <c r="N117" i="12"/>
  <c r="N121" i="12"/>
  <c r="N120" i="12"/>
  <c r="P116" i="12"/>
  <c r="P38" i="14"/>
  <c r="P119" i="12"/>
  <c r="P121" i="12"/>
  <c r="P117" i="12"/>
  <c r="P120" i="12"/>
  <c r="P195" i="7"/>
  <c r="P9" i="7"/>
  <c r="M116" i="12"/>
  <c r="M38" i="14"/>
  <c r="M119" i="12"/>
  <c r="M121" i="12"/>
  <c r="M117" i="12"/>
  <c r="M120" i="12"/>
  <c r="F118" i="12"/>
  <c r="O116" i="12"/>
  <c r="O38" i="14"/>
  <c r="O119" i="12"/>
  <c r="O121" i="12"/>
  <c r="O117" i="12"/>
  <c r="O120" i="12"/>
  <c r="Q168" i="7"/>
  <c r="H118" i="12"/>
  <c r="Q31" i="14"/>
  <c r="Q17" i="12"/>
  <c r="C27" i="14"/>
  <c r="C127" i="12"/>
  <c r="C130" i="12"/>
  <c r="C131" i="12"/>
  <c r="C129" i="12"/>
  <c r="C132" i="12"/>
  <c r="G195" i="7"/>
  <c r="G9" i="7"/>
  <c r="L31" i="14"/>
  <c r="L17" i="12"/>
  <c r="F31" i="14"/>
  <c r="F17" i="12"/>
  <c r="P31" i="14"/>
  <c r="P17" i="12"/>
  <c r="N31" i="14"/>
  <c r="N17" i="12"/>
  <c r="K31" i="14"/>
  <c r="K17" i="12"/>
  <c r="G31" i="14"/>
  <c r="G17" i="12"/>
  <c r="H31" i="14"/>
  <c r="H17" i="12"/>
  <c r="Q195" i="7"/>
  <c r="Q9" i="7"/>
  <c r="L118" i="12"/>
  <c r="L195" i="7"/>
  <c r="L9" i="7"/>
  <c r="I116" i="12"/>
  <c r="I38" i="14"/>
  <c r="I119" i="12"/>
  <c r="I117" i="12"/>
  <c r="I121" i="12"/>
  <c r="I120" i="12"/>
  <c r="I195" i="7"/>
  <c r="I9" i="7"/>
  <c r="N195" i="7"/>
  <c r="N9" i="7"/>
  <c r="P118" i="12"/>
  <c r="M195" i="7"/>
  <c r="M9" i="7"/>
  <c r="D118" i="12"/>
  <c r="O195" i="7"/>
  <c r="O9" i="7"/>
  <c r="E38" i="14"/>
  <c r="E116" i="12"/>
  <c r="E119" i="12"/>
  <c r="E121" i="12"/>
  <c r="E117" i="12"/>
  <c r="E120" i="12"/>
  <c r="J118" i="12"/>
  <c r="H195" i="7"/>
  <c r="H9" i="7"/>
  <c r="I65" i="12" l="1"/>
  <c r="I87" i="12" s="1"/>
  <c r="Q63" i="12"/>
  <c r="G63" i="12"/>
  <c r="K63" i="12"/>
  <c r="D63" i="12"/>
  <c r="J63" i="12"/>
  <c r="F63" i="12"/>
  <c r="H63" i="12"/>
  <c r="N63" i="12"/>
  <c r="O63" i="12"/>
  <c r="P63" i="12"/>
  <c r="L63" i="12"/>
  <c r="M63" i="12"/>
  <c r="E63" i="12"/>
  <c r="G29" i="14"/>
  <c r="G15" i="12"/>
  <c r="J193" i="7"/>
  <c r="K29" i="14"/>
  <c r="K15" i="12"/>
  <c r="L29" i="14"/>
  <c r="L15" i="12"/>
  <c r="G193" i="7"/>
  <c r="Q15" i="12"/>
  <c r="Q29" i="14"/>
  <c r="P193" i="7"/>
  <c r="D29" i="14"/>
  <c r="D15" i="12"/>
  <c r="O29" i="14"/>
  <c r="O15" i="12"/>
  <c r="F193" i="7"/>
  <c r="H193" i="7"/>
  <c r="O193" i="7"/>
  <c r="M193" i="7"/>
  <c r="I193" i="7"/>
  <c r="L193" i="7"/>
  <c r="Q193" i="7"/>
  <c r="I31" i="14"/>
  <c r="I17" i="12"/>
  <c r="N15" i="12"/>
  <c r="N29" i="14"/>
  <c r="K193" i="7"/>
  <c r="J15" i="12"/>
  <c r="J29" i="14"/>
  <c r="D193" i="7"/>
  <c r="M15" i="12"/>
  <c r="M29" i="14"/>
  <c r="E193" i="7"/>
  <c r="O36" i="7"/>
  <c r="O42" i="13"/>
  <c r="O31" i="13"/>
  <c r="F15" i="12"/>
  <c r="F29" i="14"/>
  <c r="N193" i="7"/>
  <c r="H29" i="14"/>
  <c r="H15" i="12"/>
  <c r="P29" i="14"/>
  <c r="P15" i="12"/>
  <c r="E15" i="12"/>
  <c r="E29" i="14"/>
  <c r="J61" i="12" l="1"/>
  <c r="O61" i="12"/>
  <c r="M61" i="12"/>
  <c r="F61" i="12"/>
  <c r="Q61" i="12"/>
  <c r="L61" i="12"/>
  <c r="H61" i="12"/>
  <c r="D61" i="12"/>
  <c r="K61" i="12"/>
  <c r="G61" i="12"/>
  <c r="N61" i="12"/>
  <c r="I63" i="12"/>
  <c r="E61" i="12"/>
  <c r="P61" i="12"/>
  <c r="P129" i="12"/>
  <c r="F129" i="12"/>
  <c r="J129" i="12"/>
  <c r="K129" i="12"/>
  <c r="O168" i="7"/>
  <c r="N127" i="12"/>
  <c r="N27" i="14"/>
  <c r="N130" i="12"/>
  <c r="N132" i="12"/>
  <c r="N128" i="12"/>
  <c r="N131" i="12"/>
  <c r="G27" i="14"/>
  <c r="G127" i="12"/>
  <c r="G130" i="12"/>
  <c r="G132" i="12"/>
  <c r="G128" i="12"/>
  <c r="G131" i="12"/>
  <c r="P127" i="12"/>
  <c r="P27" i="14"/>
  <c r="P130" i="12"/>
  <c r="P128" i="12"/>
  <c r="P132" i="12"/>
  <c r="P131" i="12"/>
  <c r="H127" i="12"/>
  <c r="H27" i="14"/>
  <c r="H130" i="12"/>
  <c r="H132" i="12"/>
  <c r="H128" i="12"/>
  <c r="H131" i="12"/>
  <c r="J127" i="12"/>
  <c r="J27" i="14"/>
  <c r="J130" i="12"/>
  <c r="J132" i="12"/>
  <c r="J128" i="12"/>
  <c r="J131" i="12"/>
  <c r="D27" i="14"/>
  <c r="D127" i="12"/>
  <c r="D130" i="12"/>
  <c r="D132" i="12"/>
  <c r="D128" i="12"/>
  <c r="D131" i="12"/>
  <c r="L127" i="12"/>
  <c r="L27" i="14"/>
  <c r="L130" i="12"/>
  <c r="L132" i="12"/>
  <c r="L128" i="12"/>
  <c r="L131" i="12"/>
  <c r="L129" i="12"/>
  <c r="N36" i="7"/>
  <c r="N31" i="13"/>
  <c r="N42" i="13"/>
  <c r="I46" i="14"/>
  <c r="I10" i="12"/>
  <c r="F27" i="14"/>
  <c r="F127" i="12"/>
  <c r="F130" i="12"/>
  <c r="F132" i="12"/>
  <c r="F128" i="12"/>
  <c r="F131" i="12"/>
  <c r="M27" i="14"/>
  <c r="M127" i="12"/>
  <c r="M130" i="12"/>
  <c r="M132" i="12"/>
  <c r="M128" i="12"/>
  <c r="M131" i="12"/>
  <c r="I15" i="12"/>
  <c r="I29" i="14"/>
  <c r="O127" i="12"/>
  <c r="O27" i="14"/>
  <c r="O130" i="12"/>
  <c r="O132" i="12"/>
  <c r="O128" i="12"/>
  <c r="O131" i="12"/>
  <c r="O129" i="12"/>
  <c r="D129" i="12"/>
  <c r="Q27" i="14"/>
  <c r="Q127" i="12"/>
  <c r="Q130" i="12"/>
  <c r="Q132" i="12"/>
  <c r="Q128" i="12"/>
  <c r="Q131" i="12"/>
  <c r="E127" i="12"/>
  <c r="E27" i="14"/>
  <c r="E130" i="12"/>
  <c r="E132" i="12"/>
  <c r="E128" i="12"/>
  <c r="E131" i="12"/>
  <c r="E129" i="12"/>
  <c r="H129" i="12"/>
  <c r="M129" i="12"/>
  <c r="N129" i="12"/>
  <c r="Q129" i="12"/>
  <c r="K127" i="12"/>
  <c r="K27" i="14"/>
  <c r="K130" i="12"/>
  <c r="K132" i="12"/>
  <c r="K128" i="12"/>
  <c r="K131" i="12"/>
  <c r="G129" i="12"/>
  <c r="I61" i="12" l="1"/>
  <c r="I124" i="12"/>
  <c r="I127" i="12"/>
  <c r="I27" i="14"/>
  <c r="I130" i="12"/>
  <c r="I132" i="12"/>
  <c r="I128" i="12"/>
  <c r="I131" i="12"/>
  <c r="N168" i="7"/>
  <c r="I129" i="12"/>
  <c r="M36" i="7"/>
  <c r="M42" i="13"/>
  <c r="M31" i="13"/>
  <c r="I21" i="7"/>
  <c r="I122" i="12"/>
  <c r="I44" i="14"/>
  <c r="I123" i="12"/>
  <c r="I205" i="7" l="1"/>
  <c r="M168" i="7"/>
  <c r="L36" i="7"/>
  <c r="L42" i="13"/>
  <c r="L31" i="13"/>
  <c r="I68" i="12" l="1"/>
  <c r="I90" i="12" s="1"/>
  <c r="K36" i="7"/>
  <c r="K42" i="13"/>
  <c r="K31" i="13"/>
  <c r="I34" i="14"/>
  <c r="I48" i="13"/>
  <c r="I37" i="13"/>
  <c r="L168" i="7"/>
  <c r="I69" i="12" l="1"/>
  <c r="I91" i="12" s="1"/>
  <c r="I44" i="13"/>
  <c r="I33" i="13"/>
  <c r="J36" i="7"/>
  <c r="J42" i="13"/>
  <c r="J31" i="13"/>
  <c r="K168" i="7"/>
  <c r="I21" i="12"/>
  <c r="I35" i="14"/>
  <c r="I67" i="12" l="1"/>
  <c r="I135" i="12"/>
  <c r="I45" i="13"/>
  <c r="I34" i="13"/>
  <c r="I19" i="13"/>
  <c r="I33" i="14"/>
  <c r="I133" i="12"/>
  <c r="I14" i="12"/>
  <c r="I134" i="12"/>
  <c r="J168" i="7"/>
  <c r="I36" i="7"/>
  <c r="I42" i="13"/>
  <c r="I31" i="13"/>
  <c r="I168" i="7" l="1"/>
  <c r="I49" i="13"/>
  <c r="I38" i="13"/>
  <c r="I23" i="13"/>
  <c r="I26" i="14"/>
  <c r="I17" i="13"/>
  <c r="I43" i="13"/>
  <c r="I32" i="13"/>
  <c r="I37" i="7"/>
  <c r="H36" i="7"/>
  <c r="H42" i="13"/>
  <c r="H31" i="13"/>
  <c r="I35" i="7" l="1"/>
  <c r="I169" i="7"/>
  <c r="H168" i="7"/>
  <c r="I16" i="13"/>
  <c r="I63" i="13" s="1"/>
  <c r="I30" i="13"/>
  <c r="I41" i="13"/>
  <c r="I36" i="13"/>
  <c r="I47" i="7"/>
  <c r="I47" i="13"/>
  <c r="G36" i="7"/>
  <c r="G42" i="13"/>
  <c r="G31" i="13"/>
  <c r="I69" i="13" l="1"/>
  <c r="I167" i="7"/>
  <c r="I62" i="13"/>
  <c r="I68" i="13"/>
  <c r="I70" i="13"/>
  <c r="I66" i="13"/>
  <c r="I64" i="13"/>
  <c r="I67" i="13"/>
  <c r="I65" i="13"/>
  <c r="I71" i="13"/>
  <c r="G168" i="7"/>
  <c r="F36" i="7"/>
  <c r="F42" i="13"/>
  <c r="F31" i="13"/>
  <c r="I179" i="7"/>
  <c r="E36" i="7" l="1"/>
  <c r="E42" i="13"/>
  <c r="E31" i="13"/>
  <c r="F168" i="7"/>
  <c r="D36" i="7" l="1"/>
  <c r="D42" i="13"/>
  <c r="D31" i="13"/>
  <c r="E168" i="7"/>
  <c r="B36" i="7" l="1"/>
  <c r="B168" i="7" s="1"/>
  <c r="B31" i="13"/>
  <c r="B42" i="13"/>
  <c r="C36" i="7"/>
  <c r="C42" i="13"/>
  <c r="C31" i="13"/>
  <c r="D168" i="7"/>
  <c r="C168" i="7" l="1"/>
  <c r="H46" i="14" l="1"/>
  <c r="H10" i="12"/>
  <c r="G46" i="14" l="1"/>
  <c r="G10" i="12"/>
  <c r="H122" i="12"/>
  <c r="H44" i="14"/>
  <c r="H21" i="7"/>
  <c r="H123" i="12"/>
  <c r="J46" i="14"/>
  <c r="J10" i="12"/>
  <c r="H124" i="12"/>
  <c r="J124" i="12" l="1"/>
  <c r="G124" i="12"/>
  <c r="K46" i="14"/>
  <c r="K10" i="12"/>
  <c r="H205" i="7"/>
  <c r="J21" i="7"/>
  <c r="J122" i="12"/>
  <c r="J44" i="14"/>
  <c r="J123" i="12"/>
  <c r="G44" i="14"/>
  <c r="G21" i="7"/>
  <c r="G122" i="12"/>
  <c r="G123" i="12"/>
  <c r="H68" i="12" l="1"/>
  <c r="H90" i="12" s="1"/>
  <c r="K124" i="12"/>
  <c r="H23" i="13"/>
  <c r="L46" i="14"/>
  <c r="L10" i="12"/>
  <c r="J205" i="7"/>
  <c r="G48" i="13"/>
  <c r="H48" i="13"/>
  <c r="H37" i="13"/>
  <c r="K21" i="7"/>
  <c r="K122" i="12"/>
  <c r="K44" i="14"/>
  <c r="K123" i="12"/>
  <c r="J48" i="13"/>
  <c r="F46" i="14"/>
  <c r="F10" i="12"/>
  <c r="G205" i="7"/>
  <c r="H34" i="14"/>
  <c r="J68" i="12" l="1"/>
  <c r="J90" i="12" s="1"/>
  <c r="L124" i="12"/>
  <c r="G68" i="12"/>
  <c r="G90" i="12" s="1"/>
  <c r="H69" i="12"/>
  <c r="H91" i="12" s="1"/>
  <c r="F124" i="12"/>
  <c r="H21" i="12"/>
  <c r="H134" i="12"/>
  <c r="H44" i="13"/>
  <c r="H33" i="13"/>
  <c r="F44" i="14"/>
  <c r="F21" i="7"/>
  <c r="F122" i="12"/>
  <c r="F123" i="12"/>
  <c r="G34" i="14"/>
  <c r="J34" i="14"/>
  <c r="G37" i="13"/>
  <c r="H35" i="14"/>
  <c r="H47" i="13"/>
  <c r="H47" i="7"/>
  <c r="H49" i="13"/>
  <c r="H38" i="13"/>
  <c r="M46" i="14"/>
  <c r="M10" i="12"/>
  <c r="K48" i="13"/>
  <c r="J37" i="13"/>
  <c r="K205" i="7"/>
  <c r="L44" i="14"/>
  <c r="L21" i="7"/>
  <c r="L122" i="12"/>
  <c r="L123" i="12"/>
  <c r="J69" i="12" l="1"/>
  <c r="J91" i="12" s="1"/>
  <c r="K68" i="12"/>
  <c r="K90" i="12" s="1"/>
  <c r="H67" i="12"/>
  <c r="H33" i="14"/>
  <c r="G69" i="12"/>
  <c r="G91" i="12" s="1"/>
  <c r="H14" i="12"/>
  <c r="H133" i="12"/>
  <c r="H36" i="13"/>
  <c r="H135" i="12"/>
  <c r="J21" i="12"/>
  <c r="J19" i="13"/>
  <c r="L205" i="7"/>
  <c r="F48" i="13"/>
  <c r="J33" i="13"/>
  <c r="J44" i="13"/>
  <c r="N46" i="14"/>
  <c r="N10" i="12"/>
  <c r="K34" i="14"/>
  <c r="G44" i="13"/>
  <c r="G33" i="13"/>
  <c r="O46" i="14"/>
  <c r="O10" i="12"/>
  <c r="J35" i="14"/>
  <c r="J38" i="13"/>
  <c r="J49" i="13"/>
  <c r="J23" i="13"/>
  <c r="H26" i="14"/>
  <c r="M122" i="12"/>
  <c r="M44" i="14"/>
  <c r="M21" i="7"/>
  <c r="M123" i="12"/>
  <c r="G35" i="14"/>
  <c r="G21" i="12"/>
  <c r="K37" i="13"/>
  <c r="M124" i="12"/>
  <c r="H179" i="7"/>
  <c r="F205" i="7"/>
  <c r="O124" i="12" l="1"/>
  <c r="J67" i="12"/>
  <c r="J14" i="12"/>
  <c r="J26" i="14" s="1"/>
  <c r="N124" i="12"/>
  <c r="L68" i="12"/>
  <c r="L90" i="12" s="1"/>
  <c r="F68" i="12"/>
  <c r="F90" i="12" s="1"/>
  <c r="K69" i="12"/>
  <c r="K91" i="12" s="1"/>
  <c r="G67" i="12"/>
  <c r="J133" i="12"/>
  <c r="J33" i="14"/>
  <c r="J134" i="12"/>
  <c r="J135" i="12"/>
  <c r="K21" i="12"/>
  <c r="K134" i="12" s="1"/>
  <c r="G135" i="12"/>
  <c r="K14" i="12"/>
  <c r="B42" i="14"/>
  <c r="B6" i="12"/>
  <c r="J47" i="13"/>
  <c r="J36" i="13"/>
  <c r="J47" i="7"/>
  <c r="L48" i="13"/>
  <c r="L37" i="13"/>
  <c r="L34" i="14"/>
  <c r="F34" i="14"/>
  <c r="G133" i="12"/>
  <c r="G33" i="14"/>
  <c r="G14" i="12"/>
  <c r="G134" i="12"/>
  <c r="O21" i="7"/>
  <c r="O122" i="12"/>
  <c r="O44" i="14"/>
  <c r="O123" i="12"/>
  <c r="J43" i="13"/>
  <c r="J37" i="7"/>
  <c r="J32" i="13"/>
  <c r="J17" i="13"/>
  <c r="G45" i="13"/>
  <c r="G34" i="13"/>
  <c r="K45" i="13"/>
  <c r="K34" i="13"/>
  <c r="H19" i="13"/>
  <c r="H45" i="13"/>
  <c r="H34" i="13"/>
  <c r="J34" i="13"/>
  <c r="J45" i="13"/>
  <c r="P46" i="14"/>
  <c r="P10" i="12"/>
  <c r="M205" i="7"/>
  <c r="K19" i="13"/>
  <c r="K44" i="13"/>
  <c r="K33" i="13"/>
  <c r="K35" i="14"/>
  <c r="K135" i="12"/>
  <c r="G19" i="13"/>
  <c r="N21" i="7"/>
  <c r="N122" i="12"/>
  <c r="N44" i="14"/>
  <c r="N123" i="12"/>
  <c r="F37" i="13"/>
  <c r="K33" i="14" l="1"/>
  <c r="K133" i="12"/>
  <c r="M68" i="12"/>
  <c r="M90" i="12" s="1"/>
  <c r="L69" i="12"/>
  <c r="L91" i="12" s="1"/>
  <c r="F69" i="12"/>
  <c r="F91" i="12" s="1"/>
  <c r="M69" i="12"/>
  <c r="M91" i="12" s="1"/>
  <c r="K67" i="12"/>
  <c r="L21" i="12"/>
  <c r="L134" i="12" s="1"/>
  <c r="M44" i="13"/>
  <c r="M33" i="13"/>
  <c r="Q46" i="14"/>
  <c r="Q10" i="12"/>
  <c r="O205" i="7"/>
  <c r="M21" i="12"/>
  <c r="M34" i="14"/>
  <c r="K26" i="14"/>
  <c r="L19" i="13"/>
  <c r="L44" i="13"/>
  <c r="L33" i="13"/>
  <c r="G43" i="13"/>
  <c r="G32" i="13"/>
  <c r="G37" i="7"/>
  <c r="G17" i="13"/>
  <c r="K37" i="7"/>
  <c r="K32" i="13"/>
  <c r="K43" i="13"/>
  <c r="K17" i="13"/>
  <c r="F35" i="14"/>
  <c r="J16" i="13"/>
  <c r="J63" i="13" s="1"/>
  <c r="J30" i="13"/>
  <c r="J41" i="13"/>
  <c r="B11" i="7"/>
  <c r="B40" i="14"/>
  <c r="B4" i="12"/>
  <c r="F44" i="13"/>
  <c r="F33" i="13"/>
  <c r="N205" i="7"/>
  <c r="M35" i="14"/>
  <c r="P21" i="7"/>
  <c r="P122" i="12"/>
  <c r="P44" i="14"/>
  <c r="P123" i="12"/>
  <c r="J35" i="7"/>
  <c r="J169" i="7"/>
  <c r="J179" i="7"/>
  <c r="L45" i="13"/>
  <c r="L34" i="13"/>
  <c r="O48" i="13"/>
  <c r="P124" i="12"/>
  <c r="K49" i="13"/>
  <c r="K38" i="13"/>
  <c r="K23" i="13"/>
  <c r="H37" i="7"/>
  <c r="H43" i="13"/>
  <c r="H32" i="13"/>
  <c r="H17" i="13"/>
  <c r="L35" i="14"/>
  <c r="G49" i="13"/>
  <c r="G38" i="13"/>
  <c r="G23" i="13"/>
  <c r="G26" i="14"/>
  <c r="F21" i="12"/>
  <c r="L14" i="12" l="1"/>
  <c r="L33" i="14"/>
  <c r="L67" i="12"/>
  <c r="B65" i="12"/>
  <c r="B87" i="12" s="1"/>
  <c r="F67" i="12"/>
  <c r="L135" i="12"/>
  <c r="O68" i="12"/>
  <c r="O90" i="12" s="1"/>
  <c r="N68" i="12"/>
  <c r="N90" i="12" s="1"/>
  <c r="M67" i="12"/>
  <c r="Q124" i="12"/>
  <c r="L133" i="12"/>
  <c r="O37" i="13"/>
  <c r="E46" i="14"/>
  <c r="E10" i="12"/>
  <c r="F133" i="12"/>
  <c r="F33" i="14"/>
  <c r="F14" i="12"/>
  <c r="F134" i="12"/>
  <c r="H169" i="7"/>
  <c r="H35" i="7"/>
  <c r="B38" i="14"/>
  <c r="B116" i="12"/>
  <c r="B119" i="12"/>
  <c r="B117" i="12"/>
  <c r="B121" i="12"/>
  <c r="B120" i="12"/>
  <c r="K16" i="13"/>
  <c r="K63" i="13" s="1"/>
  <c r="K41" i="13"/>
  <c r="K30" i="13"/>
  <c r="M48" i="13"/>
  <c r="M37" i="13"/>
  <c r="M133" i="12"/>
  <c r="M33" i="14"/>
  <c r="M14" i="12"/>
  <c r="L26" i="14"/>
  <c r="B31" i="14"/>
  <c r="B17" i="12"/>
  <c r="L49" i="13"/>
  <c r="L38" i="13"/>
  <c r="L23" i="13"/>
  <c r="N48" i="13"/>
  <c r="N37" i="13"/>
  <c r="B118" i="12"/>
  <c r="B195" i="7"/>
  <c r="B9" i="7"/>
  <c r="F135" i="12"/>
  <c r="G35" i="7"/>
  <c r="G169" i="7"/>
  <c r="M134" i="12"/>
  <c r="G47" i="13"/>
  <c r="G47" i="7"/>
  <c r="G36" i="13"/>
  <c r="K47" i="13"/>
  <c r="K47" i="7"/>
  <c r="K36" i="13"/>
  <c r="O34" i="14"/>
  <c r="M135" i="12"/>
  <c r="K35" i="7"/>
  <c r="K169" i="7"/>
  <c r="F45" i="13"/>
  <c r="F34" i="13"/>
  <c r="H16" i="13"/>
  <c r="H63" i="13" s="1"/>
  <c r="H41" i="13"/>
  <c r="H30" i="13"/>
  <c r="J167" i="7"/>
  <c r="P205" i="7"/>
  <c r="N34" i="14"/>
  <c r="F19" i="13"/>
  <c r="J62" i="13"/>
  <c r="J68" i="13"/>
  <c r="J64" i="13"/>
  <c r="J70" i="13"/>
  <c r="J66" i="13"/>
  <c r="J71" i="13"/>
  <c r="J65" i="13"/>
  <c r="J67" i="13"/>
  <c r="J69" i="13"/>
  <c r="G16" i="13"/>
  <c r="G63" i="13" s="1"/>
  <c r="G30" i="13"/>
  <c r="G41" i="13"/>
  <c r="L32" i="13"/>
  <c r="L43" i="13"/>
  <c r="L37" i="7"/>
  <c r="L17" i="13"/>
  <c r="Q44" i="14"/>
  <c r="Q21" i="7"/>
  <c r="Q122" i="12"/>
  <c r="Q123" i="12"/>
  <c r="P68" i="12" l="1"/>
  <c r="P90" i="12" s="1"/>
  <c r="O69" i="12"/>
  <c r="O91" i="12" s="1"/>
  <c r="E124" i="12"/>
  <c r="N69" i="12"/>
  <c r="N91" i="12" s="1"/>
  <c r="B63" i="12"/>
  <c r="N21" i="12"/>
  <c r="N33" i="14" s="1"/>
  <c r="O21" i="12"/>
  <c r="K69" i="13"/>
  <c r="N134" i="12"/>
  <c r="F32" i="13"/>
  <c r="F43" i="13"/>
  <c r="F37" i="7"/>
  <c r="F17" i="13"/>
  <c r="H167" i="7"/>
  <c r="Q48" i="13"/>
  <c r="N44" i="13"/>
  <c r="N33" i="13"/>
  <c r="P23" i="13"/>
  <c r="G62" i="13"/>
  <c r="G68" i="13"/>
  <c r="G64" i="13"/>
  <c r="G70" i="13"/>
  <c r="G66" i="13"/>
  <c r="G67" i="13"/>
  <c r="G71" i="13"/>
  <c r="G65" i="13"/>
  <c r="H62" i="13"/>
  <c r="H68" i="13"/>
  <c r="H64" i="13"/>
  <c r="H70" i="13"/>
  <c r="H71" i="13"/>
  <c r="H66" i="13"/>
  <c r="H69" i="13"/>
  <c r="H67" i="13"/>
  <c r="H65" i="13"/>
  <c r="P48" i="13"/>
  <c r="P37" i="13"/>
  <c r="K179" i="7"/>
  <c r="G167" i="7"/>
  <c r="B193" i="7"/>
  <c r="B29" i="14"/>
  <c r="B15" i="12"/>
  <c r="M26" i="14"/>
  <c r="K62" i="13"/>
  <c r="K68" i="13"/>
  <c r="K64" i="13"/>
  <c r="K70" i="13"/>
  <c r="K67" i="13"/>
  <c r="K66" i="13"/>
  <c r="K71" i="13"/>
  <c r="K65" i="13"/>
  <c r="F26" i="14"/>
  <c r="N35" i="14"/>
  <c r="Q205" i="7"/>
  <c r="L35" i="7"/>
  <c r="L169" i="7"/>
  <c r="O35" i="14"/>
  <c r="K167" i="7"/>
  <c r="G69" i="13"/>
  <c r="G179" i="7"/>
  <c r="O44" i="13"/>
  <c r="O33" i="13"/>
  <c r="L47" i="13"/>
  <c r="L47" i="7"/>
  <c r="L36" i="13"/>
  <c r="D46" i="14"/>
  <c r="D10" i="12"/>
  <c r="L16" i="13"/>
  <c r="L63" i="13" s="1"/>
  <c r="L41" i="13"/>
  <c r="L30" i="13"/>
  <c r="F38" i="13"/>
  <c r="F49" i="13"/>
  <c r="F23" i="13"/>
  <c r="P34" i="14"/>
  <c r="E21" i="7"/>
  <c r="E122" i="12"/>
  <c r="E44" i="14"/>
  <c r="E123" i="12"/>
  <c r="N19" i="13"/>
  <c r="N133" i="12" l="1"/>
  <c r="O33" i="14"/>
  <c r="O67" i="12"/>
  <c r="Q69" i="12"/>
  <c r="Q91" i="12" s="1"/>
  <c r="D124" i="12"/>
  <c r="N14" i="12"/>
  <c r="N67" i="12"/>
  <c r="Q68" i="12"/>
  <c r="Q90" i="12" s="1"/>
  <c r="B61" i="12"/>
  <c r="O14" i="12"/>
  <c r="O26" i="14" s="1"/>
  <c r="P69" i="12"/>
  <c r="P91" i="12" s="1"/>
  <c r="N135" i="12"/>
  <c r="O135" i="12"/>
  <c r="O133" i="12"/>
  <c r="P21" i="12"/>
  <c r="P135" i="12" s="1"/>
  <c r="O134" i="12"/>
  <c r="N37" i="7"/>
  <c r="N43" i="13"/>
  <c r="N32" i="13"/>
  <c r="N17" i="13"/>
  <c r="P47" i="13"/>
  <c r="P47" i="7"/>
  <c r="P19" i="13"/>
  <c r="P45" i="13"/>
  <c r="P34" i="13"/>
  <c r="C46" i="14"/>
  <c r="C10" i="12"/>
  <c r="Q34" i="14"/>
  <c r="Q21" i="12"/>
  <c r="Q35" i="14"/>
  <c r="N26" i="14"/>
  <c r="E205" i="7"/>
  <c r="L179" i="7"/>
  <c r="F16" i="13"/>
  <c r="F63" i="13" s="1"/>
  <c r="F30" i="13"/>
  <c r="F41" i="13"/>
  <c r="P44" i="13"/>
  <c r="P33" i="13"/>
  <c r="M45" i="13"/>
  <c r="M34" i="13"/>
  <c r="M19" i="13"/>
  <c r="P14" i="12"/>
  <c r="F47" i="7"/>
  <c r="F36" i="13"/>
  <c r="F47" i="13"/>
  <c r="L62" i="13"/>
  <c r="L68" i="13"/>
  <c r="L64" i="13"/>
  <c r="L70" i="13"/>
  <c r="L66" i="13"/>
  <c r="L67" i="13"/>
  <c r="L65" i="13"/>
  <c r="L71" i="13"/>
  <c r="L69" i="13"/>
  <c r="L167" i="7"/>
  <c r="M49" i="13"/>
  <c r="M38" i="13"/>
  <c r="M23" i="13"/>
  <c r="B46" i="14"/>
  <c r="B10" i="12"/>
  <c r="B27" i="14"/>
  <c r="B127" i="12"/>
  <c r="B130" i="12"/>
  <c r="B132" i="12"/>
  <c r="B128" i="12"/>
  <c r="B131" i="12"/>
  <c r="P49" i="13"/>
  <c r="P38" i="13"/>
  <c r="N45" i="13"/>
  <c r="N34" i="13"/>
  <c r="O45" i="13"/>
  <c r="O34" i="13"/>
  <c r="D44" i="14"/>
  <c r="D21" i="7"/>
  <c r="D122" i="12"/>
  <c r="D123" i="12"/>
  <c r="O19" i="13"/>
  <c r="P35" i="14"/>
  <c r="B129" i="12"/>
  <c r="Q37" i="13"/>
  <c r="F35" i="7"/>
  <c r="F169" i="7"/>
  <c r="E68" i="12" l="1"/>
  <c r="E90" i="12" s="1"/>
  <c r="C124" i="12"/>
  <c r="P133" i="12"/>
  <c r="P67" i="12"/>
  <c r="Q67" i="12"/>
  <c r="P33" i="14"/>
  <c r="P36" i="13"/>
  <c r="P134" i="12"/>
  <c r="F167" i="7"/>
  <c r="O49" i="13"/>
  <c r="O38" i="13"/>
  <c r="O23" i="13"/>
  <c r="Q44" i="13"/>
  <c r="Q33" i="13"/>
  <c r="M36" i="13"/>
  <c r="M47" i="7"/>
  <c r="M47" i="13"/>
  <c r="C122" i="12"/>
  <c r="C44" i="14"/>
  <c r="C21" i="7"/>
  <c r="C123" i="12"/>
  <c r="P179" i="7"/>
  <c r="N49" i="13"/>
  <c r="N38" i="13"/>
  <c r="N23" i="13"/>
  <c r="N16" i="13" s="1"/>
  <c r="B21" i="7"/>
  <c r="B122" i="12"/>
  <c r="B44" i="14"/>
  <c r="B123" i="12"/>
  <c r="N30" i="13"/>
  <c r="N41" i="13"/>
  <c r="O43" i="13"/>
  <c r="O32" i="13"/>
  <c r="O37" i="7"/>
  <c r="O17" i="13"/>
  <c r="B124" i="12"/>
  <c r="Q38" i="13"/>
  <c r="Q49" i="13"/>
  <c r="Q23" i="13"/>
  <c r="P26" i="14"/>
  <c r="Q133" i="12"/>
  <c r="Q33" i="14"/>
  <c r="Q14" i="12"/>
  <c r="P43" i="13"/>
  <c r="P37" i="7"/>
  <c r="P32" i="13"/>
  <c r="P17" i="13"/>
  <c r="F62" i="13"/>
  <c r="F68" i="13"/>
  <c r="F64" i="13"/>
  <c r="F70" i="13"/>
  <c r="F66" i="13"/>
  <c r="F67" i="13"/>
  <c r="F71" i="13"/>
  <c r="F65" i="13"/>
  <c r="E21" i="12"/>
  <c r="E34" i="14"/>
  <c r="D48" i="13"/>
  <c r="E44" i="13"/>
  <c r="E33" i="13"/>
  <c r="D205" i="7"/>
  <c r="F69" i="13"/>
  <c r="F179" i="7"/>
  <c r="M17" i="13"/>
  <c r="M32" i="13"/>
  <c r="M37" i="7"/>
  <c r="M43" i="13"/>
  <c r="Q135" i="12"/>
  <c r="Q134" i="12"/>
  <c r="N35" i="7"/>
  <c r="N169" i="7"/>
  <c r="E67" i="12" l="1"/>
  <c r="D68" i="12"/>
  <c r="D90" i="12" s="1"/>
  <c r="E69" i="12"/>
  <c r="E91" i="12" s="1"/>
  <c r="D37" i="13"/>
  <c r="E134" i="12"/>
  <c r="N62" i="13"/>
  <c r="N68" i="13"/>
  <c r="N64" i="13"/>
  <c r="N70" i="13"/>
  <c r="N66" i="13"/>
  <c r="N65" i="13"/>
  <c r="N67" i="13"/>
  <c r="N71" i="13"/>
  <c r="N63" i="13"/>
  <c r="P16" i="13"/>
  <c r="P63" i="13" s="1"/>
  <c r="P41" i="13"/>
  <c r="P30" i="13"/>
  <c r="N167" i="7"/>
  <c r="D34" i="14"/>
  <c r="E33" i="14"/>
  <c r="E133" i="12"/>
  <c r="E14" i="12"/>
  <c r="P169" i="7"/>
  <c r="P35" i="7"/>
  <c r="Q26" i="14"/>
  <c r="O16" i="13"/>
  <c r="O63" i="13" s="1"/>
  <c r="O30" i="13"/>
  <c r="O41" i="13"/>
  <c r="E23" i="13"/>
  <c r="E48" i="13"/>
  <c r="E37" i="13"/>
  <c r="M16" i="13"/>
  <c r="M63" i="13" s="1"/>
  <c r="M30" i="13"/>
  <c r="M41" i="13"/>
  <c r="N36" i="13"/>
  <c r="N47" i="13"/>
  <c r="N47" i="7"/>
  <c r="N69" i="13"/>
  <c r="M179" i="7"/>
  <c r="O36" i="13"/>
  <c r="O47" i="7"/>
  <c r="O47" i="13"/>
  <c r="B48" i="13"/>
  <c r="M35" i="7"/>
  <c r="M169" i="7"/>
  <c r="E49" i="13"/>
  <c r="E38" i="13"/>
  <c r="Q36" i="13"/>
  <c r="Q47" i="7"/>
  <c r="Q47" i="13"/>
  <c r="O35" i="7"/>
  <c r="O169" i="7"/>
  <c r="E35" i="14"/>
  <c r="E135" i="12"/>
  <c r="B205" i="7"/>
  <c r="C205" i="7"/>
  <c r="D69" i="12" l="1"/>
  <c r="D91" i="12" s="1"/>
  <c r="B68" i="12"/>
  <c r="B90" i="12" s="1"/>
  <c r="C68" i="12"/>
  <c r="C90" i="12" s="1"/>
  <c r="D21" i="12"/>
  <c r="O69" i="13"/>
  <c r="Q45" i="13"/>
  <c r="Q34" i="13"/>
  <c r="Q19" i="13"/>
  <c r="C48" i="13"/>
  <c r="C37" i="13"/>
  <c r="D44" i="13"/>
  <c r="D33" i="13"/>
  <c r="Q179" i="7"/>
  <c r="O179" i="7"/>
  <c r="C34" i="14"/>
  <c r="P62" i="13"/>
  <c r="P68" i="13"/>
  <c r="P64" i="13"/>
  <c r="P70" i="13"/>
  <c r="P69" i="13"/>
  <c r="P67" i="13"/>
  <c r="P66" i="13"/>
  <c r="P71" i="13"/>
  <c r="P65" i="13"/>
  <c r="B34" i="14"/>
  <c r="E45" i="13"/>
  <c r="E34" i="13"/>
  <c r="E19" i="13"/>
  <c r="O167" i="7"/>
  <c r="E36" i="13"/>
  <c r="E47" i="7"/>
  <c r="E47" i="13"/>
  <c r="P167" i="7"/>
  <c r="E26" i="14"/>
  <c r="D35" i="14"/>
  <c r="M167" i="7"/>
  <c r="B37" i="13"/>
  <c r="N179" i="7"/>
  <c r="M62" i="13"/>
  <c r="M68" i="13"/>
  <c r="M64" i="13"/>
  <c r="M66" i="13"/>
  <c r="M70" i="13"/>
  <c r="M67" i="13"/>
  <c r="M71" i="13"/>
  <c r="M69" i="13"/>
  <c r="M65" i="13"/>
  <c r="O62" i="13"/>
  <c r="O68" i="13"/>
  <c r="O64" i="13"/>
  <c r="O70" i="13"/>
  <c r="O66" i="13"/>
  <c r="O67" i="13"/>
  <c r="O71" i="13"/>
  <c r="O65" i="13"/>
  <c r="D19" i="13"/>
  <c r="C69" i="12" l="1"/>
  <c r="C91" i="12" s="1"/>
  <c r="D67" i="12"/>
  <c r="B69" i="12"/>
  <c r="B91" i="12" s="1"/>
  <c r="D133" i="12"/>
  <c r="B21" i="12"/>
  <c r="D14" i="12"/>
  <c r="D26" i="14" s="1"/>
  <c r="D134" i="12"/>
  <c r="D135" i="12"/>
  <c r="D33" i="14"/>
  <c r="D45" i="13"/>
  <c r="D34" i="13"/>
  <c r="C35" i="14"/>
  <c r="D49" i="13"/>
  <c r="D38" i="13"/>
  <c r="D23" i="13"/>
  <c r="D32" i="13"/>
  <c r="D43" i="13"/>
  <c r="D37" i="7"/>
  <c r="D17" i="13"/>
  <c r="C44" i="13"/>
  <c r="C33" i="13"/>
  <c r="E179" i="7"/>
  <c r="E43" i="13"/>
  <c r="E32" i="13"/>
  <c r="E37" i="7"/>
  <c r="E17" i="13"/>
  <c r="B33" i="14"/>
  <c r="B35" i="14"/>
  <c r="B135" i="12"/>
  <c r="B44" i="13"/>
  <c r="B33" i="13"/>
  <c r="C21" i="12"/>
  <c r="Q17" i="13"/>
  <c r="Q37" i="7"/>
  <c r="Q32" i="13"/>
  <c r="Q43" i="13"/>
  <c r="C19" i="13"/>
  <c r="C67" i="12" l="1"/>
  <c r="B67" i="12"/>
  <c r="B134" i="12"/>
  <c r="B14" i="12"/>
  <c r="B26" i="14" s="1"/>
  <c r="B133" i="12"/>
  <c r="C135" i="12"/>
  <c r="C43" i="13"/>
  <c r="C37" i="7"/>
  <c r="C32" i="13"/>
  <c r="C17" i="13"/>
  <c r="B19" i="13"/>
  <c r="B34" i="13"/>
  <c r="B45" i="13"/>
  <c r="E35" i="7"/>
  <c r="E169" i="7"/>
  <c r="Q16" i="13"/>
  <c r="Q63" i="13" s="1"/>
  <c r="Q30" i="13"/>
  <c r="Q41" i="13"/>
  <c r="E16" i="13"/>
  <c r="E63" i="13" s="1"/>
  <c r="E30" i="13"/>
  <c r="E41" i="13"/>
  <c r="C45" i="13"/>
  <c r="C34" i="13"/>
  <c r="Q35" i="7"/>
  <c r="Q169" i="7"/>
  <c r="C133" i="12"/>
  <c r="C33" i="14"/>
  <c r="C14" i="12"/>
  <c r="C134" i="12"/>
  <c r="D16" i="13"/>
  <c r="D69" i="13" s="1"/>
  <c r="D41" i="13"/>
  <c r="D30" i="13"/>
  <c r="D35" i="7"/>
  <c r="D169" i="7"/>
  <c r="D47" i="13"/>
  <c r="D47" i="7"/>
  <c r="D36" i="13"/>
  <c r="C35" i="7" l="1"/>
  <c r="C169" i="7"/>
  <c r="D167" i="7"/>
  <c r="Q62" i="13"/>
  <c r="Q68" i="13"/>
  <c r="Q64" i="13"/>
  <c r="Q70" i="13"/>
  <c r="Q66" i="13"/>
  <c r="Q71" i="13"/>
  <c r="Q69" i="13"/>
  <c r="Q67" i="13"/>
  <c r="Q65" i="13"/>
  <c r="E167" i="7"/>
  <c r="D179" i="7"/>
  <c r="Q167" i="7"/>
  <c r="B38" i="13"/>
  <c r="B49" i="13"/>
  <c r="B23" i="13"/>
  <c r="D62" i="13"/>
  <c r="D68" i="13"/>
  <c r="D64" i="13"/>
  <c r="D70" i="13"/>
  <c r="D66" i="13"/>
  <c r="D67" i="13"/>
  <c r="D71" i="13"/>
  <c r="D65" i="13"/>
  <c r="C26" i="14"/>
  <c r="C49" i="13"/>
  <c r="C38" i="13"/>
  <c r="C23" i="13"/>
  <c r="C16" i="13" s="1"/>
  <c r="C30" i="13"/>
  <c r="C41" i="13"/>
  <c r="D63" i="13"/>
  <c r="E62" i="13"/>
  <c r="E68" i="13"/>
  <c r="E64" i="13"/>
  <c r="E66" i="13"/>
  <c r="E70" i="13"/>
  <c r="E71" i="13"/>
  <c r="E69" i="13"/>
  <c r="E67" i="13"/>
  <c r="E65" i="13"/>
  <c r="B43" i="13"/>
  <c r="B37" i="7"/>
  <c r="B32" i="13"/>
  <c r="B17" i="13"/>
  <c r="C62" i="13" l="1"/>
  <c r="C68" i="13"/>
  <c r="C64" i="13"/>
  <c r="C70" i="13"/>
  <c r="C66" i="13"/>
  <c r="C65" i="13"/>
  <c r="C67" i="13"/>
  <c r="C47" i="13"/>
  <c r="C47" i="7"/>
  <c r="C36" i="13"/>
  <c r="C69" i="13"/>
  <c r="B47" i="13"/>
  <c r="B47" i="7"/>
  <c r="B36" i="13"/>
  <c r="B16" i="13"/>
  <c r="B30" i="13"/>
  <c r="B41" i="13"/>
  <c r="C71" i="13"/>
  <c r="C167" i="7"/>
  <c r="B35" i="7"/>
  <c r="B169" i="7"/>
  <c r="C63" i="13"/>
  <c r="B167" i="7" l="1"/>
  <c r="C179" i="7"/>
  <c r="B179" i="7"/>
  <c r="B63" i="13"/>
  <c r="B62" i="13"/>
  <c r="B68" i="13"/>
  <c r="B64" i="13"/>
  <c r="B70" i="13"/>
  <c r="B66" i="13"/>
  <c r="B67" i="13"/>
  <c r="B65" i="13"/>
  <c r="B71" i="13"/>
  <c r="B69" i="13"/>
  <c r="Q23" i="7" l="1"/>
  <c r="O23" i="7" l="1"/>
  <c r="N23" i="7" l="1"/>
  <c r="P23" i="7"/>
  <c r="M23" i="7" l="1"/>
  <c r="L23" i="7"/>
  <c r="K23" i="7" l="1"/>
  <c r="J23" i="7"/>
  <c r="I23" i="7" l="1"/>
  <c r="H23" i="7" l="1"/>
  <c r="G23" i="7" l="1"/>
  <c r="F23" i="7"/>
  <c r="E23" i="7" l="1"/>
  <c r="D23" i="7"/>
  <c r="C23" i="7" l="1"/>
  <c r="B23" i="7" l="1"/>
  <c r="O5" i="16" l="1"/>
  <c r="D5" i="16"/>
  <c r="G5" i="16"/>
  <c r="P5" i="16"/>
  <c r="K5" i="16"/>
  <c r="J5" i="16"/>
  <c r="F5" i="16"/>
  <c r="E5" i="16"/>
  <c r="H5" i="16"/>
  <c r="N5" i="16"/>
  <c r="Q5" i="16"/>
  <c r="M5" i="16"/>
  <c r="I5" i="16"/>
  <c r="B5" i="16"/>
  <c r="L5" i="16"/>
  <c r="C5" i="16"/>
  <c r="H5" i="17" l="1"/>
  <c r="H19" i="17"/>
  <c r="H20" i="17" s="1"/>
  <c r="E5" i="17"/>
  <c r="E19" i="17"/>
  <c r="E20" i="17" s="1"/>
  <c r="K19" i="17"/>
  <c r="K20" i="17" s="1"/>
  <c r="K5" i="17"/>
  <c r="L5" i="17"/>
  <c r="L19" i="17"/>
  <c r="L20" i="17" s="1"/>
  <c r="D5" i="17" l="1"/>
  <c r="D19" i="17"/>
  <c r="D20" i="17" s="1"/>
  <c r="M5" i="17"/>
  <c r="M19" i="17"/>
  <c r="M20" i="17" s="1"/>
  <c r="N5" i="17"/>
  <c r="N19" i="17"/>
  <c r="N20" i="17" s="1"/>
  <c r="P5" i="17"/>
  <c r="P19" i="17"/>
  <c r="P20" i="17" s="1"/>
  <c r="J5" i="17"/>
  <c r="J19" i="17"/>
  <c r="J20" i="17" s="1"/>
  <c r="I5" i="17"/>
  <c r="I19" i="17"/>
  <c r="I20" i="17" s="1"/>
  <c r="F19" i="17"/>
  <c r="F20" i="17" s="1"/>
  <c r="F5" i="17"/>
  <c r="G19" i="17"/>
  <c r="G20" i="17" s="1"/>
  <c r="G5" i="17"/>
  <c r="C19" i="17"/>
  <c r="C20" i="17" s="1"/>
  <c r="C5" i="17"/>
  <c r="B5" i="17"/>
  <c r="B19" i="17"/>
  <c r="B20" i="17" s="1"/>
  <c r="Q5" i="17"/>
  <c r="Q19" i="17"/>
  <c r="Q20" i="17" s="1"/>
  <c r="O5" i="17"/>
  <c r="O19" i="17"/>
  <c r="O20" i="17" s="1"/>
  <c r="O24" i="7" l="1"/>
  <c r="O8" i="15"/>
  <c r="O111" i="15" s="1"/>
  <c r="M8" i="15" l="1"/>
  <c r="O22" i="7"/>
  <c r="O109" i="15"/>
  <c r="O110" i="15"/>
  <c r="N8" i="15" l="1"/>
  <c r="N111" i="15" s="1"/>
  <c r="P24" i="7"/>
  <c r="P22" i="7" s="1"/>
  <c r="M24" i="7"/>
  <c r="N24" i="7"/>
  <c r="N22" i="7" s="1"/>
  <c r="P8" i="15"/>
  <c r="P111" i="15" s="1"/>
  <c r="O17" i="7"/>
  <c r="M109" i="15"/>
  <c r="M110" i="15"/>
  <c r="N109" i="15"/>
  <c r="N110" i="15"/>
  <c r="M111" i="15"/>
  <c r="M22" i="7"/>
  <c r="Q24" i="7" l="1"/>
  <c r="L8" i="15"/>
  <c r="Q8" i="15"/>
  <c r="Q111" i="15" s="1"/>
  <c r="L24" i="7"/>
  <c r="P110" i="15"/>
  <c r="P109" i="15"/>
  <c r="O100" i="7"/>
  <c r="O106" i="7"/>
  <c r="O97" i="7"/>
  <c r="O98" i="7"/>
  <c r="O101" i="7"/>
  <c r="O107" i="7"/>
  <c r="O99" i="7"/>
  <c r="O105" i="7"/>
  <c r="O103" i="7"/>
  <c r="O104" i="7"/>
  <c r="L109" i="15"/>
  <c r="L110" i="15"/>
  <c r="L111" i="15"/>
  <c r="L22" i="7"/>
  <c r="M17" i="7"/>
  <c r="M102" i="7" s="1"/>
  <c r="N17" i="7"/>
  <c r="N102" i="7" s="1"/>
  <c r="P17" i="7"/>
  <c r="P102" i="7" s="1"/>
  <c r="Q22" i="7"/>
  <c r="O102" i="7"/>
  <c r="Q110" i="15" l="1"/>
  <c r="Q109" i="15"/>
  <c r="M101" i="7"/>
  <c r="M106" i="7"/>
  <c r="M107" i="7"/>
  <c r="M97" i="7"/>
  <c r="M100" i="7"/>
  <c r="M99" i="7"/>
  <c r="M98" i="7"/>
  <c r="M105" i="7"/>
  <c r="M103" i="7"/>
  <c r="M104" i="7"/>
  <c r="N107" i="7"/>
  <c r="N98" i="7"/>
  <c r="N99" i="7"/>
  <c r="N106" i="7"/>
  <c r="N105" i="7"/>
  <c r="N101" i="7"/>
  <c r="N97" i="7"/>
  <c r="N100" i="7"/>
  <c r="N103" i="7"/>
  <c r="N104" i="7"/>
  <c r="P101" i="7"/>
  <c r="P106" i="7"/>
  <c r="P107" i="7"/>
  <c r="P105" i="7"/>
  <c r="P98" i="7"/>
  <c r="P97" i="7"/>
  <c r="P99" i="7"/>
  <c r="P100" i="7"/>
  <c r="P103" i="7"/>
  <c r="P104" i="7"/>
  <c r="L17" i="7"/>
  <c r="K24" i="7"/>
  <c r="Q17" i="7"/>
  <c r="Q102" i="7" s="1"/>
  <c r="K8" i="15" l="1"/>
  <c r="K111" i="15" s="1"/>
  <c r="K22" i="7"/>
  <c r="L98" i="7"/>
  <c r="L106" i="7"/>
  <c r="L105" i="7"/>
  <c r="L107" i="7"/>
  <c r="L100" i="7"/>
  <c r="L99" i="7"/>
  <c r="L101" i="7"/>
  <c r="L97" i="7"/>
  <c r="L103" i="7"/>
  <c r="L104" i="7"/>
  <c r="K109" i="15"/>
  <c r="K110" i="15"/>
  <c r="Q101" i="7"/>
  <c r="Q106" i="7"/>
  <c r="Q98" i="7"/>
  <c r="Q107" i="7"/>
  <c r="Q97" i="7"/>
  <c r="Q100" i="7"/>
  <c r="Q99" i="7"/>
  <c r="Q105" i="7"/>
  <c r="Q103" i="7"/>
  <c r="Q104" i="7"/>
  <c r="L102" i="7"/>
  <c r="J8" i="15" l="1"/>
  <c r="J111" i="15" s="1"/>
  <c r="J24" i="7"/>
  <c r="J22" i="7" s="1"/>
  <c r="J109" i="15"/>
  <c r="J110" i="15"/>
  <c r="K17" i="7"/>
  <c r="K102" i="7" s="1"/>
  <c r="I8" i="15" l="1"/>
  <c r="I110" i="15" s="1"/>
  <c r="I24" i="7"/>
  <c r="H24" i="7"/>
  <c r="K100" i="7"/>
  <c r="K101" i="7"/>
  <c r="K107" i="7"/>
  <c r="K106" i="7"/>
  <c r="K97" i="7"/>
  <c r="K98" i="7"/>
  <c r="K105" i="7"/>
  <c r="K99" i="7"/>
  <c r="K103" i="7"/>
  <c r="K104" i="7"/>
  <c r="J17" i="7"/>
  <c r="J102" i="7" s="1"/>
  <c r="I22" i="7"/>
  <c r="I109" i="15" l="1"/>
  <c r="I111" i="15"/>
  <c r="H8" i="15"/>
  <c r="H111" i="15" s="1"/>
  <c r="J97" i="7"/>
  <c r="J98" i="7"/>
  <c r="J99" i="7"/>
  <c r="J107" i="7"/>
  <c r="J100" i="7"/>
  <c r="J101" i="7"/>
  <c r="J105" i="7"/>
  <c r="J106" i="7"/>
  <c r="J103" i="7"/>
  <c r="J104" i="7"/>
  <c r="H110" i="15"/>
  <c r="H22" i="7"/>
  <c r="I17" i="7"/>
  <c r="I102" i="7" s="1"/>
  <c r="H109" i="15" l="1"/>
  <c r="G24" i="7"/>
  <c r="G22" i="7" s="1"/>
  <c r="G8" i="15"/>
  <c r="G111" i="15" s="1"/>
  <c r="I101" i="7"/>
  <c r="I98" i="7"/>
  <c r="I106" i="7"/>
  <c r="I97" i="7"/>
  <c r="I99" i="7"/>
  <c r="I107" i="7"/>
  <c r="I100" i="7"/>
  <c r="I105" i="7"/>
  <c r="I103" i="7"/>
  <c r="I104" i="7"/>
  <c r="H17" i="7"/>
  <c r="H102" i="7" s="1"/>
  <c r="G109" i="15" l="1"/>
  <c r="G110" i="15"/>
  <c r="H97" i="7"/>
  <c r="H98" i="7"/>
  <c r="H101" i="7"/>
  <c r="H106" i="7"/>
  <c r="H105" i="7"/>
  <c r="H107" i="7"/>
  <c r="H99" i="7"/>
  <c r="H100" i="7"/>
  <c r="H103" i="7"/>
  <c r="H104" i="7"/>
  <c r="G17" i="7"/>
  <c r="G102" i="7" s="1"/>
  <c r="G99" i="7" l="1"/>
  <c r="G100" i="7"/>
  <c r="G97" i="7"/>
  <c r="G107" i="7"/>
  <c r="G105" i="7"/>
  <c r="G101" i="7"/>
  <c r="G106" i="7"/>
  <c r="G98" i="7"/>
  <c r="G103" i="7"/>
  <c r="G104" i="7"/>
  <c r="L14" i="7" l="1"/>
  <c r="M15" i="7" l="1"/>
  <c r="L15" i="7"/>
  <c r="K15" i="7"/>
  <c r="M14" i="7" l="1"/>
  <c r="N14" i="7"/>
  <c r="K14" i="7"/>
  <c r="N15" i="7" l="1"/>
  <c r="J14" i="7"/>
  <c r="O14" i="7"/>
  <c r="J15" i="7"/>
  <c r="P14" i="7" l="1"/>
  <c r="O15" i="7"/>
  <c r="I14" i="7"/>
  <c r="I15" i="7"/>
  <c r="Q14" i="7"/>
  <c r="P15" i="7" l="1"/>
  <c r="H14" i="7"/>
  <c r="G14" i="7" l="1"/>
  <c r="H15" i="7"/>
  <c r="Q15" i="7"/>
  <c r="F14" i="7" l="1"/>
  <c r="G15" i="7"/>
  <c r="L70" i="15"/>
  <c r="L23" i="15" l="1"/>
  <c r="E14" i="7"/>
  <c r="L14" i="15"/>
  <c r="F15" i="7"/>
  <c r="D14" i="7" l="1"/>
  <c r="E15" i="7"/>
  <c r="L88" i="15"/>
  <c r="L97" i="15"/>
  <c r="L5" i="18"/>
  <c r="C14" i="7"/>
  <c r="D15" i="7" l="1"/>
  <c r="C15" i="7"/>
  <c r="B14" i="7" l="1"/>
  <c r="L53" i="15"/>
  <c r="B15" i="7" l="1"/>
  <c r="L28" i="15" l="1"/>
  <c r="K53" i="15"/>
  <c r="F8" i="15" l="1"/>
  <c r="F111" i="15" s="1"/>
  <c r="J53" i="15"/>
  <c r="F24" i="7"/>
  <c r="F22" i="7" s="1"/>
  <c r="L19" i="15"/>
  <c r="B27" i="15"/>
  <c r="F109" i="15"/>
  <c r="F110" i="15"/>
  <c r="E24" i="7" l="1"/>
  <c r="L102" i="15"/>
  <c r="L93" i="15"/>
  <c r="B18" i="15"/>
  <c r="E8" i="15"/>
  <c r="E111" i="15" s="1"/>
  <c r="I53" i="15"/>
  <c r="F17" i="7"/>
  <c r="D8" i="15"/>
  <c r="D111" i="15" s="1"/>
  <c r="E109" i="15"/>
  <c r="E110" i="15"/>
  <c r="E22" i="7"/>
  <c r="D24" i="7" l="1"/>
  <c r="B101" i="15"/>
  <c r="B92" i="15"/>
  <c r="H53" i="15"/>
  <c r="M70" i="15"/>
  <c r="F105" i="7"/>
  <c r="F97" i="7"/>
  <c r="F101" i="7"/>
  <c r="F107" i="7"/>
  <c r="F106" i="7"/>
  <c r="F99" i="7"/>
  <c r="F100" i="7"/>
  <c r="F98" i="7"/>
  <c r="F103" i="7"/>
  <c r="F104" i="7"/>
  <c r="D22" i="7"/>
  <c r="F102" i="7"/>
  <c r="E17" i="7"/>
  <c r="E102" i="7" s="1"/>
  <c r="D109" i="15"/>
  <c r="D110" i="15"/>
  <c r="M23" i="15" l="1"/>
  <c r="L16" i="7"/>
  <c r="L13" i="7" s="1"/>
  <c r="L31" i="15"/>
  <c r="C24" i="7"/>
  <c r="C22" i="7" s="1"/>
  <c r="C8" i="15"/>
  <c r="C110" i="15" s="1"/>
  <c r="L4" i="15"/>
  <c r="L108" i="15" s="1"/>
  <c r="K28" i="15"/>
  <c r="K19" i="15" s="1"/>
  <c r="K70" i="15"/>
  <c r="J28" i="15"/>
  <c r="M14" i="15"/>
  <c r="G53" i="15"/>
  <c r="E98" i="7"/>
  <c r="E99" i="7"/>
  <c r="E107" i="7"/>
  <c r="E97" i="7"/>
  <c r="E100" i="7"/>
  <c r="E105" i="7"/>
  <c r="E101" i="7"/>
  <c r="E106" i="7"/>
  <c r="E103" i="7"/>
  <c r="E104" i="7"/>
  <c r="D17" i="7"/>
  <c r="D102" i="7" s="1"/>
  <c r="M97" i="15"/>
  <c r="C109" i="15" l="1"/>
  <c r="K23" i="15"/>
  <c r="L107" i="15"/>
  <c r="C111" i="15"/>
  <c r="L106" i="15"/>
  <c r="L105" i="15"/>
  <c r="J19" i="15"/>
  <c r="B24" i="7"/>
  <c r="B22" i="7" s="1"/>
  <c r="K93" i="15"/>
  <c r="K102" i="15"/>
  <c r="I28" i="15"/>
  <c r="M5" i="18"/>
  <c r="M88" i="15"/>
  <c r="B8" i="15"/>
  <c r="B111" i="15" s="1"/>
  <c r="F53" i="15"/>
  <c r="C17" i="7"/>
  <c r="C102" i="7" s="1"/>
  <c r="D101" i="7"/>
  <c r="D106" i="7"/>
  <c r="D98" i="7"/>
  <c r="D100" i="7"/>
  <c r="D105" i="7"/>
  <c r="D97" i="7"/>
  <c r="D107" i="7"/>
  <c r="D99" i="7"/>
  <c r="D103" i="7"/>
  <c r="D104" i="7"/>
  <c r="L4" i="7"/>
  <c r="L93" i="7" s="1"/>
  <c r="B110" i="15" l="1"/>
  <c r="J93" i="15"/>
  <c r="J102" i="15"/>
  <c r="I19" i="15"/>
  <c r="B109" i="15"/>
  <c r="H28" i="15"/>
  <c r="E53" i="15"/>
  <c r="M53" i="15"/>
  <c r="L88" i="7"/>
  <c r="L87" i="7"/>
  <c r="L84" i="7"/>
  <c r="L85" i="7"/>
  <c r="L92" i="7"/>
  <c r="L91" i="7"/>
  <c r="L90" i="7"/>
  <c r="L89" i="7"/>
  <c r="L86" i="7"/>
  <c r="L95" i="7"/>
  <c r="L94" i="7"/>
  <c r="L96" i="7"/>
  <c r="C101" i="7"/>
  <c r="C97" i="7"/>
  <c r="C105" i="7"/>
  <c r="C98" i="7"/>
  <c r="C100" i="7"/>
  <c r="C99" i="7"/>
  <c r="C106" i="7"/>
  <c r="C107" i="7"/>
  <c r="C103" i="7"/>
  <c r="C104" i="7"/>
  <c r="B17" i="7"/>
  <c r="B102" i="7" s="1"/>
  <c r="K88" i="15" l="1"/>
  <c r="K14" i="15"/>
  <c r="K5" i="18"/>
  <c r="K97" i="15"/>
  <c r="G28" i="15"/>
  <c r="H19" i="15"/>
  <c r="I93" i="15"/>
  <c r="I102" i="15"/>
  <c r="D53" i="15"/>
  <c r="B105" i="7"/>
  <c r="B97" i="7"/>
  <c r="B107" i="7"/>
  <c r="B101" i="7"/>
  <c r="B99" i="7"/>
  <c r="B100" i="7"/>
  <c r="B98" i="7"/>
  <c r="B106" i="7"/>
  <c r="B103" i="7"/>
  <c r="B104" i="7"/>
  <c r="H102" i="15" l="1"/>
  <c r="H93" i="15"/>
  <c r="G19" i="15"/>
  <c r="C53" i="15"/>
  <c r="B53" i="15"/>
  <c r="L49" i="15"/>
  <c r="G93" i="15" l="1"/>
  <c r="G102" i="15"/>
  <c r="M28" i="15"/>
  <c r="E28" i="15"/>
  <c r="F28" i="15"/>
  <c r="F19" i="15" s="1"/>
  <c r="L48" i="15"/>
  <c r="M19" i="15" l="1"/>
  <c r="L72" i="15"/>
  <c r="E19" i="15"/>
  <c r="F102" i="15"/>
  <c r="F93" i="15"/>
  <c r="D28" i="15"/>
  <c r="B44" i="15"/>
  <c r="C44" i="15"/>
  <c r="C62" i="15"/>
  <c r="L25" i="15" l="1"/>
  <c r="L16" i="15"/>
  <c r="E93" i="15"/>
  <c r="E102" i="15"/>
  <c r="M102" i="15"/>
  <c r="M93" i="15"/>
  <c r="N70" i="15"/>
  <c r="D19" i="15"/>
  <c r="N23" i="15" l="1"/>
  <c r="D93" i="15"/>
  <c r="D102" i="15"/>
  <c r="D44" i="15"/>
  <c r="C28" i="15"/>
  <c r="C19" i="15" s="1"/>
  <c r="D62" i="15"/>
  <c r="E44" i="15"/>
  <c r="K31" i="15" l="1"/>
  <c r="B35" i="15"/>
  <c r="B28" i="15"/>
  <c r="B19" i="15" s="1"/>
  <c r="B93" i="15"/>
  <c r="L90" i="15"/>
  <c r="L7" i="18"/>
  <c r="L99" i="15"/>
  <c r="C102" i="15"/>
  <c r="C93" i="15"/>
  <c r="B17" i="15"/>
  <c r="B119" i="15" s="1"/>
  <c r="K16" i="7"/>
  <c r="K13" i="7" s="1"/>
  <c r="E62" i="15"/>
  <c r="F44" i="15"/>
  <c r="K4" i="15"/>
  <c r="K105" i="15" s="1"/>
  <c r="B102" i="15" l="1"/>
  <c r="B26" i="15"/>
  <c r="B118" i="15"/>
  <c r="N14" i="15"/>
  <c r="B73" i="15"/>
  <c r="B100" i="15"/>
  <c r="B91" i="15"/>
  <c r="B120" i="15"/>
  <c r="B82" i="15"/>
  <c r="K108" i="15"/>
  <c r="K107" i="15"/>
  <c r="K106" i="15"/>
  <c r="F62" i="15"/>
  <c r="G44" i="15"/>
  <c r="K4" i="7"/>
  <c r="K93" i="7" s="1"/>
  <c r="N97" i="15" l="1"/>
  <c r="N88" i="15"/>
  <c r="N5" i="18"/>
  <c r="N53" i="15"/>
  <c r="G62" i="15"/>
  <c r="K84" i="7"/>
  <c r="K90" i="7"/>
  <c r="K89" i="7"/>
  <c r="K86" i="7"/>
  <c r="K88" i="7"/>
  <c r="K87" i="7"/>
  <c r="K91" i="7"/>
  <c r="K85" i="7"/>
  <c r="K92" i="7"/>
  <c r="K95" i="7"/>
  <c r="K94" i="7"/>
  <c r="K96" i="7"/>
  <c r="H44" i="15" l="1"/>
  <c r="H62" i="15"/>
  <c r="I44" i="15"/>
  <c r="J70" i="15" l="1"/>
  <c r="I62" i="15"/>
  <c r="J23" i="15" l="1"/>
  <c r="J44" i="15"/>
  <c r="J62" i="15"/>
  <c r="K44" i="15" l="1"/>
  <c r="N28" i="15"/>
  <c r="N19" i="15" s="1"/>
  <c r="J14" i="15"/>
  <c r="K62" i="15"/>
  <c r="L44" i="15"/>
  <c r="K49" i="15"/>
  <c r="J97" i="15" l="1"/>
  <c r="J88" i="15"/>
  <c r="J5" i="18"/>
  <c r="N93" i="15"/>
  <c r="N102" i="15"/>
  <c r="L62" i="15"/>
  <c r="K48" i="15"/>
  <c r="K72" i="15" l="1"/>
  <c r="M44" i="15"/>
  <c r="M62" i="15"/>
  <c r="O70" i="15"/>
  <c r="O23" i="15" l="1"/>
  <c r="K25" i="15"/>
  <c r="K16" i="15" s="1"/>
  <c r="N44" i="15"/>
  <c r="N62" i="15"/>
  <c r="K7" i="18" l="1"/>
  <c r="K90" i="15"/>
  <c r="J31" i="15" l="1"/>
  <c r="J4" i="15"/>
  <c r="J105" i="15" s="1"/>
  <c r="K99" i="15"/>
  <c r="J16" i="7"/>
  <c r="J13" i="7" s="1"/>
  <c r="O14" i="15"/>
  <c r="J107" i="15" l="1"/>
  <c r="J108" i="15"/>
  <c r="J106" i="15"/>
  <c r="O53" i="15"/>
  <c r="O5" i="18"/>
  <c r="O88" i="15"/>
  <c r="O97" i="15"/>
  <c r="J4" i="7"/>
  <c r="J93" i="7" s="1"/>
  <c r="O44" i="15" l="1"/>
  <c r="J84" i="7"/>
  <c r="J92" i="7"/>
  <c r="J87" i="7"/>
  <c r="J91" i="7"/>
  <c r="J86" i="7"/>
  <c r="J89" i="7"/>
  <c r="J85" i="7"/>
  <c r="J90" i="7"/>
  <c r="J88" i="7"/>
  <c r="J94" i="7"/>
  <c r="J95" i="7"/>
  <c r="J96" i="7"/>
  <c r="O62" i="15" l="1"/>
  <c r="O28" i="15" l="1"/>
  <c r="J72" i="15"/>
  <c r="J25" i="15" l="1"/>
  <c r="O19" i="15"/>
  <c r="J49" i="15"/>
  <c r="O93" i="15" l="1"/>
  <c r="O102" i="15"/>
  <c r="J16" i="15"/>
  <c r="J48" i="15"/>
  <c r="I70" i="15" l="1"/>
  <c r="I23" i="15" l="1"/>
  <c r="I14" i="15"/>
  <c r="J90" i="15"/>
  <c r="J7" i="18"/>
  <c r="J99" i="15"/>
  <c r="P70" i="15"/>
  <c r="P23" i="15" l="1"/>
  <c r="P88" i="15"/>
  <c r="I97" i="15"/>
  <c r="I5" i="18"/>
  <c r="I88" i="15"/>
  <c r="P14" i="15" l="1"/>
  <c r="P97" i="15"/>
  <c r="P5" i="18"/>
  <c r="P53" i="15"/>
  <c r="P44" i="15" l="1"/>
  <c r="P62" i="15" l="1"/>
  <c r="P28" i="15" l="1"/>
  <c r="I31" i="15" l="1"/>
  <c r="P19" i="15"/>
  <c r="I4" i="15"/>
  <c r="I108" i="15" s="1"/>
  <c r="I16" i="7"/>
  <c r="I13" i="7" s="1"/>
  <c r="I107" i="15"/>
  <c r="I106" i="15" l="1"/>
  <c r="I105" i="15"/>
  <c r="P102" i="15"/>
  <c r="P93" i="15"/>
  <c r="I4" i="7"/>
  <c r="I86" i="7" l="1"/>
  <c r="I84" i="7"/>
  <c r="I92" i="7"/>
  <c r="I87" i="7"/>
  <c r="I88" i="7"/>
  <c r="I85" i="7"/>
  <c r="I89" i="7"/>
  <c r="I90" i="7"/>
  <c r="I91" i="7"/>
  <c r="I94" i="7"/>
  <c r="I95" i="7"/>
  <c r="I96" i="7"/>
  <c r="I93" i="7"/>
  <c r="Q70" i="15" l="1"/>
  <c r="H70" i="15"/>
  <c r="H23" i="15" l="1"/>
  <c r="Q23" i="15"/>
  <c r="Q14" i="15" s="1"/>
  <c r="H14" i="15" l="1"/>
  <c r="Q97" i="15"/>
  <c r="Q88" i="15"/>
  <c r="Q5" i="18"/>
  <c r="I72" i="15"/>
  <c r="I25" i="15" l="1"/>
  <c r="H88" i="15"/>
  <c r="H97" i="15"/>
  <c r="H5" i="18"/>
  <c r="I49" i="15"/>
  <c r="I16" i="15" l="1"/>
  <c r="Q53" i="15"/>
  <c r="I48" i="15"/>
  <c r="Q44" i="15" l="1"/>
  <c r="Q62" i="15"/>
  <c r="I90" i="15" l="1"/>
  <c r="I7" i="18"/>
  <c r="I99" i="15"/>
  <c r="Q28" i="15" l="1"/>
  <c r="Q19" i="15" s="1"/>
  <c r="H16" i="7"/>
  <c r="H4" i="15" l="1"/>
  <c r="H31" i="15"/>
  <c r="Q102" i="15"/>
  <c r="Q93" i="15"/>
  <c r="H105" i="15"/>
  <c r="H106" i="15"/>
  <c r="H107" i="15"/>
  <c r="H108" i="15"/>
  <c r="H13" i="7"/>
  <c r="H4" i="7" l="1"/>
  <c r="H93" i="7"/>
  <c r="H89" i="7" l="1"/>
  <c r="H90" i="7"/>
  <c r="H88" i="7"/>
  <c r="H86" i="7"/>
  <c r="H84" i="7"/>
  <c r="H87" i="7"/>
  <c r="H92" i="7"/>
  <c r="H91" i="7"/>
  <c r="H85" i="7"/>
  <c r="H94" i="7"/>
  <c r="H95" i="7"/>
  <c r="H96" i="7"/>
  <c r="G70" i="15" l="1"/>
  <c r="H49" i="15"/>
  <c r="G23" i="15" l="1"/>
  <c r="G14" i="15"/>
  <c r="H48" i="15"/>
  <c r="G97" i="15" l="1"/>
  <c r="G5" i="18"/>
  <c r="G88" i="15"/>
  <c r="H72" i="15"/>
  <c r="H25" i="15" l="1"/>
  <c r="H16" i="15"/>
  <c r="H90" i="15"/>
  <c r="H7" i="18"/>
  <c r="H99" i="15"/>
  <c r="G16" i="7" l="1"/>
  <c r="G4" i="15"/>
  <c r="G108" i="15" s="1"/>
  <c r="G31" i="15" l="1"/>
  <c r="G13" i="7"/>
  <c r="G105" i="15"/>
  <c r="G106" i="15"/>
  <c r="G107" i="15"/>
  <c r="G4" i="7" l="1"/>
  <c r="G93" i="7" s="1"/>
  <c r="F70" i="15" l="1"/>
  <c r="G88" i="7"/>
  <c r="G85" i="7"/>
  <c r="G90" i="7"/>
  <c r="G84" i="7"/>
  <c r="G91" i="7"/>
  <c r="G87" i="7"/>
  <c r="G92" i="7"/>
  <c r="G89" i="7"/>
  <c r="G86" i="7"/>
  <c r="G94" i="7"/>
  <c r="G95" i="7"/>
  <c r="G96" i="7"/>
  <c r="F23" i="15" l="1"/>
  <c r="F14" i="15"/>
  <c r="F88" i="15" l="1"/>
  <c r="F97" i="15"/>
  <c r="F5" i="18"/>
  <c r="G49" i="15"/>
  <c r="G48" i="15" l="1"/>
  <c r="G72" i="15" l="1"/>
  <c r="G25" i="15" l="1"/>
  <c r="G16" i="15"/>
  <c r="G90" i="15" l="1"/>
  <c r="G7" i="18"/>
  <c r="G99" i="15"/>
  <c r="F16" i="7" l="1"/>
  <c r="F4" i="15"/>
  <c r="F108" i="15" s="1"/>
  <c r="F13" i="7"/>
  <c r="F106" i="15" l="1"/>
  <c r="F31" i="15"/>
  <c r="F107" i="15"/>
  <c r="F105" i="15"/>
  <c r="F4" i="7"/>
  <c r="F93" i="7" s="1"/>
  <c r="F85" i="7" l="1"/>
  <c r="F90" i="7"/>
  <c r="F89" i="7"/>
  <c r="F92" i="7"/>
  <c r="F86" i="7"/>
  <c r="F87" i="7"/>
  <c r="F88" i="7"/>
  <c r="F84" i="7"/>
  <c r="F91" i="7"/>
  <c r="F94" i="7"/>
  <c r="F95" i="7"/>
  <c r="F96" i="7"/>
  <c r="E70" i="15" l="1"/>
  <c r="F49" i="15"/>
  <c r="E23" i="15" l="1"/>
  <c r="E14" i="15"/>
  <c r="E97" i="15"/>
  <c r="E5" i="18"/>
  <c r="F48" i="15"/>
  <c r="E88" i="15" l="1"/>
  <c r="F72" i="15" l="1"/>
  <c r="F25" i="15" l="1"/>
  <c r="F16" i="15" s="1"/>
  <c r="D70" i="15"/>
  <c r="D23" i="15" l="1"/>
  <c r="D14" i="15"/>
  <c r="D97" i="15" l="1"/>
  <c r="F90" i="15"/>
  <c r="F7" i="18"/>
  <c r="F99" i="15"/>
  <c r="D5" i="18"/>
  <c r="D88" i="15"/>
  <c r="E16" i="7" l="1"/>
  <c r="E4" i="15"/>
  <c r="E108" i="15" s="1"/>
  <c r="E31" i="15" l="1"/>
  <c r="E13" i="7"/>
  <c r="E105" i="15"/>
  <c r="E106" i="15"/>
  <c r="E107" i="15"/>
  <c r="E4" i="7" l="1"/>
  <c r="E93" i="7" s="1"/>
  <c r="E87" i="7" l="1"/>
  <c r="E86" i="7"/>
  <c r="E90" i="7"/>
  <c r="E92" i="7"/>
  <c r="E88" i="7"/>
  <c r="E85" i="7"/>
  <c r="E89" i="7"/>
  <c r="E84" i="7"/>
  <c r="E91" i="7"/>
  <c r="E94" i="7"/>
  <c r="E95" i="7"/>
  <c r="E96" i="7"/>
  <c r="E72" i="15" l="1"/>
  <c r="E25" i="15" l="1"/>
  <c r="E16" i="15"/>
  <c r="E49" i="15"/>
  <c r="E48" i="15" l="1"/>
  <c r="E90" i="15" l="1"/>
  <c r="E7" i="18"/>
  <c r="E99" i="15"/>
  <c r="D4" i="15" l="1"/>
  <c r="D108" i="15" s="1"/>
  <c r="D31" i="15" l="1"/>
  <c r="D16" i="7"/>
  <c r="D13" i="7" s="1"/>
  <c r="D105" i="15"/>
  <c r="D106" i="15"/>
  <c r="D107" i="15"/>
  <c r="D4" i="7" l="1"/>
  <c r="D93" i="7"/>
  <c r="D85" i="7" l="1"/>
  <c r="D92" i="7"/>
  <c r="D89" i="7"/>
  <c r="D90" i="7"/>
  <c r="D86" i="7"/>
  <c r="D87" i="7"/>
  <c r="D88" i="7"/>
  <c r="D84" i="7"/>
  <c r="D91" i="7"/>
  <c r="D94" i="7"/>
  <c r="D95" i="7"/>
  <c r="D96" i="7"/>
  <c r="B70" i="15" l="1"/>
  <c r="B23" i="15" l="1"/>
  <c r="B97" i="15"/>
  <c r="D72" i="15"/>
  <c r="D25" i="15" l="1"/>
  <c r="B14" i="15"/>
  <c r="D16" i="15"/>
  <c r="B88" i="15"/>
  <c r="B5" i="18"/>
  <c r="D49" i="15"/>
  <c r="D48" i="15" l="1"/>
  <c r="D90" i="15" l="1"/>
  <c r="D7" i="18"/>
  <c r="D99" i="15"/>
  <c r="C31" i="15" l="1"/>
  <c r="C4" i="15"/>
  <c r="C108" i="15" s="1"/>
  <c r="C16" i="7"/>
  <c r="C13" i="7" s="1"/>
  <c r="C107" i="15"/>
  <c r="C106" i="15" l="1"/>
  <c r="C105" i="15"/>
  <c r="C4" i="7"/>
  <c r="C93" i="7" s="1"/>
  <c r="C89" i="7" l="1"/>
  <c r="C87" i="7"/>
  <c r="C91" i="7"/>
  <c r="C85" i="7"/>
  <c r="C88" i="7"/>
  <c r="C84" i="7"/>
  <c r="C90" i="7"/>
  <c r="C86" i="7"/>
  <c r="C92" i="7"/>
  <c r="C94" i="7"/>
  <c r="C95" i="7"/>
  <c r="C96" i="7"/>
  <c r="B71" i="15" l="1"/>
  <c r="C49" i="15"/>
  <c r="B24" i="15" l="1"/>
  <c r="D25" i="18"/>
  <c r="C40" i="7"/>
  <c r="C29" i="16"/>
  <c r="C48" i="15"/>
  <c r="B15" i="15" l="1"/>
  <c r="C72" i="15"/>
  <c r="E25" i="18"/>
  <c r="C172" i="7"/>
  <c r="D40" i="7"/>
  <c r="D38" i="16"/>
  <c r="D20" i="16"/>
  <c r="D29" i="16"/>
  <c r="C66" i="7"/>
  <c r="C33" i="17"/>
  <c r="D65" i="16" l="1"/>
  <c r="C25" i="15"/>
  <c r="C16" i="15" s="1"/>
  <c r="B31" i="15"/>
  <c r="B89" i="15"/>
  <c r="B98" i="15"/>
  <c r="B6" i="18"/>
  <c r="B4" i="15"/>
  <c r="B108" i="15" s="1"/>
  <c r="F25" i="18"/>
  <c r="B16" i="7"/>
  <c r="B13" i="7" s="1"/>
  <c r="D66" i="7"/>
  <c r="D33" i="17"/>
  <c r="D24" i="17"/>
  <c r="D42" i="17"/>
  <c r="C198" i="7"/>
  <c r="E40" i="7"/>
  <c r="E20" i="16"/>
  <c r="E38" i="16"/>
  <c r="E29" i="16"/>
  <c r="D172" i="7"/>
  <c r="E65" i="16" l="1"/>
  <c r="B107" i="15"/>
  <c r="B106" i="15"/>
  <c r="B105" i="15"/>
  <c r="M31" i="15"/>
  <c r="M16" i="7"/>
  <c r="M13" i="7" s="1"/>
  <c r="M4" i="15"/>
  <c r="M108" i="15" s="1"/>
  <c r="G25" i="18"/>
  <c r="D198" i="7"/>
  <c r="E172" i="7"/>
  <c r="B4" i="7"/>
  <c r="B93" i="7" s="1"/>
  <c r="F40" i="7"/>
  <c r="F38" i="16"/>
  <c r="F20" i="16"/>
  <c r="F29" i="16"/>
  <c r="F65" i="16" l="1"/>
  <c r="M105" i="15"/>
  <c r="N4" i="15"/>
  <c r="N108" i="15" s="1"/>
  <c r="M107" i="15"/>
  <c r="M106" i="15"/>
  <c r="N16" i="7"/>
  <c r="N13" i="7" s="1"/>
  <c r="C90" i="15"/>
  <c r="C7" i="18"/>
  <c r="C99" i="15"/>
  <c r="E33" i="17"/>
  <c r="E24" i="17"/>
  <c r="E66" i="7"/>
  <c r="E198" i="7" s="1"/>
  <c r="E42" i="17"/>
  <c r="M4" i="7"/>
  <c r="M93" i="7" s="1"/>
  <c r="G40" i="7"/>
  <c r="G20" i="16"/>
  <c r="G29" i="16"/>
  <c r="G38" i="16"/>
  <c r="F66" i="7"/>
  <c r="F33" i="17"/>
  <c r="F42" i="17"/>
  <c r="F24" i="17"/>
  <c r="F172" i="7"/>
  <c r="B86" i="7"/>
  <c r="B88" i="7"/>
  <c r="B92" i="7"/>
  <c r="B85" i="7"/>
  <c r="B84" i="7"/>
  <c r="B87" i="7"/>
  <c r="B91" i="7"/>
  <c r="B89" i="7"/>
  <c r="B90" i="7"/>
  <c r="B94" i="7"/>
  <c r="B95" i="7"/>
  <c r="B96" i="7"/>
  <c r="N106" i="15" l="1"/>
  <c r="N105" i="15"/>
  <c r="N107" i="15"/>
  <c r="O31" i="15"/>
  <c r="N31" i="15"/>
  <c r="O16" i="7"/>
  <c r="O13" i="7" s="1"/>
  <c r="O4" i="15"/>
  <c r="O108" i="15" s="1"/>
  <c r="M89" i="7"/>
  <c r="M91" i="7"/>
  <c r="M86" i="7"/>
  <c r="M88" i="7"/>
  <c r="M85" i="7"/>
  <c r="M90" i="7"/>
  <c r="M84" i="7"/>
  <c r="M87" i="7"/>
  <c r="M92" i="7"/>
  <c r="M95" i="7"/>
  <c r="M94" i="7"/>
  <c r="M96" i="7"/>
  <c r="F198" i="7"/>
  <c r="G172" i="7"/>
  <c r="G66" i="7"/>
  <c r="G33" i="17"/>
  <c r="G42" i="17"/>
  <c r="G24" i="17"/>
  <c r="N4" i="7"/>
  <c r="G65" i="16"/>
  <c r="H20" i="16" l="1"/>
  <c r="H25" i="18"/>
  <c r="P31" i="15"/>
  <c r="P16" i="7"/>
  <c r="P13" i="7" s="1"/>
  <c r="O105" i="15"/>
  <c r="H29" i="16"/>
  <c r="H40" i="7"/>
  <c r="H172" i="7" s="1"/>
  <c r="H38" i="16"/>
  <c r="P4" i="15"/>
  <c r="P108" i="15" s="1"/>
  <c r="O106" i="15"/>
  <c r="O107" i="15"/>
  <c r="H66" i="7"/>
  <c r="H33" i="17"/>
  <c r="H42" i="17"/>
  <c r="H24" i="17"/>
  <c r="N84" i="7"/>
  <c r="N92" i="7"/>
  <c r="N89" i="7"/>
  <c r="N85" i="7"/>
  <c r="N86" i="7"/>
  <c r="N90" i="7"/>
  <c r="N87" i="7"/>
  <c r="N88" i="7"/>
  <c r="N91" i="7"/>
  <c r="N94" i="7"/>
  <c r="N95" i="7"/>
  <c r="N96" i="7"/>
  <c r="O4" i="7"/>
  <c r="O93" i="7" s="1"/>
  <c r="N93" i="7"/>
  <c r="G198" i="7"/>
  <c r="H65" i="16" l="1"/>
  <c r="I40" i="7"/>
  <c r="I172" i="7" s="1"/>
  <c r="I25" i="18"/>
  <c r="Q31" i="15"/>
  <c r="I20" i="16"/>
  <c r="I29" i="16"/>
  <c r="I38" i="16"/>
  <c r="P105" i="15"/>
  <c r="P107" i="15"/>
  <c r="P106" i="15"/>
  <c r="B40" i="15"/>
  <c r="Q16" i="7"/>
  <c r="Q13" i="7" s="1"/>
  <c r="Q4" i="15"/>
  <c r="Q105" i="15" s="1"/>
  <c r="K25" i="18"/>
  <c r="N72" i="15"/>
  <c r="H198" i="7"/>
  <c r="M49" i="15"/>
  <c r="O91" i="7"/>
  <c r="O84" i="7"/>
  <c r="O87" i="7"/>
  <c r="O89" i="7"/>
  <c r="O86" i="7"/>
  <c r="O90" i="7"/>
  <c r="O88" i="7"/>
  <c r="O85" i="7"/>
  <c r="O92" i="7"/>
  <c r="O94" i="7"/>
  <c r="O95" i="7"/>
  <c r="O96" i="7"/>
  <c r="P4" i="7"/>
  <c r="P93" i="7" s="1"/>
  <c r="Q108" i="15"/>
  <c r="I66" i="7"/>
  <c r="I33" i="17"/>
  <c r="I42" i="17"/>
  <c r="I24" i="17"/>
  <c r="N25" i="15" l="1"/>
  <c r="I65" i="16"/>
  <c r="J20" i="16"/>
  <c r="J25" i="18"/>
  <c r="Q107" i="15"/>
  <c r="Q106" i="15"/>
  <c r="J38" i="16"/>
  <c r="J40" i="7"/>
  <c r="J172" i="7" s="1"/>
  <c r="J29" i="16"/>
  <c r="B49" i="15"/>
  <c r="P89" i="7"/>
  <c r="P91" i="7"/>
  <c r="P87" i="7"/>
  <c r="P90" i="7"/>
  <c r="P84" i="7"/>
  <c r="P92" i="7"/>
  <c r="P85" i="7"/>
  <c r="P86" i="7"/>
  <c r="P88" i="7"/>
  <c r="P94" i="7"/>
  <c r="P95" i="7"/>
  <c r="P96" i="7"/>
  <c r="I198" i="7"/>
  <c r="K40" i="7"/>
  <c r="K38" i="16"/>
  <c r="K20" i="16"/>
  <c r="K29" i="16"/>
  <c r="M48" i="15"/>
  <c r="N49" i="15"/>
  <c r="Q4" i="7"/>
  <c r="J66" i="7"/>
  <c r="J33" i="17"/>
  <c r="J42" i="17"/>
  <c r="J24" i="17"/>
  <c r="B39" i="15"/>
  <c r="J65" i="16" l="1"/>
  <c r="O72" i="15"/>
  <c r="C40" i="15"/>
  <c r="C39" i="15" s="1"/>
  <c r="M72" i="15"/>
  <c r="N16" i="15"/>
  <c r="B72" i="15"/>
  <c r="K66" i="7"/>
  <c r="B59" i="16"/>
  <c r="Q89" i="7"/>
  <c r="Q90" i="7"/>
  <c r="Q91" i="7"/>
  <c r="Q85" i="7"/>
  <c r="Q87" i="7"/>
  <c r="Q86" i="7"/>
  <c r="Q92" i="7"/>
  <c r="Q84" i="7"/>
  <c r="Q88" i="7"/>
  <c r="Q94" i="7"/>
  <c r="Q95" i="7"/>
  <c r="Q96" i="7"/>
  <c r="K172" i="7"/>
  <c r="O49" i="15"/>
  <c r="M25" i="18"/>
  <c r="J198" i="7"/>
  <c r="B48" i="15"/>
  <c r="Q93" i="7"/>
  <c r="N48" i="15"/>
  <c r="K65" i="16"/>
  <c r="O25" i="15" l="1"/>
  <c r="B25" i="15"/>
  <c r="B16" i="15" s="1"/>
  <c r="M25" i="15"/>
  <c r="M16" i="15" s="1"/>
  <c r="L38" i="16"/>
  <c r="L25" i="18"/>
  <c r="O16" i="15"/>
  <c r="K33" i="17"/>
  <c r="L20" i="16"/>
  <c r="L29" i="16"/>
  <c r="L40" i="7"/>
  <c r="L172" i="7" s="1"/>
  <c r="K42" i="17"/>
  <c r="D40" i="15"/>
  <c r="D39" i="15" s="1"/>
  <c r="K24" i="17"/>
  <c r="B13" i="15"/>
  <c r="B115" i="15" s="1"/>
  <c r="C58" i="15"/>
  <c r="C57" i="15" s="1"/>
  <c r="N25" i="18"/>
  <c r="L66" i="7"/>
  <c r="L33" i="17"/>
  <c r="L42" i="17"/>
  <c r="L24" i="17"/>
  <c r="M40" i="7"/>
  <c r="M20" i="16"/>
  <c r="M38" i="16"/>
  <c r="M29" i="16"/>
  <c r="K198" i="7"/>
  <c r="P49" i="15"/>
  <c r="O48" i="15"/>
  <c r="M65" i="16" l="1"/>
  <c r="L65" i="16"/>
  <c r="B12" i="15"/>
  <c r="B54" i="16" s="1"/>
  <c r="D58" i="15"/>
  <c r="D57" i="15" s="1"/>
  <c r="B116" i="15"/>
  <c r="N7" i="18"/>
  <c r="N90" i="15"/>
  <c r="N99" i="15"/>
  <c r="O7" i="18"/>
  <c r="O90" i="15"/>
  <c r="O99" i="15"/>
  <c r="B55" i="16"/>
  <c r="B114" i="15"/>
  <c r="B117" i="15"/>
  <c r="E40" i="15"/>
  <c r="N40" i="7"/>
  <c r="N38" i="16"/>
  <c r="N20" i="16"/>
  <c r="N29" i="16"/>
  <c r="M172" i="7"/>
  <c r="L198" i="7"/>
  <c r="P48" i="15"/>
  <c r="N65" i="16" l="1"/>
  <c r="M7" i="18"/>
  <c r="M90" i="15"/>
  <c r="M99" i="15"/>
  <c r="P72" i="15"/>
  <c r="F58" i="15"/>
  <c r="F57" i="15" s="1"/>
  <c r="B22" i="15"/>
  <c r="B90" i="15"/>
  <c r="B7" i="18"/>
  <c r="B4" i="18" s="1"/>
  <c r="B99" i="15"/>
  <c r="M33" i="17"/>
  <c r="M42" i="17"/>
  <c r="M66" i="7"/>
  <c r="M198" i="7" s="1"/>
  <c r="M24" i="17"/>
  <c r="P25" i="18"/>
  <c r="E58" i="15"/>
  <c r="E57" i="15" s="1"/>
  <c r="B27" i="18"/>
  <c r="B26" i="18"/>
  <c r="E39" i="15"/>
  <c r="N172" i="7"/>
  <c r="P25" i="15" l="1"/>
  <c r="O40" i="7"/>
  <c r="O25" i="18"/>
  <c r="O20" i="16"/>
  <c r="B12" i="18"/>
  <c r="B18" i="18"/>
  <c r="P16" i="15"/>
  <c r="H40" i="15"/>
  <c r="O29" i="16"/>
  <c r="B69" i="15"/>
  <c r="B78" i="15"/>
  <c r="B87" i="15"/>
  <c r="B21" i="15"/>
  <c r="B96" i="15"/>
  <c r="O38" i="16"/>
  <c r="N42" i="17"/>
  <c r="N33" i="17"/>
  <c r="N66" i="7"/>
  <c r="N198" i="7" s="1"/>
  <c r="N24" i="17"/>
  <c r="F40" i="15"/>
  <c r="O172" i="7"/>
  <c r="B50" i="7"/>
  <c r="B25" i="16"/>
  <c r="B70" i="16" s="1"/>
  <c r="B34" i="16"/>
  <c r="B43" i="16"/>
  <c r="B76" i="7"/>
  <c r="B38" i="17"/>
  <c r="B47" i="17"/>
  <c r="B29" i="17"/>
  <c r="B42" i="7"/>
  <c r="B22" i="16"/>
  <c r="B67" i="16" s="1"/>
  <c r="B31" i="16"/>
  <c r="B40" i="16"/>
  <c r="B68" i="7"/>
  <c r="B35" i="17"/>
  <c r="B44" i="17"/>
  <c r="B26" i="17"/>
  <c r="C27" i="18"/>
  <c r="P40" i="7"/>
  <c r="P29" i="16"/>
  <c r="P38" i="16"/>
  <c r="P20" i="16"/>
  <c r="B41" i="7"/>
  <c r="B21" i="16"/>
  <c r="B66" i="16" s="1"/>
  <c r="B30" i="16"/>
  <c r="B39" i="16"/>
  <c r="P65" i="16" l="1"/>
  <c r="O65" i="16"/>
  <c r="B12" i="16"/>
  <c r="B32" i="16" s="1"/>
  <c r="B49" i="7"/>
  <c r="B48" i="7" s="1"/>
  <c r="B24" i="16"/>
  <c r="B69" i="16" s="1"/>
  <c r="B33" i="16"/>
  <c r="B42" i="16"/>
  <c r="P90" i="15"/>
  <c r="P7" i="18"/>
  <c r="P99" i="15"/>
  <c r="F39" i="15"/>
  <c r="G40" i="15"/>
  <c r="G39" i="15" s="1"/>
  <c r="Q25" i="18"/>
  <c r="O42" i="17"/>
  <c r="O66" i="7"/>
  <c r="O198" i="7" s="1"/>
  <c r="O24" i="17"/>
  <c r="O33" i="17"/>
  <c r="P42" i="17"/>
  <c r="G58" i="15"/>
  <c r="G57" i="15" s="1"/>
  <c r="B173" i="7"/>
  <c r="D27" i="18"/>
  <c r="C68" i="7"/>
  <c r="C35" i="17"/>
  <c r="C44" i="17"/>
  <c r="C26" i="17"/>
  <c r="P66" i="7"/>
  <c r="P33" i="17"/>
  <c r="B75" i="7"/>
  <c r="B12" i="17"/>
  <c r="B37" i="17"/>
  <c r="B46" i="17"/>
  <c r="B28" i="17"/>
  <c r="C76" i="7"/>
  <c r="C38" i="17"/>
  <c r="C47" i="17"/>
  <c r="C29" i="17"/>
  <c r="B208" i="7"/>
  <c r="H39" i="15"/>
  <c r="B182" i="7"/>
  <c r="C50" i="7"/>
  <c r="C34" i="16"/>
  <c r="C43" i="16"/>
  <c r="C25" i="16"/>
  <c r="C70" i="16" s="1"/>
  <c r="B200" i="7"/>
  <c r="P172" i="7"/>
  <c r="C42" i="7"/>
  <c r="C22" i="16"/>
  <c r="C67" i="16" s="1"/>
  <c r="C40" i="16"/>
  <c r="C31" i="16"/>
  <c r="B174" i="7"/>
  <c r="B67" i="7"/>
  <c r="B34" i="17"/>
  <c r="B43" i="17"/>
  <c r="B25" i="17"/>
  <c r="B23" i="16" l="1"/>
  <c r="B68" i="16" s="1"/>
  <c r="P24" i="17"/>
  <c r="B41" i="16"/>
  <c r="C8" i="16"/>
  <c r="C28" i="16" s="1"/>
  <c r="C41" i="7"/>
  <c r="C173" i="7" s="1"/>
  <c r="C30" i="16"/>
  <c r="B181" i="7"/>
  <c r="Q20" i="16"/>
  <c r="Q29" i="16"/>
  <c r="Q40" i="7"/>
  <c r="Q172" i="7" s="1"/>
  <c r="Q38" i="16"/>
  <c r="H58" i="15"/>
  <c r="H57" i="15" s="1"/>
  <c r="I58" i="15"/>
  <c r="I57" i="15" s="1"/>
  <c r="B180" i="7"/>
  <c r="B43" i="7"/>
  <c r="D41" i="7"/>
  <c r="D30" i="16"/>
  <c r="D8" i="16"/>
  <c r="E27" i="18"/>
  <c r="B36" i="17"/>
  <c r="B45" i="17"/>
  <c r="B27" i="17"/>
  <c r="D68" i="7"/>
  <c r="D35" i="17"/>
  <c r="D44" i="17"/>
  <c r="D26" i="17"/>
  <c r="C174" i="7"/>
  <c r="D76" i="7"/>
  <c r="D38" i="17"/>
  <c r="D47" i="17"/>
  <c r="D29" i="17"/>
  <c r="P198" i="7"/>
  <c r="C200" i="7"/>
  <c r="D50" i="7"/>
  <c r="D43" i="16"/>
  <c r="D25" i="16"/>
  <c r="D70" i="16" s="1"/>
  <c r="D34" i="16"/>
  <c r="B199" i="7"/>
  <c r="C182" i="7"/>
  <c r="C208" i="7"/>
  <c r="Q66" i="7"/>
  <c r="Q33" i="17"/>
  <c r="Q42" i="17"/>
  <c r="Q24" i="17"/>
  <c r="B74" i="7"/>
  <c r="B207" i="7"/>
  <c r="D42" i="7"/>
  <c r="D40" i="16"/>
  <c r="D22" i="16"/>
  <c r="D67" i="16" s="1"/>
  <c r="D31" i="16"/>
  <c r="C67" i="7"/>
  <c r="C34" i="17"/>
  <c r="C8" i="17"/>
  <c r="Q65" i="16" l="1"/>
  <c r="C39" i="7"/>
  <c r="C30" i="7" s="1"/>
  <c r="I40" i="15"/>
  <c r="J58" i="15"/>
  <c r="J57" i="15" s="1"/>
  <c r="B69" i="7"/>
  <c r="B201" i="7" s="1"/>
  <c r="B206" i="7"/>
  <c r="D67" i="7"/>
  <c r="D34" i="17"/>
  <c r="D8" i="17"/>
  <c r="C171" i="7"/>
  <c r="D208" i="7"/>
  <c r="F27" i="18"/>
  <c r="C199" i="7"/>
  <c r="C65" i="7"/>
  <c r="E50" i="7"/>
  <c r="E25" i="16"/>
  <c r="E70" i="16" s="1"/>
  <c r="E34" i="16"/>
  <c r="E43" i="16"/>
  <c r="E68" i="7"/>
  <c r="E35" i="17"/>
  <c r="E44" i="17"/>
  <c r="E26" i="17"/>
  <c r="D28" i="16"/>
  <c r="D173" i="7"/>
  <c r="D39" i="7"/>
  <c r="D174" i="7"/>
  <c r="D182" i="7"/>
  <c r="I39" i="15"/>
  <c r="B175" i="7"/>
  <c r="C32" i="17"/>
  <c r="Q198" i="7"/>
  <c r="E76" i="7"/>
  <c r="E38" i="17"/>
  <c r="E47" i="17"/>
  <c r="E29" i="17"/>
  <c r="D200" i="7"/>
  <c r="E42" i="7"/>
  <c r="E22" i="16"/>
  <c r="E67" i="16" s="1"/>
  <c r="E40" i="16"/>
  <c r="E31" i="16"/>
  <c r="E41" i="7" l="1"/>
  <c r="E173" i="7" s="1"/>
  <c r="E30" i="16"/>
  <c r="E8" i="16"/>
  <c r="K58" i="15"/>
  <c r="K57" i="15" s="1"/>
  <c r="J40" i="15"/>
  <c r="J39" i="15" s="1"/>
  <c r="D171" i="7"/>
  <c r="D30" i="7"/>
  <c r="C56" i="7"/>
  <c r="C197" i="7"/>
  <c r="C162" i="7"/>
  <c r="E67" i="7"/>
  <c r="E34" i="17"/>
  <c r="E8" i="17"/>
  <c r="E182" i="7"/>
  <c r="F50" i="7"/>
  <c r="F43" i="16"/>
  <c r="F25" i="16"/>
  <c r="F70" i="16" s="1"/>
  <c r="F34" i="16"/>
  <c r="F42" i="7"/>
  <c r="F40" i="16"/>
  <c r="F22" i="16"/>
  <c r="F67" i="16" s="1"/>
  <c r="F31" i="16"/>
  <c r="D199" i="7"/>
  <c r="D65" i="7"/>
  <c r="G27" i="18"/>
  <c r="E174" i="7"/>
  <c r="E208" i="7"/>
  <c r="F41" i="7"/>
  <c r="F30" i="16"/>
  <c r="F8" i="16"/>
  <c r="F76" i="7"/>
  <c r="F38" i="17"/>
  <c r="F47" i="17"/>
  <c r="F29" i="17"/>
  <c r="F68" i="7"/>
  <c r="F35" i="17"/>
  <c r="F44" i="17"/>
  <c r="F26" i="17"/>
  <c r="E200" i="7"/>
  <c r="D32" i="17"/>
  <c r="E39" i="7" l="1"/>
  <c r="E28" i="16"/>
  <c r="K40" i="15"/>
  <c r="L40" i="15"/>
  <c r="L39" i="15" s="1"/>
  <c r="L58" i="15"/>
  <c r="L57" i="15" s="1"/>
  <c r="F28" i="16"/>
  <c r="G68" i="7"/>
  <c r="G35" i="17"/>
  <c r="G44" i="17"/>
  <c r="G26" i="17"/>
  <c r="F174" i="7"/>
  <c r="F173" i="7"/>
  <c r="F39" i="7"/>
  <c r="E171" i="7"/>
  <c r="E30" i="7"/>
  <c r="G41" i="7"/>
  <c r="G30" i="16"/>
  <c r="G8" i="16"/>
  <c r="E32" i="17"/>
  <c r="G50" i="7"/>
  <c r="G34" i="16"/>
  <c r="G25" i="16"/>
  <c r="G70" i="16" s="1"/>
  <c r="G43" i="16"/>
  <c r="F200" i="7"/>
  <c r="F208" i="7"/>
  <c r="G42" i="7"/>
  <c r="G22" i="16"/>
  <c r="G67" i="16" s="1"/>
  <c r="G31" i="16"/>
  <c r="G40" i="16"/>
  <c r="C188" i="7"/>
  <c r="H27" i="18"/>
  <c r="D56" i="7"/>
  <c r="D197" i="7"/>
  <c r="F182" i="7"/>
  <c r="E199" i="7"/>
  <c r="E65" i="7"/>
  <c r="G76" i="7"/>
  <c r="G38" i="17"/>
  <c r="G47" i="17"/>
  <c r="G29" i="17"/>
  <c r="D162" i="7"/>
  <c r="F67" i="7"/>
  <c r="F34" i="17"/>
  <c r="F8" i="17"/>
  <c r="K39" i="15" l="1"/>
  <c r="F199" i="7"/>
  <c r="F65" i="7"/>
  <c r="G67" i="7"/>
  <c r="G34" i="17"/>
  <c r="G8" i="17"/>
  <c r="G174" i="7"/>
  <c r="G173" i="7"/>
  <c r="G39" i="7"/>
  <c r="H50" i="7"/>
  <c r="H43" i="16"/>
  <c r="H25" i="16"/>
  <c r="H70" i="16" s="1"/>
  <c r="H34" i="16"/>
  <c r="I27" i="18"/>
  <c r="G208" i="7"/>
  <c r="E56" i="7"/>
  <c r="E197" i="7"/>
  <c r="D188" i="7"/>
  <c r="H68" i="7"/>
  <c r="H35" i="17"/>
  <c r="H44" i="17"/>
  <c r="H26" i="17"/>
  <c r="G182" i="7"/>
  <c r="F171" i="7"/>
  <c r="F30" i="7"/>
  <c r="G200" i="7"/>
  <c r="H41" i="7"/>
  <c r="H30" i="16"/>
  <c r="H8" i="16"/>
  <c r="F32" i="17"/>
  <c r="E162" i="7"/>
  <c r="H76" i="7"/>
  <c r="H38" i="17"/>
  <c r="H47" i="17"/>
  <c r="H29" i="17"/>
  <c r="H42" i="7"/>
  <c r="H22" i="16"/>
  <c r="H67" i="16" s="1"/>
  <c r="H31" i="16"/>
  <c r="H40" i="16"/>
  <c r="G28" i="16"/>
  <c r="N58" i="15" l="1"/>
  <c r="N57" i="15" s="1"/>
  <c r="M40" i="15"/>
  <c r="M39" i="15" s="1"/>
  <c r="N40" i="15"/>
  <c r="M58" i="15"/>
  <c r="M57" i="15" s="1"/>
  <c r="H67" i="7"/>
  <c r="H34" i="17"/>
  <c r="H8" i="17"/>
  <c r="F162" i="7"/>
  <c r="H200" i="7"/>
  <c r="E188" i="7"/>
  <c r="H174" i="7"/>
  <c r="H208" i="7"/>
  <c r="I42" i="7"/>
  <c r="I40" i="16"/>
  <c r="I22" i="16"/>
  <c r="I67" i="16" s="1"/>
  <c r="I31" i="16"/>
  <c r="G32" i="17"/>
  <c r="I50" i="7"/>
  <c r="I34" i="16"/>
  <c r="I25" i="16"/>
  <c r="I70" i="16" s="1"/>
  <c r="I43" i="16"/>
  <c r="J27" i="18"/>
  <c r="H182" i="7"/>
  <c r="F56" i="7"/>
  <c r="F197" i="7"/>
  <c r="I41" i="7"/>
  <c r="I30" i="16"/>
  <c r="I8" i="16"/>
  <c r="H28" i="16"/>
  <c r="H173" i="7"/>
  <c r="H39" i="7"/>
  <c r="I68" i="7"/>
  <c r="I35" i="17"/>
  <c r="I44" i="17"/>
  <c r="I26" i="17"/>
  <c r="G171" i="7"/>
  <c r="G30" i="7"/>
  <c r="G199" i="7"/>
  <c r="G65" i="7"/>
  <c r="I76" i="7"/>
  <c r="I38" i="17"/>
  <c r="I47" i="17"/>
  <c r="I29" i="17"/>
  <c r="N39" i="15" l="1"/>
  <c r="I28" i="16"/>
  <c r="J76" i="7"/>
  <c r="J38" i="17"/>
  <c r="J47" i="17"/>
  <c r="J29" i="17"/>
  <c r="J41" i="7"/>
  <c r="J30" i="16"/>
  <c r="J8" i="16"/>
  <c r="F188" i="7"/>
  <c r="J68" i="7"/>
  <c r="J35" i="17"/>
  <c r="J44" i="17"/>
  <c r="J26" i="17"/>
  <c r="I208" i="7"/>
  <c r="G56" i="7"/>
  <c r="G197" i="7"/>
  <c r="G162" i="7"/>
  <c r="H171" i="7"/>
  <c r="H30" i="7"/>
  <c r="I173" i="7"/>
  <c r="I39" i="7"/>
  <c r="I174" i="7"/>
  <c r="K27" i="18"/>
  <c r="J50" i="7"/>
  <c r="J25" i="16"/>
  <c r="J70" i="16" s="1"/>
  <c r="J34" i="16"/>
  <c r="J43" i="16"/>
  <c r="J42" i="7"/>
  <c r="J22" i="16"/>
  <c r="J67" i="16" s="1"/>
  <c r="J31" i="16"/>
  <c r="J40" i="16"/>
  <c r="I182" i="7"/>
  <c r="I67" i="7"/>
  <c r="I34" i="17"/>
  <c r="I8" i="17"/>
  <c r="H32" i="17"/>
  <c r="H199" i="7"/>
  <c r="H65" i="7"/>
  <c r="I200" i="7"/>
  <c r="O40" i="15" l="1"/>
  <c r="P58" i="15"/>
  <c r="P57" i="15" s="1"/>
  <c r="P40" i="15"/>
  <c r="P39" i="15" s="1"/>
  <c r="O58" i="15"/>
  <c r="O57" i="15" s="1"/>
  <c r="L27" i="18"/>
  <c r="O39" i="15"/>
  <c r="I199" i="7"/>
  <c r="I65" i="7"/>
  <c r="H162" i="7"/>
  <c r="G188" i="7"/>
  <c r="J173" i="7"/>
  <c r="J39" i="7"/>
  <c r="K76" i="7"/>
  <c r="K38" i="17"/>
  <c r="K47" i="17"/>
  <c r="K29" i="17"/>
  <c r="J67" i="7"/>
  <c r="J34" i="17"/>
  <c r="J8" i="17"/>
  <c r="K42" i="7"/>
  <c r="K40" i="16"/>
  <c r="K22" i="16"/>
  <c r="K67" i="16" s="1"/>
  <c r="K31" i="16"/>
  <c r="J200" i="7"/>
  <c r="H56" i="7"/>
  <c r="H197" i="7"/>
  <c r="J182" i="7"/>
  <c r="I30" i="7"/>
  <c r="I171" i="7"/>
  <c r="K41" i="7"/>
  <c r="K30" i="16"/>
  <c r="K8" i="16"/>
  <c r="J208" i="7"/>
  <c r="K50" i="7"/>
  <c r="K43" i="16"/>
  <c r="K25" i="16"/>
  <c r="K70" i="16" s="1"/>
  <c r="K34" i="16"/>
  <c r="I32" i="17"/>
  <c r="J174" i="7"/>
  <c r="K68" i="7"/>
  <c r="K35" i="17"/>
  <c r="K44" i="17"/>
  <c r="K26" i="17"/>
  <c r="J28" i="16"/>
  <c r="M27" i="18" l="1"/>
  <c r="H188" i="7"/>
  <c r="J171" i="7"/>
  <c r="J30" i="7"/>
  <c r="K67" i="7"/>
  <c r="K34" i="17"/>
  <c r="K8" i="17"/>
  <c r="L68" i="7"/>
  <c r="L35" i="17"/>
  <c r="L44" i="17"/>
  <c r="L26" i="17"/>
  <c r="L76" i="7"/>
  <c r="L38" i="17"/>
  <c r="L47" i="17"/>
  <c r="L29" i="17"/>
  <c r="K28" i="16"/>
  <c r="K174" i="7"/>
  <c r="J199" i="7"/>
  <c r="J65" i="7"/>
  <c r="K182" i="7"/>
  <c r="K173" i="7"/>
  <c r="K39" i="7"/>
  <c r="L42" i="7"/>
  <c r="L40" i="16"/>
  <c r="L22" i="16"/>
  <c r="L67" i="16" s="1"/>
  <c r="L31" i="16"/>
  <c r="L50" i="7"/>
  <c r="L43" i="16"/>
  <c r="L25" i="16"/>
  <c r="L70" i="16" s="1"/>
  <c r="L34" i="16"/>
  <c r="K200" i="7"/>
  <c r="I162" i="7"/>
  <c r="J32" i="17"/>
  <c r="K208" i="7"/>
  <c r="L41" i="7"/>
  <c r="L30" i="16"/>
  <c r="L8" i="16"/>
  <c r="I56" i="7"/>
  <c r="I197" i="7"/>
  <c r="L67" i="7" l="1"/>
  <c r="J56" i="7"/>
  <c r="J197" i="7"/>
  <c r="K32" i="17"/>
  <c r="J162" i="7"/>
  <c r="L174" i="7"/>
  <c r="K199" i="7"/>
  <c r="K65" i="7"/>
  <c r="L28" i="16"/>
  <c r="L173" i="7"/>
  <c r="L39" i="7"/>
  <c r="L182" i="7"/>
  <c r="M42" i="7"/>
  <c r="M22" i="16"/>
  <c r="M67" i="16" s="1"/>
  <c r="M31" i="16"/>
  <c r="M40" i="16"/>
  <c r="M76" i="7"/>
  <c r="M38" i="17"/>
  <c r="M47" i="17"/>
  <c r="M29" i="17"/>
  <c r="K171" i="7"/>
  <c r="K30" i="7"/>
  <c r="M41" i="7"/>
  <c r="M30" i="16"/>
  <c r="M8" i="16"/>
  <c r="N27" i="18"/>
  <c r="I188" i="7"/>
  <c r="L208" i="7"/>
  <c r="L200" i="7"/>
  <c r="M68" i="7"/>
  <c r="M35" i="17"/>
  <c r="M44" i="17"/>
  <c r="M26" i="17"/>
  <c r="M50" i="7"/>
  <c r="M25" i="16"/>
  <c r="M70" i="16" s="1"/>
  <c r="M43" i="16"/>
  <c r="M34" i="16"/>
  <c r="L8" i="17" l="1"/>
  <c r="L34" i="17"/>
  <c r="L171" i="7"/>
  <c r="L30" i="7"/>
  <c r="J188" i="7"/>
  <c r="N42" i="7"/>
  <c r="N40" i="16"/>
  <c r="N22" i="16"/>
  <c r="N67" i="16" s="1"/>
  <c r="N31" i="16"/>
  <c r="K162" i="7"/>
  <c r="N76" i="7"/>
  <c r="N38" i="17"/>
  <c r="N47" i="17"/>
  <c r="N29" i="17"/>
  <c r="M208" i="7"/>
  <c r="M67" i="7"/>
  <c r="M34" i="17"/>
  <c r="M8" i="17"/>
  <c r="L199" i="7"/>
  <c r="L65" i="7"/>
  <c r="O27" i="18"/>
  <c r="M28" i="16"/>
  <c r="M173" i="7"/>
  <c r="M39" i="7"/>
  <c r="M182" i="7"/>
  <c r="M174" i="7"/>
  <c r="K56" i="7"/>
  <c r="K197" i="7"/>
  <c r="M200" i="7"/>
  <c r="N68" i="7"/>
  <c r="N35" i="17"/>
  <c r="N44" i="17"/>
  <c r="N26" i="17"/>
  <c r="N50" i="7"/>
  <c r="N43" i="16"/>
  <c r="N25" i="16"/>
  <c r="N70" i="16" s="1"/>
  <c r="N34" i="16"/>
  <c r="N41" i="7"/>
  <c r="N30" i="16"/>
  <c r="N8" i="16"/>
  <c r="L32" i="17" l="1"/>
  <c r="O42" i="7"/>
  <c r="O22" i="16"/>
  <c r="O67" i="16" s="1"/>
  <c r="O31" i="16"/>
  <c r="O40" i="16"/>
  <c r="O50" i="7"/>
  <c r="O25" i="16"/>
  <c r="O70" i="16" s="1"/>
  <c r="O43" i="16"/>
  <c r="O34" i="16"/>
  <c r="M199" i="7"/>
  <c r="M65" i="7"/>
  <c r="K188" i="7"/>
  <c r="N208" i="7"/>
  <c r="N174" i="7"/>
  <c r="P27" i="18"/>
  <c r="N28" i="16"/>
  <c r="N182" i="7"/>
  <c r="O68" i="7"/>
  <c r="O35" i="17"/>
  <c r="O44" i="17"/>
  <c r="O26" i="17"/>
  <c r="L56" i="7"/>
  <c r="L197" i="7"/>
  <c r="N67" i="7"/>
  <c r="N34" i="17"/>
  <c r="N8" i="17"/>
  <c r="O41" i="7"/>
  <c r="O30" i="16"/>
  <c r="O8" i="16"/>
  <c r="N173" i="7"/>
  <c r="N39" i="7"/>
  <c r="N200" i="7"/>
  <c r="O76" i="7"/>
  <c r="O38" i="17"/>
  <c r="O47" i="17"/>
  <c r="O29" i="17"/>
  <c r="M171" i="7"/>
  <c r="M30" i="7"/>
  <c r="M32" i="17"/>
  <c r="L162" i="7"/>
  <c r="M162" i="7" l="1"/>
  <c r="O208" i="7"/>
  <c r="P76" i="7"/>
  <c r="P38" i="17"/>
  <c r="P47" i="17"/>
  <c r="P29" i="17"/>
  <c r="O200" i="7"/>
  <c r="P42" i="7"/>
  <c r="P22" i="16"/>
  <c r="P67" i="16" s="1"/>
  <c r="P31" i="16"/>
  <c r="P40" i="16"/>
  <c r="O182" i="7"/>
  <c r="O174" i="7"/>
  <c r="N171" i="7"/>
  <c r="N30" i="7"/>
  <c r="O173" i="7"/>
  <c r="O39" i="7"/>
  <c r="N32" i="17"/>
  <c r="L188" i="7"/>
  <c r="O67" i="7"/>
  <c r="O34" i="17"/>
  <c r="O8" i="17"/>
  <c r="P68" i="7"/>
  <c r="P35" i="17"/>
  <c r="P44" i="17"/>
  <c r="P26" i="17"/>
  <c r="P50" i="7"/>
  <c r="P25" i="16"/>
  <c r="P70" i="16" s="1"/>
  <c r="P34" i="16"/>
  <c r="P43" i="16"/>
  <c r="O28" i="16"/>
  <c r="N199" i="7"/>
  <c r="N65" i="7"/>
  <c r="M56" i="7"/>
  <c r="M197" i="7"/>
  <c r="P41" i="7" l="1"/>
  <c r="P8" i="16"/>
  <c r="P30" i="16"/>
  <c r="P174" i="7"/>
  <c r="M188" i="7"/>
  <c r="P173" i="7"/>
  <c r="P39" i="7"/>
  <c r="O171" i="7"/>
  <c r="O30" i="7"/>
  <c r="N162" i="7"/>
  <c r="P67" i="7"/>
  <c r="P34" i="17"/>
  <c r="P8" i="17"/>
  <c r="O199" i="7"/>
  <c r="O65" i="7"/>
  <c r="N56" i="7"/>
  <c r="N197" i="7"/>
  <c r="O32" i="17"/>
  <c r="P200" i="7"/>
  <c r="P208" i="7"/>
  <c r="P182" i="7"/>
  <c r="P28" i="16" l="1"/>
  <c r="O56" i="7"/>
  <c r="O197" i="7"/>
  <c r="O162" i="7"/>
  <c r="P32" i="17"/>
  <c r="N188" i="7"/>
  <c r="P199" i="7"/>
  <c r="P65" i="7"/>
  <c r="P171" i="7"/>
  <c r="P30" i="7"/>
  <c r="P56" i="7" l="1"/>
  <c r="P197" i="7"/>
  <c r="P162" i="7"/>
  <c r="O188" i="7"/>
  <c r="P188" i="7" l="1"/>
  <c r="Q49" i="15" l="1"/>
  <c r="Q72" i="15" l="1"/>
  <c r="Q40" i="15"/>
  <c r="Q39" i="15" s="1"/>
  <c r="Q58" i="15"/>
  <c r="Q57" i="15" s="1"/>
  <c r="Q48" i="15"/>
  <c r="Q25" i="15" l="1"/>
  <c r="Q16" i="15"/>
  <c r="Q90" i="15"/>
  <c r="Q7" i="18"/>
  <c r="Q99" i="15"/>
  <c r="Q27" i="18"/>
  <c r="Q41" i="7" l="1"/>
  <c r="Q30" i="16"/>
  <c r="Q8" i="16"/>
  <c r="Q42" i="7"/>
  <c r="Q40" i="16"/>
  <c r="Q22" i="16"/>
  <c r="Q67" i="16" s="1"/>
  <c r="Q31" i="16"/>
  <c r="Q76" i="7"/>
  <c r="Q38" i="17"/>
  <c r="Q47" i="17"/>
  <c r="Q29" i="17"/>
  <c r="Q68" i="7"/>
  <c r="Q35" i="17"/>
  <c r="Q44" i="17"/>
  <c r="Q26" i="17"/>
  <c r="Q50" i="7"/>
  <c r="Q43" i="16"/>
  <c r="Q34" i="16"/>
  <c r="Q25" i="16"/>
  <c r="Q70" i="16" s="1"/>
  <c r="Q200" i="7" l="1"/>
  <c r="Q174" i="7"/>
  <c r="Q67" i="7"/>
  <c r="Q34" i="17"/>
  <c r="Q8" i="17"/>
  <c r="Q208" i="7"/>
  <c r="Q28" i="16"/>
  <c r="Q182" i="7"/>
  <c r="Q173" i="7"/>
  <c r="Q39" i="7"/>
  <c r="Q32" i="17" l="1"/>
  <c r="Q199" i="7"/>
  <c r="Q65" i="7"/>
  <c r="Q171" i="7"/>
  <c r="Q30" i="7"/>
  <c r="Q162" i="7" l="1"/>
  <c r="Q56" i="7"/>
  <c r="Q197" i="7"/>
  <c r="Q188" i="7" l="1"/>
  <c r="B25" i="18" l="1"/>
  <c r="B29" i="16" l="1"/>
  <c r="B20" i="16"/>
  <c r="B40" i="7"/>
  <c r="B38" i="16"/>
  <c r="B8" i="16"/>
  <c r="B24" i="18" s="1"/>
  <c r="B65" i="16" l="1"/>
  <c r="B172" i="7"/>
  <c r="B39" i="7"/>
  <c r="B66" i="7"/>
  <c r="B33" i="17"/>
  <c r="B24" i="17"/>
  <c r="B42" i="17"/>
  <c r="B8" i="17"/>
  <c r="B37" i="16"/>
  <c r="B28" i="16"/>
  <c r="B7" i="16"/>
  <c r="B46" i="16" s="1"/>
  <c r="B19" i="16"/>
  <c r="B64" i="16" s="1"/>
  <c r="B30" i="7" l="1"/>
  <c r="B171" i="7"/>
  <c r="B51" i="16"/>
  <c r="B50" i="16"/>
  <c r="B48" i="16"/>
  <c r="B18" i="16"/>
  <c r="B63" i="16" s="1"/>
  <c r="B45" i="16"/>
  <c r="B52" i="16"/>
  <c r="B49" i="16"/>
  <c r="B47" i="16"/>
  <c r="B7" i="17"/>
  <c r="B50" i="17" s="1"/>
  <c r="B41" i="17"/>
  <c r="B32" i="17"/>
  <c r="B23" i="17"/>
  <c r="B198" i="7"/>
  <c r="B65" i="7"/>
  <c r="B197" i="7" l="1"/>
  <c r="B56" i="7"/>
  <c r="B162" i="7"/>
  <c r="B29" i="7"/>
  <c r="B110" i="7" s="1"/>
  <c r="B49" i="17"/>
  <c r="B56" i="17"/>
  <c r="B55" i="17"/>
  <c r="B53" i="17"/>
  <c r="B54" i="17"/>
  <c r="B22" i="17"/>
  <c r="B52" i="17"/>
  <c r="B51" i="17"/>
  <c r="B123" i="7" l="1"/>
  <c r="B125" i="7"/>
  <c r="B114" i="7"/>
  <c r="B117" i="7"/>
  <c r="B118" i="7"/>
  <c r="B121" i="7"/>
  <c r="B133" i="7"/>
  <c r="B115" i="7"/>
  <c r="B112" i="7"/>
  <c r="B126" i="7"/>
  <c r="B130" i="7"/>
  <c r="B113" i="7"/>
  <c r="B132" i="7"/>
  <c r="B109" i="7"/>
  <c r="B116" i="7"/>
  <c r="B122" i="7"/>
  <c r="B131" i="7"/>
  <c r="B127" i="7"/>
  <c r="B129" i="7"/>
  <c r="B124" i="7"/>
  <c r="B128" i="7"/>
  <c r="B111" i="7"/>
  <c r="B120" i="7"/>
  <c r="B119" i="7"/>
  <c r="B188" i="7"/>
  <c r="B55" i="7"/>
  <c r="B140" i="7" l="1"/>
  <c r="B150" i="7"/>
  <c r="B153" i="7"/>
  <c r="B158" i="7"/>
  <c r="B156" i="7"/>
  <c r="B154" i="7"/>
  <c r="B149" i="7"/>
  <c r="B138" i="7"/>
  <c r="B148" i="7"/>
  <c r="B151" i="7"/>
  <c r="B143" i="7"/>
  <c r="B135" i="7"/>
  <c r="B137" i="7"/>
  <c r="B155" i="7"/>
  <c r="B159" i="7"/>
  <c r="B141" i="7"/>
  <c r="B157" i="7"/>
  <c r="B152" i="7"/>
  <c r="B147" i="7"/>
  <c r="B139" i="7"/>
  <c r="B146" i="7"/>
  <c r="B145" i="7"/>
  <c r="B136" i="7"/>
  <c r="C70" i="15" l="1"/>
  <c r="C23" i="15" l="1"/>
  <c r="C14" i="15"/>
  <c r="C24" i="17" s="1"/>
  <c r="C20" i="16"/>
  <c r="C25" i="18" l="1"/>
  <c r="C38" i="16"/>
  <c r="C5" i="18"/>
  <c r="C97" i="15"/>
  <c r="C42" i="17"/>
  <c r="C88" i="15"/>
  <c r="C65" i="16"/>
  <c r="D71" i="15" l="1"/>
  <c r="E71" i="15"/>
  <c r="E24" i="15" l="1"/>
  <c r="D24" i="15"/>
  <c r="D15" i="15" s="1"/>
  <c r="E15" i="15"/>
  <c r="E22" i="15"/>
  <c r="F71" i="15"/>
  <c r="D22" i="15" l="1"/>
  <c r="F24" i="15"/>
  <c r="E13" i="15"/>
  <c r="E26" i="18"/>
  <c r="D13" i="15"/>
  <c r="D26" i="18"/>
  <c r="F15" i="15"/>
  <c r="F22" i="15"/>
  <c r="E25" i="17"/>
  <c r="E55" i="16"/>
  <c r="E21" i="16"/>
  <c r="E116" i="15"/>
  <c r="D25" i="17"/>
  <c r="D21" i="16"/>
  <c r="F13" i="15" l="1"/>
  <c r="F26" i="18"/>
  <c r="I71" i="15"/>
  <c r="D117" i="15"/>
  <c r="D114" i="15"/>
  <c r="D115" i="15"/>
  <c r="D19" i="16"/>
  <c r="D23" i="17"/>
  <c r="D98" i="15"/>
  <c r="D43" i="17"/>
  <c r="D89" i="15"/>
  <c r="D39" i="16"/>
  <c r="D6" i="18"/>
  <c r="D4" i="18" s="1"/>
  <c r="D55" i="16"/>
  <c r="E66" i="16"/>
  <c r="G71" i="15"/>
  <c r="D66" i="16"/>
  <c r="E23" i="17"/>
  <c r="E114" i="15"/>
  <c r="E19" i="16"/>
  <c r="E64" i="16" s="1"/>
  <c r="E117" i="15"/>
  <c r="E115" i="15"/>
  <c r="D116" i="15"/>
  <c r="E39" i="16"/>
  <c r="E43" i="17"/>
  <c r="E78" i="15"/>
  <c r="E89" i="15"/>
  <c r="E98" i="15"/>
  <c r="E6" i="18"/>
  <c r="E4" i="18" s="1"/>
  <c r="F25" i="17"/>
  <c r="F21" i="16"/>
  <c r="G24" i="15" l="1"/>
  <c r="I24" i="15"/>
  <c r="I15" i="15" s="1"/>
  <c r="D12" i="18"/>
  <c r="D24" i="18" s="1"/>
  <c r="D18" i="18"/>
  <c r="E12" i="18"/>
  <c r="E24" i="18" s="1"/>
  <c r="E18" i="18"/>
  <c r="G15" i="15"/>
  <c r="G22" i="15"/>
  <c r="D64" i="16"/>
  <c r="K71" i="15"/>
  <c r="H71" i="15"/>
  <c r="F89" i="15"/>
  <c r="F39" i="16"/>
  <c r="F98" i="15"/>
  <c r="F43" i="17"/>
  <c r="F6" i="18"/>
  <c r="F4" i="18" s="1"/>
  <c r="E87" i="15"/>
  <c r="E37" i="16"/>
  <c r="E41" i="17"/>
  <c r="E96" i="15"/>
  <c r="D69" i="15"/>
  <c r="O71" i="15"/>
  <c r="F115" i="15"/>
  <c r="F78" i="15"/>
  <c r="F117" i="15"/>
  <c r="F23" i="17"/>
  <c r="F114" i="15"/>
  <c r="F19" i="16"/>
  <c r="F116" i="15"/>
  <c r="F66" i="16"/>
  <c r="F55" i="16"/>
  <c r="E69" i="15"/>
  <c r="D37" i="16"/>
  <c r="D87" i="15"/>
  <c r="D41" i="17"/>
  <c r="D96" i="15"/>
  <c r="M71" i="15"/>
  <c r="D78" i="15"/>
  <c r="P71" i="15"/>
  <c r="I22" i="15" l="1"/>
  <c r="H24" i="15"/>
  <c r="H22" i="15" s="1"/>
  <c r="P24" i="15"/>
  <c r="P15" i="15" s="1"/>
  <c r="M24" i="15"/>
  <c r="M22" i="15" s="1"/>
  <c r="K24" i="15"/>
  <c r="K15" i="15" s="1"/>
  <c r="O24" i="15"/>
  <c r="O15" i="15" s="1"/>
  <c r="G13" i="15"/>
  <c r="G26" i="18"/>
  <c r="I13" i="15"/>
  <c r="I55" i="16" s="1"/>
  <c r="I26" i="18"/>
  <c r="F12" i="18"/>
  <c r="F24" i="18" s="1"/>
  <c r="F18" i="18"/>
  <c r="H15" i="15"/>
  <c r="F64" i="16"/>
  <c r="I25" i="17"/>
  <c r="I21" i="16"/>
  <c r="C71" i="15"/>
  <c r="G25" i="17"/>
  <c r="G21" i="16"/>
  <c r="L71" i="15"/>
  <c r="F69" i="15"/>
  <c r="J71" i="15"/>
  <c r="Q71" i="15"/>
  <c r="N71" i="15"/>
  <c r="F37" i="16"/>
  <c r="F96" i="15"/>
  <c r="F87" i="15"/>
  <c r="F41" i="17"/>
  <c r="P22" i="15" l="1"/>
  <c r="C24" i="15"/>
  <c r="C22" i="15" s="1"/>
  <c r="I116" i="15"/>
  <c r="M15" i="15"/>
  <c r="M13" i="15" s="1"/>
  <c r="L24" i="15"/>
  <c r="L22" i="15" s="1"/>
  <c r="K22" i="15"/>
  <c r="O22" i="15"/>
  <c r="N24" i="15"/>
  <c r="N15" i="15" s="1"/>
  <c r="Q24" i="15"/>
  <c r="Q22" i="15" s="1"/>
  <c r="J24" i="15"/>
  <c r="J15" i="15" s="1"/>
  <c r="P13" i="15"/>
  <c r="P26" i="18"/>
  <c r="K13" i="15"/>
  <c r="K55" i="16" s="1"/>
  <c r="K26" i="18"/>
  <c r="O13" i="15"/>
  <c r="O116" i="15" s="1"/>
  <c r="O26" i="18"/>
  <c r="H13" i="15"/>
  <c r="H116" i="15" s="1"/>
  <c r="H26" i="18"/>
  <c r="C15" i="15"/>
  <c r="G115" i="15"/>
  <c r="G23" i="17"/>
  <c r="G19" i="16"/>
  <c r="G114" i="15"/>
  <c r="G117" i="15"/>
  <c r="G55" i="16"/>
  <c r="G116" i="15"/>
  <c r="P25" i="17"/>
  <c r="P21" i="16"/>
  <c r="H25" i="17"/>
  <c r="H21" i="16"/>
  <c r="G66" i="16"/>
  <c r="I115" i="15"/>
  <c r="I117" i="15"/>
  <c r="I19" i="16"/>
  <c r="I64" i="16" s="1"/>
  <c r="I114" i="15"/>
  <c r="I23" i="17"/>
  <c r="K25" i="17"/>
  <c r="K21" i="16"/>
  <c r="O25" i="17"/>
  <c r="O21" i="16"/>
  <c r="G89" i="15"/>
  <c r="G39" i="16"/>
  <c r="G43" i="17"/>
  <c r="G98" i="15"/>
  <c r="G6" i="18"/>
  <c r="G4" i="18" s="1"/>
  <c r="I66" i="16"/>
  <c r="I43" i="17"/>
  <c r="I39" i="16"/>
  <c r="I98" i="15"/>
  <c r="I89" i="15"/>
  <c r="I6" i="18"/>
  <c r="I4" i="18" s="1"/>
  <c r="L15" i="15" l="1"/>
  <c r="J22" i="15"/>
  <c r="M26" i="18"/>
  <c r="N22" i="15"/>
  <c r="Q15" i="15"/>
  <c r="M116" i="15"/>
  <c r="M25" i="17"/>
  <c r="M21" i="16"/>
  <c r="M66" i="16" s="1"/>
  <c r="J13" i="15"/>
  <c r="J55" i="16" s="1"/>
  <c r="J26" i="18"/>
  <c r="N13" i="15"/>
  <c r="N55" i="16" s="1"/>
  <c r="N26" i="18"/>
  <c r="L13" i="15"/>
  <c r="L26" i="18"/>
  <c r="C13" i="15"/>
  <c r="C55" i="16" s="1"/>
  <c r="C26" i="18"/>
  <c r="G12" i="18"/>
  <c r="G24" i="18" s="1"/>
  <c r="G18" i="18"/>
  <c r="I12" i="18"/>
  <c r="I24" i="18" s="1"/>
  <c r="I18" i="18"/>
  <c r="M55" i="16"/>
  <c r="K116" i="15"/>
  <c r="G64" i="16"/>
  <c r="G69" i="15"/>
  <c r="K66" i="16"/>
  <c r="P23" i="17"/>
  <c r="P117" i="15"/>
  <c r="P19" i="16"/>
  <c r="P114" i="15"/>
  <c r="P115" i="15"/>
  <c r="I69" i="15"/>
  <c r="I96" i="15"/>
  <c r="I87" i="15"/>
  <c r="I41" i="17"/>
  <c r="I37" i="16"/>
  <c r="M89" i="15"/>
  <c r="M43" i="17"/>
  <c r="M78" i="15"/>
  <c r="M39" i="16"/>
  <c r="M98" i="15"/>
  <c r="M6" i="18"/>
  <c r="M4" i="18" s="1"/>
  <c r="K114" i="15"/>
  <c r="K23" i="17"/>
  <c r="K117" i="15"/>
  <c r="K115" i="15"/>
  <c r="K19" i="16"/>
  <c r="K64" i="16" s="1"/>
  <c r="J25" i="17"/>
  <c r="J21" i="16"/>
  <c r="H78" i="15"/>
  <c r="H39" i="16"/>
  <c r="H89" i="15"/>
  <c r="H43" i="17"/>
  <c r="H98" i="15"/>
  <c r="H6" i="18"/>
  <c r="H4" i="18" s="1"/>
  <c r="P116" i="15"/>
  <c r="N25" i="17"/>
  <c r="N21" i="16"/>
  <c r="G41" i="17"/>
  <c r="G96" i="15"/>
  <c r="G87" i="15"/>
  <c r="G37" i="16"/>
  <c r="O89" i="15"/>
  <c r="O39" i="16"/>
  <c r="O78" i="15"/>
  <c r="O43" i="17"/>
  <c r="O98" i="15"/>
  <c r="O6" i="18"/>
  <c r="O4" i="18" s="1"/>
  <c r="H23" i="17"/>
  <c r="H19" i="16"/>
  <c r="H114" i="15"/>
  <c r="H117" i="15"/>
  <c r="H115" i="15"/>
  <c r="H55" i="16"/>
  <c r="P66" i="16"/>
  <c r="C25" i="17"/>
  <c r="C21" i="16"/>
  <c r="O66" i="16"/>
  <c r="Q25" i="17"/>
  <c r="M23" i="17"/>
  <c r="M115" i="15"/>
  <c r="M19" i="16"/>
  <c r="M114" i="15"/>
  <c r="M117" i="15"/>
  <c r="L25" i="17"/>
  <c r="L21" i="16"/>
  <c r="O115" i="15"/>
  <c r="O23" i="17"/>
  <c r="O114" i="15"/>
  <c r="O19" i="16"/>
  <c r="O117" i="15"/>
  <c r="O55" i="16"/>
  <c r="K39" i="16"/>
  <c r="K43" i="17"/>
  <c r="K89" i="15"/>
  <c r="K98" i="15"/>
  <c r="K6" i="18"/>
  <c r="K4" i="18" s="1"/>
  <c r="I78" i="15"/>
  <c r="H66" i="16"/>
  <c r="P43" i="17"/>
  <c r="P39" i="16"/>
  <c r="P89" i="15"/>
  <c r="P78" i="15"/>
  <c r="P98" i="15"/>
  <c r="P6" i="18"/>
  <c r="P4" i="18" s="1"/>
  <c r="P55" i="16"/>
  <c r="G78" i="15"/>
  <c r="Q26" i="18" l="1"/>
  <c r="Q13" i="15"/>
  <c r="Q116" i="15" s="1"/>
  <c r="Q55" i="16"/>
  <c r="Q21" i="16"/>
  <c r="K12" i="18"/>
  <c r="K24" i="18" s="1"/>
  <c r="K18" i="18"/>
  <c r="H12" i="18"/>
  <c r="H24" i="18" s="1"/>
  <c r="H18" i="18"/>
  <c r="O12" i="18"/>
  <c r="O24" i="18" s="1"/>
  <c r="O18" i="18"/>
  <c r="P12" i="18"/>
  <c r="P24" i="18" s="1"/>
  <c r="P18" i="18"/>
  <c r="M12" i="18"/>
  <c r="M24" i="18" s="1"/>
  <c r="M18" i="18"/>
  <c r="M64" i="16"/>
  <c r="J116" i="15"/>
  <c r="P87" i="15"/>
  <c r="P41" i="17"/>
  <c r="P96" i="15"/>
  <c r="P37" i="16"/>
  <c r="K41" i="17"/>
  <c r="K37" i="16"/>
  <c r="K96" i="15"/>
  <c r="K87" i="15"/>
  <c r="K69" i="15"/>
  <c r="L89" i="15"/>
  <c r="L78" i="15"/>
  <c r="L39" i="16"/>
  <c r="L43" i="17"/>
  <c r="L98" i="15"/>
  <c r="L6" i="18"/>
  <c r="L4" i="18" s="1"/>
  <c r="C89" i="15"/>
  <c r="C43" i="17"/>
  <c r="C39" i="16"/>
  <c r="C6" i="18"/>
  <c r="C4" i="18" s="1"/>
  <c r="C98" i="15"/>
  <c r="C78" i="15"/>
  <c r="O87" i="15"/>
  <c r="O37" i="16"/>
  <c r="O41" i="17"/>
  <c r="O96" i="15"/>
  <c r="N115" i="15"/>
  <c r="N23" i="17"/>
  <c r="N114" i="15"/>
  <c r="N117" i="15"/>
  <c r="N19" i="16"/>
  <c r="N64" i="16" s="1"/>
  <c r="J39" i="16"/>
  <c r="J98" i="15"/>
  <c r="J89" i="15"/>
  <c r="J78" i="15"/>
  <c r="J43" i="17"/>
  <c r="J6" i="18"/>
  <c r="J4" i="18" s="1"/>
  <c r="K78" i="15"/>
  <c r="M69" i="15"/>
  <c r="P64" i="16"/>
  <c r="L66" i="16"/>
  <c r="Q89" i="15"/>
  <c r="Q39" i="16"/>
  <c r="Q43" i="17"/>
  <c r="Q6" i="18"/>
  <c r="Q4" i="18" s="1"/>
  <c r="Q98" i="15"/>
  <c r="J66" i="16"/>
  <c r="P69" i="15"/>
  <c r="O64" i="16"/>
  <c r="L114" i="15"/>
  <c r="L19" i="16"/>
  <c r="L117" i="15"/>
  <c r="L115" i="15"/>
  <c r="L23" i="17"/>
  <c r="L116" i="15"/>
  <c r="L55" i="16"/>
  <c r="Q23" i="17"/>
  <c r="Q117" i="15"/>
  <c r="Q115" i="15"/>
  <c r="Q114" i="15"/>
  <c r="Q19" i="16"/>
  <c r="Q66" i="16"/>
  <c r="C114" i="15"/>
  <c r="C115" i="15"/>
  <c r="C23" i="17"/>
  <c r="C19" i="16"/>
  <c r="C64" i="16" s="1"/>
  <c r="C117" i="15"/>
  <c r="C116" i="15"/>
  <c r="H64" i="16"/>
  <c r="O69" i="15"/>
  <c r="N66" i="16"/>
  <c r="N116" i="15"/>
  <c r="H96" i="15"/>
  <c r="H41" i="17"/>
  <c r="H37" i="16"/>
  <c r="H87" i="15"/>
  <c r="M96" i="15"/>
  <c r="M41" i="17"/>
  <c r="M37" i="16"/>
  <c r="M87" i="15"/>
  <c r="C66" i="16"/>
  <c r="N43" i="17"/>
  <c r="N39" i="16"/>
  <c r="N98" i="15"/>
  <c r="N89" i="15"/>
  <c r="N6" i="18"/>
  <c r="N4" i="18" s="1"/>
  <c r="H69" i="15"/>
  <c r="J23" i="17"/>
  <c r="J114" i="15"/>
  <c r="J117" i="15"/>
  <c r="J19" i="16"/>
  <c r="J64" i="16" s="1"/>
  <c r="J115" i="15"/>
  <c r="Q64" i="16" l="1"/>
  <c r="Q78" i="15"/>
  <c r="N12" i="18"/>
  <c r="N24" i="18" s="1"/>
  <c r="N18" i="18"/>
  <c r="C12" i="18"/>
  <c r="C24" i="18" s="1"/>
  <c r="C18" i="18"/>
  <c r="J12" i="18"/>
  <c r="J24" i="18" s="1"/>
  <c r="J18" i="18"/>
  <c r="Q12" i="18"/>
  <c r="Q24" i="18" s="1"/>
  <c r="Q18" i="18"/>
  <c r="L12" i="18"/>
  <c r="L24" i="18" s="1"/>
  <c r="L18" i="18"/>
  <c r="N96" i="15"/>
  <c r="N87" i="15"/>
  <c r="N37" i="16"/>
  <c r="N41" i="17"/>
  <c r="L64" i="16"/>
  <c r="J87" i="15"/>
  <c r="J37" i="16"/>
  <c r="J41" i="17"/>
  <c r="J96" i="15"/>
  <c r="N78" i="15"/>
  <c r="Q87" i="15"/>
  <c r="Q41" i="17"/>
  <c r="Q96" i="15"/>
  <c r="Q37" i="16"/>
  <c r="J69" i="15"/>
  <c r="C69" i="15"/>
  <c r="L69" i="15"/>
  <c r="N69" i="15"/>
  <c r="Q69" i="15"/>
  <c r="C87" i="15"/>
  <c r="C41" i="17"/>
  <c r="C37" i="16"/>
  <c r="C96" i="15"/>
  <c r="L87" i="15"/>
  <c r="L41" i="17"/>
  <c r="L37" i="16"/>
  <c r="L96" i="15"/>
  <c r="H27" i="15" l="1"/>
  <c r="L27" i="15"/>
  <c r="M27" i="15"/>
  <c r="O27" i="15"/>
  <c r="N49" i="7"/>
  <c r="M26" i="15" l="1"/>
  <c r="M21" i="15" s="1"/>
  <c r="M18" i="15"/>
  <c r="L18" i="15"/>
  <c r="L26" i="15"/>
  <c r="L21" i="15" s="1"/>
  <c r="O26" i="15"/>
  <c r="O21" i="15" s="1"/>
  <c r="O18" i="15"/>
  <c r="H18" i="15"/>
  <c r="H26" i="15"/>
  <c r="H21" i="15" s="1"/>
  <c r="N33" i="16"/>
  <c r="G27" i="15"/>
  <c r="F27" i="15"/>
  <c r="F42" i="16" s="1"/>
  <c r="C27" i="15"/>
  <c r="N181" i="7"/>
  <c r="N48" i="7"/>
  <c r="E33" i="16"/>
  <c r="E12" i="16"/>
  <c r="E49" i="7"/>
  <c r="N12" i="17"/>
  <c r="N37" i="17"/>
  <c r="N75" i="7"/>
  <c r="Q75" i="7"/>
  <c r="Q37" i="17"/>
  <c r="K27" i="15"/>
  <c r="N27" i="15"/>
  <c r="I33" i="16"/>
  <c r="I12" i="16"/>
  <c r="I49" i="7"/>
  <c r="M12" i="16"/>
  <c r="M33" i="16"/>
  <c r="M49" i="7"/>
  <c r="M24" i="16"/>
  <c r="Q27" i="15"/>
  <c r="H33" i="16"/>
  <c r="H12" i="16"/>
  <c r="H49" i="7"/>
  <c r="H42" i="16"/>
  <c r="F12" i="16"/>
  <c r="F33" i="16"/>
  <c r="F49" i="7"/>
  <c r="Q12" i="17"/>
  <c r="L33" i="16"/>
  <c r="L12" i="16"/>
  <c r="L49" i="7"/>
  <c r="D27" i="15"/>
  <c r="K12" i="16"/>
  <c r="K33" i="16"/>
  <c r="Q33" i="16"/>
  <c r="G33" i="16"/>
  <c r="G12" i="16"/>
  <c r="G49" i="7"/>
  <c r="N12" i="16"/>
  <c r="C33" i="16"/>
  <c r="C49" i="7"/>
  <c r="C12" i="16"/>
  <c r="I27" i="15"/>
  <c r="P27" i="15"/>
  <c r="E27" i="15"/>
  <c r="J27" i="15"/>
  <c r="Q49" i="7"/>
  <c r="Q12" i="16"/>
  <c r="K49" i="7"/>
  <c r="H17" i="15" l="1"/>
  <c r="H12" i="15" s="1"/>
  <c r="O17" i="15"/>
  <c r="O12" i="15" s="1"/>
  <c r="L17" i="15"/>
  <c r="L12" i="15" s="1"/>
  <c r="M17" i="15"/>
  <c r="M12" i="15" s="1"/>
  <c r="E26" i="15"/>
  <c r="E21" i="15" s="1"/>
  <c r="E18" i="15"/>
  <c r="N26" i="15"/>
  <c r="N21" i="15" s="1"/>
  <c r="N18" i="15"/>
  <c r="C26" i="15"/>
  <c r="C21" i="15" s="1"/>
  <c r="C18" i="15"/>
  <c r="D18" i="15"/>
  <c r="D24" i="16" s="1"/>
  <c r="D26" i="15"/>
  <c r="D21" i="15" s="1"/>
  <c r="I26" i="15"/>
  <c r="I21" i="15" s="1"/>
  <c r="I18" i="15"/>
  <c r="J26" i="15"/>
  <c r="J21" i="15" s="1"/>
  <c r="J18" i="15"/>
  <c r="H24" i="16"/>
  <c r="G26" i="15"/>
  <c r="G21" i="15" s="1"/>
  <c r="G18" i="15"/>
  <c r="P18" i="15"/>
  <c r="P26" i="15"/>
  <c r="P21" i="15" s="1"/>
  <c r="K26" i="15"/>
  <c r="K21" i="15" s="1"/>
  <c r="K18" i="15"/>
  <c r="Q26" i="15"/>
  <c r="Q21" i="15" s="1"/>
  <c r="Q18" i="15"/>
  <c r="F26" i="15"/>
  <c r="F21" i="15" s="1"/>
  <c r="F18" i="15"/>
  <c r="M69" i="16"/>
  <c r="L32" i="16"/>
  <c r="L7" i="16"/>
  <c r="L50" i="16" s="1"/>
  <c r="M32" i="16"/>
  <c r="M7" i="16"/>
  <c r="M50" i="16" s="1"/>
  <c r="I32" i="16"/>
  <c r="I7" i="16"/>
  <c r="I50" i="16" s="1"/>
  <c r="K181" i="7"/>
  <c r="K48" i="7"/>
  <c r="C48" i="7"/>
  <c r="C181" i="7"/>
  <c r="N7" i="16"/>
  <c r="N50" i="16" s="1"/>
  <c r="N32" i="16"/>
  <c r="G181" i="7"/>
  <c r="G48" i="7"/>
  <c r="K32" i="16"/>
  <c r="K7" i="16"/>
  <c r="K50" i="16" s="1"/>
  <c r="F181" i="7"/>
  <c r="F48" i="7"/>
  <c r="F7" i="16"/>
  <c r="F32" i="16"/>
  <c r="H181" i="7"/>
  <c r="H48" i="7"/>
  <c r="Q207" i="7"/>
  <c r="Q74" i="7"/>
  <c r="F92" i="15"/>
  <c r="F35" i="15"/>
  <c r="F101" i="15"/>
  <c r="H120" i="15"/>
  <c r="H118" i="15"/>
  <c r="H59" i="16"/>
  <c r="O28" i="17"/>
  <c r="F46" i="17"/>
  <c r="M28" i="17"/>
  <c r="Q7" i="17"/>
  <c r="Q36" i="17"/>
  <c r="H92" i="15"/>
  <c r="H35" i="15"/>
  <c r="H101" i="15"/>
  <c r="P33" i="16"/>
  <c r="P12" i="16"/>
  <c r="P49" i="7"/>
  <c r="N74" i="7"/>
  <c r="N207" i="7"/>
  <c r="N7" i="17"/>
  <c r="N54" i="17" s="1"/>
  <c r="N36" i="17"/>
  <c r="O12" i="16"/>
  <c r="O42" i="16"/>
  <c r="O33" i="16"/>
  <c r="O24" i="16"/>
  <c r="O49" i="7"/>
  <c r="N180" i="7"/>
  <c r="N43" i="7"/>
  <c r="J33" i="16"/>
  <c r="J12" i="16"/>
  <c r="J49" i="7"/>
  <c r="H119" i="15"/>
  <c r="D12" i="16"/>
  <c r="D33" i="16"/>
  <c r="D49" i="7"/>
  <c r="O37" i="17"/>
  <c r="O75" i="7"/>
  <c r="O12" i="17"/>
  <c r="C32" i="16"/>
  <c r="C7" i="16"/>
  <c r="C50" i="16" s="1"/>
  <c r="M181" i="7"/>
  <c r="M48" i="7"/>
  <c r="E32" i="16"/>
  <c r="E7" i="16"/>
  <c r="E50" i="16" s="1"/>
  <c r="Q7" i="16"/>
  <c r="Q50" i="16" s="1"/>
  <c r="Q32" i="16"/>
  <c r="H46" i="17"/>
  <c r="Q181" i="7"/>
  <c r="Q48" i="7"/>
  <c r="G32" i="16"/>
  <c r="G7" i="16"/>
  <c r="G50" i="16" s="1"/>
  <c r="L24" i="16"/>
  <c r="L181" i="7"/>
  <c r="L48" i="7"/>
  <c r="H7" i="16"/>
  <c r="H23" i="16"/>
  <c r="H41" i="16"/>
  <c r="H32" i="16"/>
  <c r="I181" i="7"/>
  <c r="I48" i="7"/>
  <c r="E181" i="7"/>
  <c r="E48" i="7"/>
  <c r="L59" i="16" l="1"/>
  <c r="L23" i="16"/>
  <c r="O119" i="15"/>
  <c r="C17" i="15"/>
  <c r="C12" i="15" s="1"/>
  <c r="E17" i="15"/>
  <c r="E12" i="15" s="1"/>
  <c r="J17" i="15"/>
  <c r="J12" i="15" s="1"/>
  <c r="I17" i="15"/>
  <c r="I12" i="15" s="1"/>
  <c r="D17" i="15"/>
  <c r="D12" i="15" s="1"/>
  <c r="N17" i="15"/>
  <c r="N12" i="15" s="1"/>
  <c r="Q17" i="15"/>
  <c r="Q12" i="15" s="1"/>
  <c r="K17" i="15"/>
  <c r="K12" i="15" s="1"/>
  <c r="P17" i="15"/>
  <c r="P12" i="15" s="1"/>
  <c r="G17" i="15"/>
  <c r="G12" i="15" s="1"/>
  <c r="G18" i="16" s="1"/>
  <c r="P24" i="16"/>
  <c r="J24" i="16"/>
  <c r="F17" i="15"/>
  <c r="F119" i="15" s="1"/>
  <c r="F24" i="16"/>
  <c r="G24" i="16"/>
  <c r="F41" i="16"/>
  <c r="G23" i="16"/>
  <c r="H69" i="16"/>
  <c r="H68" i="16"/>
  <c r="L68" i="16"/>
  <c r="H73" i="15"/>
  <c r="M120" i="15"/>
  <c r="M118" i="15"/>
  <c r="M119" i="15"/>
  <c r="H52" i="16"/>
  <c r="H49" i="16"/>
  <c r="H48" i="16"/>
  <c r="H45" i="16"/>
  <c r="H46" i="16"/>
  <c r="H18" i="16"/>
  <c r="H47" i="16"/>
  <c r="H51" i="16"/>
  <c r="O36" i="17"/>
  <c r="O7" i="17"/>
  <c r="Q51" i="17"/>
  <c r="Q56" i="17"/>
  <c r="Q50" i="17"/>
  <c r="Q49" i="17"/>
  <c r="Q53" i="17"/>
  <c r="Q52" i="17"/>
  <c r="Q55" i="17"/>
  <c r="I37" i="17"/>
  <c r="I75" i="7"/>
  <c r="I12" i="17"/>
  <c r="Q28" i="17"/>
  <c r="Q24" i="16"/>
  <c r="C37" i="17"/>
  <c r="C12" i="17"/>
  <c r="C75" i="7"/>
  <c r="G46" i="17"/>
  <c r="G92" i="15"/>
  <c r="G35" i="15"/>
  <c r="G101" i="15"/>
  <c r="G42" i="16"/>
  <c r="D37" i="17"/>
  <c r="D12" i="17"/>
  <c r="D75" i="7"/>
  <c r="M59" i="16"/>
  <c r="E37" i="17"/>
  <c r="E12" i="17"/>
  <c r="E75" i="7"/>
  <c r="C28" i="17"/>
  <c r="C24" i="16"/>
  <c r="M92" i="15"/>
  <c r="M35" i="15"/>
  <c r="M46" i="17"/>
  <c r="M101" i="15"/>
  <c r="M42" i="16"/>
  <c r="I180" i="7"/>
  <c r="I43" i="7"/>
  <c r="H50" i="16"/>
  <c r="L180" i="7"/>
  <c r="L43" i="7"/>
  <c r="G46" i="16"/>
  <c r="G47" i="16"/>
  <c r="G45" i="16"/>
  <c r="G52" i="16"/>
  <c r="G48" i="16"/>
  <c r="G49" i="16"/>
  <c r="G51" i="16"/>
  <c r="Q52" i="16"/>
  <c r="Q45" i="16"/>
  <c r="Q46" i="16"/>
  <c r="Q48" i="16"/>
  <c r="Q51" i="16"/>
  <c r="Q49" i="16"/>
  <c r="Q47" i="16"/>
  <c r="E28" i="17"/>
  <c r="E59" i="16"/>
  <c r="E24" i="16"/>
  <c r="D32" i="16"/>
  <c r="D7" i="16"/>
  <c r="J181" i="7"/>
  <c r="J48" i="7"/>
  <c r="O23" i="16"/>
  <c r="O32" i="16"/>
  <c r="O7" i="16"/>
  <c r="O50" i="16" s="1"/>
  <c r="H100" i="15"/>
  <c r="H91" i="15"/>
  <c r="Q54" i="17"/>
  <c r="M37" i="17"/>
  <c r="M12" i="17"/>
  <c r="M27" i="17" s="1"/>
  <c r="M75" i="7"/>
  <c r="F43" i="7"/>
  <c r="F180" i="7"/>
  <c r="L37" i="17"/>
  <c r="L12" i="17"/>
  <c r="L75" i="7"/>
  <c r="C180" i="7"/>
  <c r="C43" i="7"/>
  <c r="K43" i="7"/>
  <c r="K180" i="7"/>
  <c r="E180" i="7"/>
  <c r="E43" i="7"/>
  <c r="G37" i="17"/>
  <c r="G12" i="17"/>
  <c r="G27" i="17" s="1"/>
  <c r="G75" i="7"/>
  <c r="J7" i="16"/>
  <c r="J32" i="16"/>
  <c r="I28" i="17"/>
  <c r="I119" i="15"/>
  <c r="I24" i="16"/>
  <c r="K12" i="17"/>
  <c r="K37" i="17"/>
  <c r="K75" i="7"/>
  <c r="E45" i="16"/>
  <c r="E49" i="16"/>
  <c r="E47" i="16"/>
  <c r="E48" i="16"/>
  <c r="E46" i="16"/>
  <c r="E52" i="16"/>
  <c r="E51" i="16"/>
  <c r="C45" i="16"/>
  <c r="C49" i="16"/>
  <c r="C47" i="16"/>
  <c r="C48" i="16"/>
  <c r="C46" i="16"/>
  <c r="C52" i="16"/>
  <c r="C51" i="16"/>
  <c r="P28" i="17"/>
  <c r="O207" i="7"/>
  <c r="O74" i="7"/>
  <c r="D181" i="7"/>
  <c r="D48" i="7"/>
  <c r="D69" i="16"/>
  <c r="O48" i="7"/>
  <c r="O181" i="7"/>
  <c r="P48" i="7"/>
  <c r="P181" i="7"/>
  <c r="P32" i="16"/>
  <c r="P7" i="16"/>
  <c r="P50" i="16" s="1"/>
  <c r="F37" i="17"/>
  <c r="F75" i="7"/>
  <c r="F12" i="17"/>
  <c r="F45" i="17" s="1"/>
  <c r="F28" i="17"/>
  <c r="O92" i="15"/>
  <c r="O41" i="16"/>
  <c r="O35" i="15"/>
  <c r="O46" i="17"/>
  <c r="O101" i="15"/>
  <c r="H54" i="16"/>
  <c r="H82" i="15"/>
  <c r="F73" i="15"/>
  <c r="Q69" i="7"/>
  <c r="Q206" i="7"/>
  <c r="D28" i="17"/>
  <c r="K46" i="16"/>
  <c r="K48" i="16"/>
  <c r="K45" i="16"/>
  <c r="K47" i="16"/>
  <c r="K49" i="16"/>
  <c r="K52" i="16"/>
  <c r="K51" i="16"/>
  <c r="J28" i="17"/>
  <c r="L120" i="15"/>
  <c r="L118" i="15"/>
  <c r="L119" i="15"/>
  <c r="M23" i="16"/>
  <c r="Q180" i="7"/>
  <c r="Q43" i="7"/>
  <c r="H37" i="17"/>
  <c r="H12" i="17"/>
  <c r="H45" i="17" s="1"/>
  <c r="H75" i="7"/>
  <c r="H28" i="17"/>
  <c r="O69" i="16"/>
  <c r="N28" i="17"/>
  <c r="N24" i="16"/>
  <c r="G28" i="17"/>
  <c r="L69" i="16"/>
  <c r="M180" i="7"/>
  <c r="M43" i="7"/>
  <c r="N175" i="7"/>
  <c r="N29" i="7"/>
  <c r="N123" i="7" s="1"/>
  <c r="N49" i="17"/>
  <c r="N50" i="17"/>
  <c r="N51" i="17"/>
  <c r="N52" i="17"/>
  <c r="N53" i="17"/>
  <c r="N56" i="17"/>
  <c r="N55" i="17"/>
  <c r="N206" i="7"/>
  <c r="N69" i="7"/>
  <c r="K28" i="17"/>
  <c r="K24" i="16"/>
  <c r="O27" i="17"/>
  <c r="O120" i="15"/>
  <c r="O118" i="15"/>
  <c r="O82" i="15"/>
  <c r="O59" i="16"/>
  <c r="J37" i="17"/>
  <c r="J75" i="7"/>
  <c r="J12" i="17"/>
  <c r="F100" i="15"/>
  <c r="F91" i="15"/>
  <c r="P37" i="17"/>
  <c r="P75" i="7"/>
  <c r="P12" i="17"/>
  <c r="H180" i="7"/>
  <c r="H43" i="7"/>
  <c r="F46" i="16"/>
  <c r="F48" i="16"/>
  <c r="F52" i="16"/>
  <c r="F45" i="16"/>
  <c r="F47" i="16"/>
  <c r="F49" i="16"/>
  <c r="F51" i="16"/>
  <c r="F50" i="16"/>
  <c r="G180" i="7"/>
  <c r="G43" i="7"/>
  <c r="N52" i="16"/>
  <c r="N49" i="16"/>
  <c r="N45" i="16"/>
  <c r="N48" i="16"/>
  <c r="N46" i="16"/>
  <c r="N47" i="16"/>
  <c r="N51" i="16"/>
  <c r="L92" i="15"/>
  <c r="L46" i="17"/>
  <c r="L35" i="15"/>
  <c r="L101" i="15"/>
  <c r="L42" i="16"/>
  <c r="L28" i="17"/>
  <c r="I48" i="16"/>
  <c r="I46" i="16"/>
  <c r="I45" i="16"/>
  <c r="I49" i="16"/>
  <c r="I47" i="16"/>
  <c r="I52" i="16"/>
  <c r="I51" i="16"/>
  <c r="M52" i="16"/>
  <c r="M46" i="16"/>
  <c r="M47" i="16"/>
  <c r="M18" i="16"/>
  <c r="M45" i="16"/>
  <c r="M49" i="16"/>
  <c r="M48" i="16"/>
  <c r="M51" i="16"/>
  <c r="G119" i="15"/>
  <c r="L45" i="16"/>
  <c r="L52" i="16"/>
  <c r="L48" i="16"/>
  <c r="L47" i="16"/>
  <c r="L46" i="16"/>
  <c r="L18" i="16"/>
  <c r="L49" i="16"/>
  <c r="L51" i="16"/>
  <c r="C119" i="15" l="1"/>
  <c r="C59" i="16"/>
  <c r="J59" i="16"/>
  <c r="Q119" i="15"/>
  <c r="P59" i="16"/>
  <c r="F82" i="15"/>
  <c r="P69" i="16"/>
  <c r="G69" i="16"/>
  <c r="N119" i="15"/>
  <c r="N59" i="16"/>
  <c r="G59" i="16"/>
  <c r="G68" i="16" s="1"/>
  <c r="G120" i="15"/>
  <c r="K59" i="16"/>
  <c r="K119" i="15"/>
  <c r="G118" i="15"/>
  <c r="G82" i="15"/>
  <c r="J69" i="16"/>
  <c r="M68" i="16"/>
  <c r="F12" i="15"/>
  <c r="F120" i="15"/>
  <c r="F59" i="16"/>
  <c r="F118" i="15"/>
  <c r="F23" i="16"/>
  <c r="F69" i="16"/>
  <c r="E119" i="15"/>
  <c r="P119" i="15"/>
  <c r="P23" i="16"/>
  <c r="P68" i="16" s="1"/>
  <c r="O68" i="16"/>
  <c r="O22" i="17"/>
  <c r="O54" i="16"/>
  <c r="E92" i="15"/>
  <c r="E46" i="17"/>
  <c r="E35" i="15"/>
  <c r="E101" i="15"/>
  <c r="E42" i="16"/>
  <c r="M100" i="15"/>
  <c r="M45" i="17"/>
  <c r="M91" i="15"/>
  <c r="M41" i="16"/>
  <c r="O56" i="17"/>
  <c r="O53" i="17"/>
  <c r="O50" i="17"/>
  <c r="O49" i="17"/>
  <c r="O52" i="17"/>
  <c r="O51" i="17"/>
  <c r="O55" i="17"/>
  <c r="M82" i="15"/>
  <c r="K69" i="16"/>
  <c r="N46" i="17"/>
  <c r="N82" i="15"/>
  <c r="N92" i="15"/>
  <c r="N35" i="15"/>
  <c r="N101" i="15"/>
  <c r="N42" i="16"/>
  <c r="H207" i="7"/>
  <c r="H74" i="7"/>
  <c r="Q175" i="7"/>
  <c r="Q29" i="7"/>
  <c r="J118" i="15"/>
  <c r="J27" i="17"/>
  <c r="J120" i="15"/>
  <c r="J82" i="15"/>
  <c r="D27" i="17"/>
  <c r="D120" i="15"/>
  <c r="D118" i="15"/>
  <c r="D59" i="16"/>
  <c r="Q201" i="7"/>
  <c r="Q55" i="7"/>
  <c r="Q149" i="7" s="1"/>
  <c r="O73" i="15"/>
  <c r="F36" i="17"/>
  <c r="F7" i="17"/>
  <c r="F54" i="17" s="1"/>
  <c r="F27" i="17"/>
  <c r="P52" i="16"/>
  <c r="P47" i="16"/>
  <c r="P45" i="16"/>
  <c r="P46" i="16"/>
  <c r="P49" i="16"/>
  <c r="P48" i="16"/>
  <c r="P51" i="16"/>
  <c r="O180" i="7"/>
  <c r="O43" i="7"/>
  <c r="K175" i="7"/>
  <c r="K29" i="7"/>
  <c r="M207" i="7"/>
  <c r="M74" i="7"/>
  <c r="D45" i="16"/>
  <c r="D18" i="16"/>
  <c r="D46" i="16"/>
  <c r="D48" i="16"/>
  <c r="D52" i="16"/>
  <c r="D47" i="16"/>
  <c r="D49" i="16"/>
  <c r="D51" i="16"/>
  <c r="E69" i="16"/>
  <c r="L29" i="7"/>
  <c r="L123" i="7" s="1"/>
  <c r="L175" i="7"/>
  <c r="C69" i="16"/>
  <c r="E207" i="7"/>
  <c r="E74" i="7"/>
  <c r="C36" i="17"/>
  <c r="C7" i="17"/>
  <c r="C54" i="17" s="1"/>
  <c r="Q92" i="15"/>
  <c r="Q46" i="17"/>
  <c r="Q35" i="15"/>
  <c r="Q101" i="15"/>
  <c r="Q42" i="16"/>
  <c r="O54" i="17"/>
  <c r="H63" i="16"/>
  <c r="J207" i="7"/>
  <c r="J74" i="7"/>
  <c r="M175" i="7"/>
  <c r="M29" i="7"/>
  <c r="N69" i="16"/>
  <c r="J92" i="15"/>
  <c r="J35" i="15"/>
  <c r="J73" i="15" s="1"/>
  <c r="J46" i="17"/>
  <c r="J101" i="15"/>
  <c r="J42" i="16"/>
  <c r="D180" i="7"/>
  <c r="D43" i="7"/>
  <c r="D7" i="17"/>
  <c r="D54" i="17" s="1"/>
  <c r="D36" i="17"/>
  <c r="P36" i="17"/>
  <c r="P7" i="17"/>
  <c r="K120" i="15"/>
  <c r="K27" i="17"/>
  <c r="K118" i="15"/>
  <c r="K23" i="16"/>
  <c r="K68" i="16" s="1"/>
  <c r="J119" i="15"/>
  <c r="D92" i="15"/>
  <c r="D46" i="17"/>
  <c r="D35" i="15"/>
  <c r="D73" i="15" s="1"/>
  <c r="D101" i="15"/>
  <c r="D42" i="16"/>
  <c r="D119" i="15"/>
  <c r="O91" i="15"/>
  <c r="O45" i="17"/>
  <c r="O100" i="15"/>
  <c r="F207" i="7"/>
  <c r="F74" i="7"/>
  <c r="P180" i="7"/>
  <c r="P43" i="7"/>
  <c r="P35" i="15"/>
  <c r="P92" i="15"/>
  <c r="P82" i="15"/>
  <c r="P46" i="17"/>
  <c r="P101" i="15"/>
  <c r="P42" i="16"/>
  <c r="K207" i="7"/>
  <c r="K74" i="7"/>
  <c r="K36" i="17"/>
  <c r="K7" i="17"/>
  <c r="K54" i="17" s="1"/>
  <c r="I82" i="15"/>
  <c r="I46" i="17"/>
  <c r="I35" i="15"/>
  <c r="I92" i="15"/>
  <c r="I101" i="15"/>
  <c r="I42" i="16"/>
  <c r="J23" i="16"/>
  <c r="J68" i="16" s="1"/>
  <c r="G207" i="7"/>
  <c r="G74" i="7"/>
  <c r="M36" i="17"/>
  <c r="M7" i="17"/>
  <c r="M22" i="17" s="1"/>
  <c r="O45" i="16"/>
  <c r="O49" i="16"/>
  <c r="O48" i="16"/>
  <c r="O18" i="16"/>
  <c r="O46" i="16"/>
  <c r="O52" i="16"/>
  <c r="O47" i="16"/>
  <c r="O51" i="16"/>
  <c r="J180" i="7"/>
  <c r="J43" i="7"/>
  <c r="D23" i="16"/>
  <c r="I175" i="7"/>
  <c r="I29" i="7"/>
  <c r="I123" i="7" s="1"/>
  <c r="M73" i="15"/>
  <c r="C46" i="17"/>
  <c r="C92" i="15"/>
  <c r="C35" i="15"/>
  <c r="C101" i="15"/>
  <c r="C42" i="16"/>
  <c r="E7" i="17"/>
  <c r="E36" i="17"/>
  <c r="G73" i="15"/>
  <c r="C207" i="7"/>
  <c r="C74" i="7"/>
  <c r="Q120" i="15"/>
  <c r="Q27" i="17"/>
  <c r="Q118" i="15"/>
  <c r="Q82" i="15"/>
  <c r="Q23" i="16"/>
  <c r="Q59" i="16"/>
  <c r="I36" i="17"/>
  <c r="I7" i="17"/>
  <c r="L100" i="15"/>
  <c r="L45" i="17"/>
  <c r="L91" i="15"/>
  <c r="L41" i="16"/>
  <c r="N201" i="7"/>
  <c r="N55" i="7"/>
  <c r="I69" i="16"/>
  <c r="J48" i="16"/>
  <c r="J45" i="16"/>
  <c r="J46" i="16"/>
  <c r="J47" i="16"/>
  <c r="J49" i="16"/>
  <c r="J18" i="16"/>
  <c r="J52" i="16"/>
  <c r="J51" i="16"/>
  <c r="L36" i="17"/>
  <c r="L7" i="17"/>
  <c r="L22" i="17" s="1"/>
  <c r="F175" i="7"/>
  <c r="F29" i="7"/>
  <c r="F123" i="7" s="1"/>
  <c r="G100" i="15"/>
  <c r="G91" i="15"/>
  <c r="G45" i="17"/>
  <c r="G41" i="16"/>
  <c r="H29" i="7"/>
  <c r="H123" i="7" s="1"/>
  <c r="H175" i="7"/>
  <c r="H36" i="17"/>
  <c r="H7" i="17"/>
  <c r="H54" i="17" s="1"/>
  <c r="H27" i="17"/>
  <c r="L82" i="15"/>
  <c r="L73" i="15"/>
  <c r="G175" i="7"/>
  <c r="G29" i="7"/>
  <c r="P74" i="7"/>
  <c r="P207" i="7"/>
  <c r="J36" i="17"/>
  <c r="J7" i="17"/>
  <c r="J54" i="17" s="1"/>
  <c r="K46" i="17"/>
  <c r="K35" i="15"/>
  <c r="K92" i="15"/>
  <c r="K101" i="15"/>
  <c r="K42" i="16"/>
  <c r="N126" i="7"/>
  <c r="N121" i="7"/>
  <c r="N114" i="7"/>
  <c r="N116" i="7"/>
  <c r="N124" i="7"/>
  <c r="N120" i="7"/>
  <c r="N111" i="7"/>
  <c r="N132" i="7"/>
  <c r="N118" i="7"/>
  <c r="N112" i="7"/>
  <c r="N133" i="7"/>
  <c r="N110" i="7"/>
  <c r="N122" i="7"/>
  <c r="N113" i="7"/>
  <c r="N130" i="7"/>
  <c r="N125" i="7"/>
  <c r="N117" i="7"/>
  <c r="N109" i="7"/>
  <c r="N131" i="7"/>
  <c r="N127" i="7"/>
  <c r="N115" i="7"/>
  <c r="N119" i="7"/>
  <c r="N129" i="7"/>
  <c r="N128" i="7"/>
  <c r="N120" i="15"/>
  <c r="N27" i="17"/>
  <c r="N118" i="15"/>
  <c r="N23" i="16"/>
  <c r="N68" i="16" s="1"/>
  <c r="L54" i="16"/>
  <c r="L63" i="16" s="1"/>
  <c r="L27" i="17"/>
  <c r="O206" i="7"/>
  <c r="O69" i="7"/>
  <c r="P118" i="15"/>
  <c r="P27" i="17"/>
  <c r="P120" i="15"/>
  <c r="I120" i="15"/>
  <c r="I27" i="17"/>
  <c r="I118" i="15"/>
  <c r="I23" i="16"/>
  <c r="I59" i="16"/>
  <c r="J50" i="16"/>
  <c r="G36" i="17"/>
  <c r="G7" i="17"/>
  <c r="G22" i="17" s="1"/>
  <c r="E29" i="7"/>
  <c r="E123" i="7" s="1"/>
  <c r="E175" i="7"/>
  <c r="G54" i="16"/>
  <c r="G63" i="16" s="1"/>
  <c r="C175" i="7"/>
  <c r="C29" i="7"/>
  <c r="C123" i="7" s="1"/>
  <c r="L74" i="7"/>
  <c r="L207" i="7"/>
  <c r="D50" i="16"/>
  <c r="E118" i="15"/>
  <c r="E120" i="15"/>
  <c r="E82" i="15"/>
  <c r="E27" i="17"/>
  <c r="E23" i="16"/>
  <c r="E68" i="16" s="1"/>
  <c r="C118" i="15"/>
  <c r="C27" i="17"/>
  <c r="C120" i="15"/>
  <c r="C82" i="15"/>
  <c r="C23" i="16"/>
  <c r="C68" i="16" s="1"/>
  <c r="D207" i="7"/>
  <c r="D74" i="7"/>
  <c r="Q69" i="16"/>
  <c r="I207" i="7"/>
  <c r="I74" i="7"/>
  <c r="M54" i="16"/>
  <c r="M63" i="16" s="1"/>
  <c r="L54" i="17" l="1"/>
  <c r="O63" i="16"/>
  <c r="G54" i="17"/>
  <c r="F68" i="16"/>
  <c r="F54" i="16"/>
  <c r="F18" i="16"/>
  <c r="D68" i="16"/>
  <c r="Q68" i="16"/>
  <c r="I73" i="15"/>
  <c r="P73" i="15"/>
  <c r="N73" i="15"/>
  <c r="Q73" i="15"/>
  <c r="N158" i="7"/>
  <c r="N145" i="7"/>
  <c r="N151" i="7"/>
  <c r="N135" i="7"/>
  <c r="N137" i="7"/>
  <c r="N143" i="7"/>
  <c r="N140" i="7"/>
  <c r="N156" i="7"/>
  <c r="N157" i="7"/>
  <c r="N136" i="7"/>
  <c r="N139" i="7"/>
  <c r="N153" i="7"/>
  <c r="N150" i="7"/>
  <c r="N148" i="7"/>
  <c r="N146" i="7"/>
  <c r="N141" i="7"/>
  <c r="N152" i="7"/>
  <c r="N147" i="7"/>
  <c r="N159" i="7"/>
  <c r="N138" i="7"/>
  <c r="N155" i="7"/>
  <c r="N154" i="7"/>
  <c r="E52" i="17"/>
  <c r="E49" i="17"/>
  <c r="E50" i="17"/>
  <c r="E51" i="17"/>
  <c r="E56" i="17"/>
  <c r="E53" i="17"/>
  <c r="E55" i="17"/>
  <c r="P52" i="17"/>
  <c r="P49" i="17"/>
  <c r="P56" i="17"/>
  <c r="P53" i="17"/>
  <c r="P51" i="17"/>
  <c r="P50" i="17"/>
  <c r="P55" i="17"/>
  <c r="I69" i="7"/>
  <c r="I206" i="7"/>
  <c r="G52" i="17"/>
  <c r="G51" i="17"/>
  <c r="G56" i="17"/>
  <c r="G49" i="17"/>
  <c r="G50" i="17"/>
  <c r="G53" i="17"/>
  <c r="G55" i="17"/>
  <c r="D69" i="7"/>
  <c r="D206" i="7"/>
  <c r="C22" i="17"/>
  <c r="C54" i="16"/>
  <c r="C18" i="16"/>
  <c r="L206" i="7"/>
  <c r="L69" i="7"/>
  <c r="I68" i="16"/>
  <c r="K73" i="15"/>
  <c r="J52" i="17"/>
  <c r="J51" i="17"/>
  <c r="J56" i="17"/>
  <c r="J53" i="17"/>
  <c r="J50" i="17"/>
  <c r="J49" i="17"/>
  <c r="J55" i="17"/>
  <c r="H56" i="17"/>
  <c r="H53" i="17"/>
  <c r="H50" i="17"/>
  <c r="H52" i="17"/>
  <c r="H49" i="17"/>
  <c r="H51" i="17"/>
  <c r="H55" i="17"/>
  <c r="H22" i="17"/>
  <c r="E54" i="17"/>
  <c r="C73" i="15"/>
  <c r="J29" i="7"/>
  <c r="J123" i="7" s="1"/>
  <c r="J175" i="7"/>
  <c r="I91" i="15"/>
  <c r="I100" i="15"/>
  <c r="I45" i="17"/>
  <c r="I41" i="16"/>
  <c r="D45" i="17"/>
  <c r="D100" i="15"/>
  <c r="D91" i="15"/>
  <c r="D41" i="16"/>
  <c r="D175" i="7"/>
  <c r="D29" i="7"/>
  <c r="D123" i="7" s="1"/>
  <c r="J206" i="7"/>
  <c r="J69" i="7"/>
  <c r="Q91" i="15"/>
  <c r="Q45" i="17"/>
  <c r="Q100" i="15"/>
  <c r="Q41" i="16"/>
  <c r="C52" i="17"/>
  <c r="C50" i="17"/>
  <c r="C49" i="17"/>
  <c r="C56" i="17"/>
  <c r="C53" i="17"/>
  <c r="C51" i="17"/>
  <c r="C55" i="17"/>
  <c r="L109" i="7"/>
  <c r="L127" i="7"/>
  <c r="L115" i="7"/>
  <c r="L110" i="7"/>
  <c r="L121" i="7"/>
  <c r="L116" i="7"/>
  <c r="L113" i="7"/>
  <c r="L111" i="7"/>
  <c r="L130" i="7"/>
  <c r="L124" i="7"/>
  <c r="L132" i="7"/>
  <c r="L133" i="7"/>
  <c r="L125" i="7"/>
  <c r="L112" i="7"/>
  <c r="L120" i="7"/>
  <c r="L122" i="7"/>
  <c r="L126" i="7"/>
  <c r="L117" i="7"/>
  <c r="L114" i="7"/>
  <c r="L118" i="7"/>
  <c r="L119" i="7"/>
  <c r="L131" i="7"/>
  <c r="L129" i="7"/>
  <c r="L128" i="7"/>
  <c r="O29" i="7"/>
  <c r="O175" i="7"/>
  <c r="J22" i="17"/>
  <c r="J54" i="16"/>
  <c r="J63" i="16" s="1"/>
  <c r="H206" i="7"/>
  <c r="H69" i="7"/>
  <c r="E73" i="15"/>
  <c r="N22" i="17"/>
  <c r="N54" i="16"/>
  <c r="N18" i="16"/>
  <c r="K100" i="15"/>
  <c r="K45" i="17"/>
  <c r="K91" i="15"/>
  <c r="K41" i="16"/>
  <c r="G118" i="7"/>
  <c r="G115" i="7"/>
  <c r="G120" i="7"/>
  <c r="G112" i="7"/>
  <c r="G127" i="7"/>
  <c r="G113" i="7"/>
  <c r="G117" i="7"/>
  <c r="G126" i="7"/>
  <c r="G110" i="7"/>
  <c r="G109" i="7"/>
  <c r="G132" i="7"/>
  <c r="G122" i="7"/>
  <c r="G119" i="7"/>
  <c r="G133" i="7"/>
  <c r="G121" i="7"/>
  <c r="G131" i="7"/>
  <c r="G124" i="7"/>
  <c r="G114" i="7"/>
  <c r="G116" i="7"/>
  <c r="G130" i="7"/>
  <c r="G111" i="7"/>
  <c r="G125" i="7"/>
  <c r="G129" i="7"/>
  <c r="G128" i="7"/>
  <c r="I51" i="17"/>
  <c r="I56" i="17"/>
  <c r="I52" i="17"/>
  <c r="I50" i="17"/>
  <c r="I49" i="17"/>
  <c r="I53" i="17"/>
  <c r="I55" i="17"/>
  <c r="F206" i="7"/>
  <c r="F69" i="7"/>
  <c r="E206" i="7"/>
  <c r="E69" i="7"/>
  <c r="Q111" i="7"/>
  <c r="Q114" i="7"/>
  <c r="Q130" i="7"/>
  <c r="Q127" i="7"/>
  <c r="Q110" i="7"/>
  <c r="Q115" i="7"/>
  <c r="Q113" i="7"/>
  <c r="Q122" i="7"/>
  <c r="Q117" i="7"/>
  <c r="Q125" i="7"/>
  <c r="Q116" i="7"/>
  <c r="Q124" i="7"/>
  <c r="Q126" i="7"/>
  <c r="Q133" i="7"/>
  <c r="Q132" i="7"/>
  <c r="Q119" i="7"/>
  <c r="Q112" i="7"/>
  <c r="Q131" i="7"/>
  <c r="Q109" i="7"/>
  <c r="Q118" i="7"/>
  <c r="Q121" i="7"/>
  <c r="Q120" i="7"/>
  <c r="Q129" i="7"/>
  <c r="Q128" i="7"/>
  <c r="E91" i="15"/>
  <c r="E45" i="17"/>
  <c r="E100" i="15"/>
  <c r="E41" i="16"/>
  <c r="G123" i="7"/>
  <c r="N149" i="7"/>
  <c r="Q22" i="17"/>
  <c r="Q18" i="16"/>
  <c r="Q54" i="16"/>
  <c r="I124" i="7"/>
  <c r="I127" i="7"/>
  <c r="I114" i="7"/>
  <c r="I125" i="7"/>
  <c r="I120" i="7"/>
  <c r="I116" i="7"/>
  <c r="I121" i="7"/>
  <c r="I109" i="7"/>
  <c r="I119" i="7"/>
  <c r="I133" i="7"/>
  <c r="I131" i="7"/>
  <c r="I110" i="7"/>
  <c r="I113" i="7"/>
  <c r="I111" i="7"/>
  <c r="I132" i="7"/>
  <c r="I112" i="7"/>
  <c r="I126" i="7"/>
  <c r="I118" i="7"/>
  <c r="I117" i="7"/>
  <c r="I115" i="7"/>
  <c r="I130" i="7"/>
  <c r="I122" i="7"/>
  <c r="I129" i="7"/>
  <c r="I128" i="7"/>
  <c r="K51" i="17"/>
  <c r="K56" i="17"/>
  <c r="K53" i="17"/>
  <c r="K49" i="17"/>
  <c r="K52" i="17"/>
  <c r="K50" i="17"/>
  <c r="K55" i="17"/>
  <c r="K206" i="7"/>
  <c r="K69" i="7"/>
  <c r="P29" i="7"/>
  <c r="P123" i="7" s="1"/>
  <c r="P175" i="7"/>
  <c r="J100" i="15"/>
  <c r="J91" i="15"/>
  <c r="J45" i="17"/>
  <c r="J41" i="16"/>
  <c r="M133" i="7"/>
  <c r="M118" i="7"/>
  <c r="M132" i="7"/>
  <c r="M113" i="7"/>
  <c r="M112" i="7"/>
  <c r="M131" i="7"/>
  <c r="M130" i="7"/>
  <c r="M115" i="7"/>
  <c r="M114" i="7"/>
  <c r="M110" i="7"/>
  <c r="M116" i="7"/>
  <c r="M125" i="7"/>
  <c r="M120" i="7"/>
  <c r="M126" i="7"/>
  <c r="M111" i="7"/>
  <c r="M127" i="7"/>
  <c r="M109" i="7"/>
  <c r="M119" i="7"/>
  <c r="M124" i="7"/>
  <c r="M121" i="7"/>
  <c r="M122" i="7"/>
  <c r="M117" i="7"/>
  <c r="M129" i="7"/>
  <c r="M128" i="7"/>
  <c r="M69" i="7"/>
  <c r="M206" i="7"/>
  <c r="K109" i="7"/>
  <c r="K120" i="7"/>
  <c r="K125" i="7"/>
  <c r="K124" i="7"/>
  <c r="K111" i="7"/>
  <c r="K114" i="7"/>
  <c r="K127" i="7"/>
  <c r="K126" i="7"/>
  <c r="K130" i="7"/>
  <c r="K110" i="7"/>
  <c r="K119" i="7"/>
  <c r="K117" i="7"/>
  <c r="K132" i="7"/>
  <c r="K112" i="7"/>
  <c r="K121" i="7"/>
  <c r="K113" i="7"/>
  <c r="K122" i="7"/>
  <c r="K115" i="7"/>
  <c r="K131" i="7"/>
  <c r="K118" i="7"/>
  <c r="K116" i="7"/>
  <c r="K133" i="7"/>
  <c r="K129" i="7"/>
  <c r="K128" i="7"/>
  <c r="D82" i="15"/>
  <c r="I22" i="17"/>
  <c r="I54" i="16"/>
  <c r="I18" i="16"/>
  <c r="P22" i="17"/>
  <c r="P54" i="16"/>
  <c r="H121" i="7"/>
  <c r="H119" i="7"/>
  <c r="H132" i="7"/>
  <c r="H124" i="7"/>
  <c r="H120" i="7"/>
  <c r="H126" i="7"/>
  <c r="H111" i="7"/>
  <c r="H131" i="7"/>
  <c r="H109" i="7"/>
  <c r="H110" i="7"/>
  <c r="H117" i="7"/>
  <c r="H118" i="7"/>
  <c r="H114" i="7"/>
  <c r="H133" i="7"/>
  <c r="H122" i="7"/>
  <c r="H127" i="7"/>
  <c r="H125" i="7"/>
  <c r="H116" i="7"/>
  <c r="H112" i="7"/>
  <c r="H115" i="7"/>
  <c r="H130" i="7"/>
  <c r="H113" i="7"/>
  <c r="H129" i="7"/>
  <c r="H128" i="7"/>
  <c r="M50" i="17"/>
  <c r="M56" i="17"/>
  <c r="M53" i="17"/>
  <c r="M51" i="17"/>
  <c r="M52" i="17"/>
  <c r="M49" i="17"/>
  <c r="M55" i="17"/>
  <c r="K22" i="17"/>
  <c r="K54" i="16"/>
  <c r="K18" i="16"/>
  <c r="C109" i="7"/>
  <c r="C131" i="7"/>
  <c r="C125" i="7"/>
  <c r="C112" i="7"/>
  <c r="C121" i="7"/>
  <c r="C113" i="7"/>
  <c r="C111" i="7"/>
  <c r="C133" i="7"/>
  <c r="C118" i="7"/>
  <c r="C110" i="7"/>
  <c r="C115" i="7"/>
  <c r="C114" i="7"/>
  <c r="C120" i="7"/>
  <c r="C124" i="7"/>
  <c r="C126" i="7"/>
  <c r="C127" i="7"/>
  <c r="C116" i="7"/>
  <c r="C122" i="7"/>
  <c r="C130" i="7"/>
  <c r="C119" i="7"/>
  <c r="C132" i="7"/>
  <c r="C117" i="7"/>
  <c r="C129" i="7"/>
  <c r="C128" i="7"/>
  <c r="E132" i="7"/>
  <c r="E133" i="7"/>
  <c r="E120" i="7"/>
  <c r="E130" i="7"/>
  <c r="E124" i="7"/>
  <c r="E119" i="7"/>
  <c r="E121" i="7"/>
  <c r="E110" i="7"/>
  <c r="E112" i="7"/>
  <c r="E116" i="7"/>
  <c r="E111" i="7"/>
  <c r="E126" i="7"/>
  <c r="E117" i="7"/>
  <c r="E114" i="7"/>
  <c r="E127" i="7"/>
  <c r="E118" i="7"/>
  <c r="E115" i="7"/>
  <c r="E113" i="7"/>
  <c r="E131" i="7"/>
  <c r="E122" i="7"/>
  <c r="E125" i="7"/>
  <c r="E109" i="7"/>
  <c r="E129" i="7"/>
  <c r="E128" i="7"/>
  <c r="O201" i="7"/>
  <c r="O55" i="7"/>
  <c r="O149" i="7" s="1"/>
  <c r="E22" i="17"/>
  <c r="E18" i="16"/>
  <c r="E54" i="16"/>
  <c r="P206" i="7"/>
  <c r="P69" i="7"/>
  <c r="F110" i="7"/>
  <c r="F122" i="7"/>
  <c r="F112" i="7"/>
  <c r="F132" i="7"/>
  <c r="F126" i="7"/>
  <c r="F133" i="7"/>
  <c r="F120" i="7"/>
  <c r="F125" i="7"/>
  <c r="F130" i="7"/>
  <c r="F116" i="7"/>
  <c r="F109" i="7"/>
  <c r="F127" i="7"/>
  <c r="F117" i="7"/>
  <c r="F115" i="7"/>
  <c r="F113" i="7"/>
  <c r="F114" i="7"/>
  <c r="F118" i="7"/>
  <c r="F111" i="7"/>
  <c r="F119" i="7"/>
  <c r="F131" i="7"/>
  <c r="F121" i="7"/>
  <c r="F124" i="7"/>
  <c r="F129" i="7"/>
  <c r="F128" i="7"/>
  <c r="L52" i="17"/>
  <c r="L53" i="17"/>
  <c r="L51" i="17"/>
  <c r="L56" i="17"/>
  <c r="L49" i="17"/>
  <c r="L50" i="17"/>
  <c r="L55" i="17"/>
  <c r="I54" i="17"/>
  <c r="C69" i="7"/>
  <c r="C206" i="7"/>
  <c r="C45" i="17"/>
  <c r="C100" i="15"/>
  <c r="C91" i="15"/>
  <c r="C41" i="16"/>
  <c r="M54" i="17"/>
  <c r="G206" i="7"/>
  <c r="G69" i="7"/>
  <c r="P100" i="15"/>
  <c r="P45" i="17"/>
  <c r="P91" i="15"/>
  <c r="P41" i="16"/>
  <c r="K82" i="15"/>
  <c r="P54" i="17"/>
  <c r="D50" i="17"/>
  <c r="D49" i="17"/>
  <c r="D51" i="17"/>
  <c r="D53" i="17"/>
  <c r="D56" i="17"/>
  <c r="D52" i="17"/>
  <c r="D55" i="17"/>
  <c r="M123" i="7"/>
  <c r="K123" i="7"/>
  <c r="P18" i="16"/>
  <c r="F53" i="17"/>
  <c r="F56" i="17"/>
  <c r="F49" i="17"/>
  <c r="F51" i="17"/>
  <c r="F52" i="17"/>
  <c r="F50" i="17"/>
  <c r="F22" i="17"/>
  <c r="F55" i="17"/>
  <c r="Q153" i="7"/>
  <c r="Q159" i="7"/>
  <c r="Q137" i="7"/>
  <c r="Q139" i="7"/>
  <c r="Q152" i="7"/>
  <c r="Q147" i="7"/>
  <c r="Q150" i="7"/>
  <c r="Q157" i="7"/>
  <c r="Q135" i="7"/>
  <c r="Q156" i="7"/>
  <c r="Q140" i="7"/>
  <c r="Q148" i="7"/>
  <c r="Q146" i="7"/>
  <c r="Q136" i="7"/>
  <c r="Q145" i="7"/>
  <c r="Q158" i="7"/>
  <c r="Q151" i="7"/>
  <c r="Q138" i="7"/>
  <c r="Q141" i="7"/>
  <c r="Q143" i="7"/>
  <c r="Q155" i="7"/>
  <c r="Q154" i="7"/>
  <c r="D22" i="17"/>
  <c r="D54" i="16"/>
  <c r="D63" i="16" s="1"/>
  <c r="Q123" i="7"/>
  <c r="N100" i="15"/>
  <c r="N45" i="17"/>
  <c r="N91" i="15"/>
  <c r="N41" i="16"/>
  <c r="F63" i="16" l="1"/>
  <c r="N63" i="16"/>
  <c r="C201" i="7"/>
  <c r="C55" i="7"/>
  <c r="C149" i="7" s="1"/>
  <c r="G55" i="7"/>
  <c r="G149" i="7" s="1"/>
  <c r="G201" i="7"/>
  <c r="P201" i="7"/>
  <c r="P55" i="7"/>
  <c r="P149" i="7" s="1"/>
  <c r="K201" i="7"/>
  <c r="K55" i="7"/>
  <c r="K149" i="7" s="1"/>
  <c r="Q63" i="16"/>
  <c r="E55" i="7"/>
  <c r="E149" i="7" s="1"/>
  <c r="E201" i="7"/>
  <c r="J55" i="7"/>
  <c r="J149" i="7" s="1"/>
  <c r="J201" i="7"/>
  <c r="D120" i="7"/>
  <c r="D125" i="7"/>
  <c r="D132" i="7"/>
  <c r="D116" i="7"/>
  <c r="D110" i="7"/>
  <c r="D121" i="7"/>
  <c r="D113" i="7"/>
  <c r="D126" i="7"/>
  <c r="D127" i="7"/>
  <c r="D118" i="7"/>
  <c r="D130" i="7"/>
  <c r="D111" i="7"/>
  <c r="D112" i="7"/>
  <c r="D109" i="7"/>
  <c r="D133" i="7"/>
  <c r="D122" i="7"/>
  <c r="D117" i="7"/>
  <c r="D124" i="7"/>
  <c r="D119" i="7"/>
  <c r="D115" i="7"/>
  <c r="D114" i="7"/>
  <c r="D131" i="7"/>
  <c r="D129" i="7"/>
  <c r="D128" i="7"/>
  <c r="C63" i="16"/>
  <c r="I55" i="7"/>
  <c r="I149" i="7" s="1"/>
  <c r="I201" i="7"/>
  <c r="P110" i="7"/>
  <c r="P131" i="7"/>
  <c r="P127" i="7"/>
  <c r="P133" i="7"/>
  <c r="P111" i="7"/>
  <c r="P126" i="7"/>
  <c r="P121" i="7"/>
  <c r="P112" i="7"/>
  <c r="P118" i="7"/>
  <c r="P132" i="7"/>
  <c r="P109" i="7"/>
  <c r="P124" i="7"/>
  <c r="P130" i="7"/>
  <c r="P120" i="7"/>
  <c r="P113" i="7"/>
  <c r="P117" i="7"/>
  <c r="P116" i="7"/>
  <c r="P122" i="7"/>
  <c r="P125" i="7"/>
  <c r="P115" i="7"/>
  <c r="P119" i="7"/>
  <c r="P114" i="7"/>
  <c r="P129" i="7"/>
  <c r="P128" i="7"/>
  <c r="F55" i="7"/>
  <c r="F149" i="7" s="1"/>
  <c r="F201" i="7"/>
  <c r="O125" i="7"/>
  <c r="O116" i="7"/>
  <c r="O111" i="7"/>
  <c r="O118" i="7"/>
  <c r="O117" i="7"/>
  <c r="O113" i="7"/>
  <c r="O110" i="7"/>
  <c r="O121" i="7"/>
  <c r="O112" i="7"/>
  <c r="O122" i="7"/>
  <c r="O120" i="7"/>
  <c r="O126" i="7"/>
  <c r="O119" i="7"/>
  <c r="O109" i="7"/>
  <c r="O115" i="7"/>
  <c r="O124" i="7"/>
  <c r="O114" i="7"/>
  <c r="O131" i="7"/>
  <c r="O132" i="7"/>
  <c r="O133" i="7"/>
  <c r="O127" i="7"/>
  <c r="O130" i="7"/>
  <c r="O129" i="7"/>
  <c r="O128" i="7"/>
  <c r="D201" i="7"/>
  <c r="D55" i="7"/>
  <c r="D149" i="7" s="1"/>
  <c r="I63" i="16"/>
  <c r="P63" i="16"/>
  <c r="E63" i="16"/>
  <c r="O146" i="7"/>
  <c r="O143" i="7"/>
  <c r="O136" i="7"/>
  <c r="O140" i="7"/>
  <c r="O157" i="7"/>
  <c r="O138" i="7"/>
  <c r="O145" i="7"/>
  <c r="O151" i="7"/>
  <c r="O135" i="7"/>
  <c r="O148" i="7"/>
  <c r="O150" i="7"/>
  <c r="O153" i="7"/>
  <c r="O159" i="7"/>
  <c r="O139" i="7"/>
  <c r="O156" i="7"/>
  <c r="O158" i="7"/>
  <c r="O141" i="7"/>
  <c r="O147" i="7"/>
  <c r="O152" i="7"/>
  <c r="O137" i="7"/>
  <c r="O155" i="7"/>
  <c r="O154" i="7"/>
  <c r="K63" i="16"/>
  <c r="M55" i="7"/>
  <c r="M149" i="7" s="1"/>
  <c r="M201" i="7"/>
  <c r="H201" i="7"/>
  <c r="H55" i="7"/>
  <c r="H149" i="7" s="1"/>
  <c r="O123" i="7"/>
  <c r="J111" i="7"/>
  <c r="J109" i="7"/>
  <c r="J117" i="7"/>
  <c r="J122" i="7"/>
  <c r="J130" i="7"/>
  <c r="J121" i="7"/>
  <c r="J133" i="7"/>
  <c r="J120" i="7"/>
  <c r="J112" i="7"/>
  <c r="J132" i="7"/>
  <c r="J127" i="7"/>
  <c r="J125" i="7"/>
  <c r="J131" i="7"/>
  <c r="J119" i="7"/>
  <c r="J124" i="7"/>
  <c r="J126" i="7"/>
  <c r="J116" i="7"/>
  <c r="J118" i="7"/>
  <c r="J113" i="7"/>
  <c r="J114" i="7"/>
  <c r="J115" i="7"/>
  <c r="J110" i="7"/>
  <c r="J129" i="7"/>
  <c r="J128" i="7"/>
  <c r="L55" i="7"/>
  <c r="L201" i="7"/>
  <c r="D151" i="7" l="1"/>
  <c r="D138" i="7"/>
  <c r="D158" i="7"/>
  <c r="D147" i="7"/>
  <c r="D136" i="7"/>
  <c r="D137" i="7"/>
  <c r="D145" i="7"/>
  <c r="D153" i="7"/>
  <c r="D135" i="7"/>
  <c r="D143" i="7"/>
  <c r="D141" i="7"/>
  <c r="D139" i="7"/>
  <c r="D159" i="7"/>
  <c r="D152" i="7"/>
  <c r="D148" i="7"/>
  <c r="D140" i="7"/>
  <c r="D156" i="7"/>
  <c r="D157" i="7"/>
  <c r="D146" i="7"/>
  <c r="D150" i="7"/>
  <c r="D155" i="7"/>
  <c r="D154" i="7"/>
  <c r="F143" i="7"/>
  <c r="F136" i="7"/>
  <c r="F141" i="7"/>
  <c r="F157" i="7"/>
  <c r="F135" i="7"/>
  <c r="F156" i="7"/>
  <c r="F159" i="7"/>
  <c r="F139" i="7"/>
  <c r="F148" i="7"/>
  <c r="F158" i="7"/>
  <c r="F151" i="7"/>
  <c r="F137" i="7"/>
  <c r="F140" i="7"/>
  <c r="F153" i="7"/>
  <c r="F147" i="7"/>
  <c r="F145" i="7"/>
  <c r="F138" i="7"/>
  <c r="F152" i="7"/>
  <c r="F146" i="7"/>
  <c r="F150" i="7"/>
  <c r="F155" i="7"/>
  <c r="F154" i="7"/>
  <c r="I135" i="7"/>
  <c r="I148" i="7"/>
  <c r="I153" i="7"/>
  <c r="I151" i="7"/>
  <c r="I158" i="7"/>
  <c r="I138" i="7"/>
  <c r="I139" i="7"/>
  <c r="I137" i="7"/>
  <c r="I146" i="7"/>
  <c r="I147" i="7"/>
  <c r="I159" i="7"/>
  <c r="I156" i="7"/>
  <c r="I140" i="7"/>
  <c r="I145" i="7"/>
  <c r="I141" i="7"/>
  <c r="I157" i="7"/>
  <c r="I143" i="7"/>
  <c r="I136" i="7"/>
  <c r="I152" i="7"/>
  <c r="I150" i="7"/>
  <c r="I155" i="7"/>
  <c r="I154" i="7"/>
  <c r="C159" i="7"/>
  <c r="C158" i="7"/>
  <c r="C138" i="7"/>
  <c r="C156" i="7"/>
  <c r="C137" i="7"/>
  <c r="C152" i="7"/>
  <c r="C150" i="7"/>
  <c r="C136" i="7"/>
  <c r="C135" i="7"/>
  <c r="C151" i="7"/>
  <c r="C146" i="7"/>
  <c r="C140" i="7"/>
  <c r="C148" i="7"/>
  <c r="C153" i="7"/>
  <c r="C147" i="7"/>
  <c r="C139" i="7"/>
  <c r="C143" i="7"/>
  <c r="C141" i="7"/>
  <c r="C145" i="7"/>
  <c r="C157" i="7"/>
  <c r="C155" i="7"/>
  <c r="C154" i="7"/>
  <c r="J136" i="7"/>
  <c r="J145" i="7"/>
  <c r="J135" i="7"/>
  <c r="J140" i="7"/>
  <c r="J139" i="7"/>
  <c r="J143" i="7"/>
  <c r="J148" i="7"/>
  <c r="J138" i="7"/>
  <c r="J141" i="7"/>
  <c r="J137" i="7"/>
  <c r="J150" i="7"/>
  <c r="J159" i="7"/>
  <c r="J157" i="7"/>
  <c r="J156" i="7"/>
  <c r="J146" i="7"/>
  <c r="J147" i="7"/>
  <c r="J151" i="7"/>
  <c r="J153" i="7"/>
  <c r="J152" i="7"/>
  <c r="J158" i="7"/>
  <c r="J155" i="7"/>
  <c r="J154" i="7"/>
  <c r="E139" i="7"/>
  <c r="E151" i="7"/>
  <c r="E143" i="7"/>
  <c r="E141" i="7"/>
  <c r="E156" i="7"/>
  <c r="E140" i="7"/>
  <c r="E152" i="7"/>
  <c r="E158" i="7"/>
  <c r="E147" i="7"/>
  <c r="E148" i="7"/>
  <c r="E150" i="7"/>
  <c r="E138" i="7"/>
  <c r="E159" i="7"/>
  <c r="E146" i="7"/>
  <c r="E136" i="7"/>
  <c r="E137" i="7"/>
  <c r="E153" i="7"/>
  <c r="E157" i="7"/>
  <c r="E135" i="7"/>
  <c r="E145" i="7"/>
  <c r="E155" i="7"/>
  <c r="E154" i="7"/>
  <c r="P141" i="7"/>
  <c r="P136" i="7"/>
  <c r="P140" i="7"/>
  <c r="P145" i="7"/>
  <c r="P139" i="7"/>
  <c r="P147" i="7"/>
  <c r="P158" i="7"/>
  <c r="P135" i="7"/>
  <c r="P152" i="7"/>
  <c r="P157" i="7"/>
  <c r="P150" i="7"/>
  <c r="P137" i="7"/>
  <c r="P148" i="7"/>
  <c r="P159" i="7"/>
  <c r="P153" i="7"/>
  <c r="P138" i="7"/>
  <c r="P151" i="7"/>
  <c r="P156" i="7"/>
  <c r="P146" i="7"/>
  <c r="P143" i="7"/>
  <c r="P155" i="7"/>
  <c r="P154" i="7"/>
  <c r="G153" i="7"/>
  <c r="G136" i="7"/>
  <c r="G156" i="7"/>
  <c r="G148" i="7"/>
  <c r="G150" i="7"/>
  <c r="G143" i="7"/>
  <c r="G145" i="7"/>
  <c r="G138" i="7"/>
  <c r="G152" i="7"/>
  <c r="G140" i="7"/>
  <c r="G146" i="7"/>
  <c r="G159" i="7"/>
  <c r="G157" i="7"/>
  <c r="G141" i="7"/>
  <c r="G151" i="7"/>
  <c r="G139" i="7"/>
  <c r="G158" i="7"/>
  <c r="G135" i="7"/>
  <c r="G137" i="7"/>
  <c r="G147" i="7"/>
  <c r="G155" i="7"/>
  <c r="G154" i="7"/>
  <c r="K150" i="7"/>
  <c r="K145" i="7"/>
  <c r="K158" i="7"/>
  <c r="K140" i="7"/>
  <c r="K141" i="7"/>
  <c r="K156" i="7"/>
  <c r="K135" i="7"/>
  <c r="K138" i="7"/>
  <c r="K143" i="7"/>
  <c r="K146" i="7"/>
  <c r="K153" i="7"/>
  <c r="K151" i="7"/>
  <c r="K136" i="7"/>
  <c r="K148" i="7"/>
  <c r="K147" i="7"/>
  <c r="K137" i="7"/>
  <c r="K139" i="7"/>
  <c r="K152" i="7"/>
  <c r="K159" i="7"/>
  <c r="K157" i="7"/>
  <c r="K155" i="7"/>
  <c r="K154" i="7"/>
  <c r="L139" i="7"/>
  <c r="L147" i="7"/>
  <c r="L156" i="7"/>
  <c r="L148" i="7"/>
  <c r="L159" i="7"/>
  <c r="L150" i="7"/>
  <c r="L158" i="7"/>
  <c r="L137" i="7"/>
  <c r="L152" i="7"/>
  <c r="L145" i="7"/>
  <c r="L138" i="7"/>
  <c r="L141" i="7"/>
  <c r="L151" i="7"/>
  <c r="L143" i="7"/>
  <c r="L140" i="7"/>
  <c r="L135" i="7"/>
  <c r="L157" i="7"/>
  <c r="L153" i="7"/>
  <c r="L146" i="7"/>
  <c r="L136" i="7"/>
  <c r="L155" i="7"/>
  <c r="L154" i="7"/>
  <c r="L149" i="7"/>
  <c r="H139" i="7"/>
  <c r="H152" i="7"/>
  <c r="H158" i="7"/>
  <c r="H137" i="7"/>
  <c r="H151" i="7"/>
  <c r="H159" i="7"/>
  <c r="H141" i="7"/>
  <c r="H147" i="7"/>
  <c r="H148" i="7"/>
  <c r="H135" i="7"/>
  <c r="H150" i="7"/>
  <c r="H156" i="7"/>
  <c r="H140" i="7"/>
  <c r="H145" i="7"/>
  <c r="H146" i="7"/>
  <c r="H157" i="7"/>
  <c r="H136" i="7"/>
  <c r="H138" i="7"/>
  <c r="H143" i="7"/>
  <c r="H153" i="7"/>
  <c r="H155" i="7"/>
  <c r="H154" i="7"/>
  <c r="M143" i="7"/>
  <c r="M145" i="7"/>
  <c r="M151" i="7"/>
  <c r="M148" i="7"/>
  <c r="M137" i="7"/>
  <c r="M157" i="7"/>
  <c r="M156" i="7"/>
  <c r="M140" i="7"/>
  <c r="M147" i="7"/>
  <c r="M146" i="7"/>
  <c r="M159" i="7"/>
  <c r="M141" i="7"/>
  <c r="M139" i="7"/>
  <c r="M136" i="7"/>
  <c r="M135" i="7"/>
  <c r="M153" i="7"/>
  <c r="M150" i="7"/>
  <c r="M138" i="7"/>
  <c r="M152" i="7"/>
  <c r="M158" i="7"/>
  <c r="M155" i="7"/>
  <c r="M154" i="7"/>
  <c r="B110" i="12" l="1"/>
  <c r="B99" i="12"/>
  <c r="B57" i="13"/>
  <c r="B54" i="14"/>
  <c r="C110" i="12" l="1"/>
  <c r="C99" i="12"/>
  <c r="C57" i="13"/>
  <c r="C54" i="14"/>
  <c r="D110" i="12" l="1"/>
  <c r="D99" i="12"/>
  <c r="D57" i="13"/>
  <c r="D54" i="14"/>
  <c r="E110" i="12" l="1"/>
  <c r="E99" i="12"/>
  <c r="F110" i="12"/>
  <c r="F99" i="12"/>
  <c r="E54" i="14"/>
  <c r="E57" i="13"/>
  <c r="F54" i="14"/>
  <c r="F57" i="13"/>
  <c r="G110" i="12" l="1"/>
  <c r="G99" i="12"/>
  <c r="G57" i="13"/>
  <c r="G54" i="14"/>
  <c r="H110" i="12" l="1"/>
  <c r="H99" i="12"/>
  <c r="H54" i="14"/>
  <c r="H57" i="13"/>
  <c r="I110" i="12" l="1"/>
  <c r="I99" i="12"/>
  <c r="I54" i="14"/>
  <c r="I57" i="13"/>
  <c r="J110" i="12" l="1"/>
  <c r="J99" i="12"/>
  <c r="J54" i="14"/>
  <c r="J57" i="13"/>
  <c r="K110" i="12" l="1"/>
  <c r="K99" i="12"/>
  <c r="K54" i="14"/>
  <c r="K57" i="13"/>
  <c r="L110" i="12" l="1"/>
  <c r="L99" i="12"/>
  <c r="L54" i="14"/>
  <c r="L57" i="13"/>
  <c r="M110" i="12" l="1"/>
  <c r="M99" i="12"/>
  <c r="M54" i="14"/>
  <c r="M57" i="13"/>
  <c r="N110" i="12" l="1"/>
  <c r="N99" i="12"/>
  <c r="N57" i="13"/>
  <c r="N54" i="14"/>
  <c r="O110" i="12" l="1"/>
  <c r="O99" i="12"/>
  <c r="O54" i="14"/>
  <c r="O57" i="13"/>
  <c r="P110" i="12" l="1"/>
  <c r="P99" i="12"/>
  <c r="P54" i="14"/>
  <c r="P57" i="13"/>
  <c r="B106" i="12" l="1"/>
  <c r="B95" i="12"/>
  <c r="Q110" i="12"/>
  <c r="Q99" i="12"/>
  <c r="B50" i="14"/>
  <c r="B53" i="13"/>
  <c r="Q57" i="13"/>
  <c r="Q54" i="14"/>
  <c r="C106" i="12" l="1"/>
  <c r="C95" i="12"/>
  <c r="C50" i="14"/>
  <c r="C53" i="13"/>
  <c r="D106" i="12" l="1"/>
  <c r="D95" i="12"/>
  <c r="D50" i="14"/>
  <c r="D53" i="13"/>
  <c r="E106" i="12" l="1"/>
  <c r="E95" i="12"/>
  <c r="E50" i="14"/>
  <c r="E53" i="13"/>
  <c r="F106" i="12" l="1"/>
  <c r="F95" i="12"/>
  <c r="F50" i="14"/>
  <c r="F53" i="13"/>
  <c r="G106" i="12" l="1"/>
  <c r="G95" i="12"/>
  <c r="G50" i="14"/>
  <c r="G53" i="13"/>
  <c r="H106" i="12" l="1"/>
  <c r="H95" i="12"/>
  <c r="H50" i="14"/>
  <c r="H53" i="13"/>
  <c r="I106" i="12" l="1"/>
  <c r="I95" i="12"/>
  <c r="I50" i="14"/>
  <c r="I53" i="13"/>
  <c r="J106" i="12" l="1"/>
  <c r="J95" i="12"/>
  <c r="J53" i="13"/>
  <c r="J50" i="14"/>
  <c r="K106" i="12" l="1"/>
  <c r="K95" i="12"/>
  <c r="K53" i="13"/>
  <c r="K50" i="14"/>
  <c r="L106" i="12" l="1"/>
  <c r="L95" i="12"/>
  <c r="L50" i="14"/>
  <c r="L53" i="13"/>
  <c r="M106" i="12" l="1"/>
  <c r="M95" i="12"/>
  <c r="M53" i="13"/>
  <c r="M50" i="14"/>
  <c r="N106" i="12" l="1"/>
  <c r="N95" i="12"/>
  <c r="N53" i="13"/>
  <c r="N50" i="14"/>
  <c r="O106" i="12" l="1"/>
  <c r="O95" i="12"/>
  <c r="O50" i="14"/>
  <c r="O53" i="13"/>
  <c r="P106" i="12" l="1"/>
  <c r="P95" i="12"/>
  <c r="P53" i="13"/>
  <c r="P50" i="14"/>
  <c r="Q106" i="12" l="1"/>
  <c r="Q95" i="12"/>
  <c r="Q53" i="13"/>
  <c r="Q50" i="14"/>
  <c r="B113" i="12" l="1"/>
  <c r="B102" i="12"/>
  <c r="B57" i="14"/>
  <c r="B60" i="13"/>
  <c r="C113" i="12" l="1"/>
  <c r="C102" i="12"/>
  <c r="B112" i="12"/>
  <c r="B101" i="12"/>
  <c r="C60" i="13"/>
  <c r="C57" i="14"/>
  <c r="B43" i="12"/>
  <c r="B56" i="14"/>
  <c r="B59" i="13"/>
  <c r="B32" i="12"/>
  <c r="C54" i="12"/>
  <c r="B78" i="12" l="1"/>
  <c r="B89" i="12" s="1"/>
  <c r="B111" i="12"/>
  <c r="B100" i="12"/>
  <c r="D113" i="12"/>
  <c r="D102" i="12"/>
  <c r="C112" i="12"/>
  <c r="C101" i="12"/>
  <c r="C32" i="12"/>
  <c r="B55" i="14"/>
  <c r="B58" i="13"/>
  <c r="D60" i="13"/>
  <c r="D57" i="14"/>
  <c r="C43" i="12"/>
  <c r="C59" i="13"/>
  <c r="C56" i="14"/>
  <c r="D54" i="12"/>
  <c r="B108" i="12" l="1"/>
  <c r="B97" i="12"/>
  <c r="C111" i="12"/>
  <c r="C100" i="12"/>
  <c r="D112" i="12"/>
  <c r="D101" i="12"/>
  <c r="E113" i="12"/>
  <c r="E102" i="12"/>
  <c r="C78" i="12"/>
  <c r="C89" i="12" s="1"/>
  <c r="D56" i="14"/>
  <c r="D59" i="13"/>
  <c r="E60" i="13"/>
  <c r="E57" i="14"/>
  <c r="C58" i="13"/>
  <c r="C55" i="14"/>
  <c r="D32" i="12"/>
  <c r="D43" i="12"/>
  <c r="B52" i="14"/>
  <c r="B55" i="13"/>
  <c r="E54" i="12"/>
  <c r="E112" i="12" l="1"/>
  <c r="E101" i="12"/>
  <c r="C108" i="12"/>
  <c r="C97" i="12"/>
  <c r="D78" i="12"/>
  <c r="D89" i="12" s="1"/>
  <c r="D111" i="12"/>
  <c r="D100" i="12"/>
  <c r="F113" i="12"/>
  <c r="F102" i="12"/>
  <c r="F60" i="13"/>
  <c r="F57" i="14"/>
  <c r="E43" i="12"/>
  <c r="E59" i="13"/>
  <c r="E56" i="14"/>
  <c r="C52" i="14"/>
  <c r="C55" i="13"/>
  <c r="D58" i="13"/>
  <c r="D55" i="14"/>
  <c r="E32" i="12"/>
  <c r="F54" i="12"/>
  <c r="G113" i="12" l="1"/>
  <c r="G102" i="12"/>
  <c r="E78" i="12"/>
  <c r="E89" i="12" s="1"/>
  <c r="E111" i="12"/>
  <c r="E100" i="12"/>
  <c r="D108" i="12"/>
  <c r="D97" i="12"/>
  <c r="B109" i="12"/>
  <c r="B98" i="12"/>
  <c r="F112" i="12"/>
  <c r="F101" i="12"/>
  <c r="G60" i="13"/>
  <c r="G57" i="14"/>
  <c r="E58" i="13"/>
  <c r="E55" i="14"/>
  <c r="B53" i="14"/>
  <c r="B56" i="13"/>
  <c r="B39" i="12"/>
  <c r="F32" i="12"/>
  <c r="D52" i="14"/>
  <c r="D55" i="13"/>
  <c r="B28" i="12"/>
  <c r="F43" i="12"/>
  <c r="F59" i="13"/>
  <c r="F56" i="14"/>
  <c r="G54" i="12"/>
  <c r="C50" i="12"/>
  <c r="B74" i="12" l="1"/>
  <c r="B85" i="12" s="1"/>
  <c r="B107" i="12"/>
  <c r="B96" i="12"/>
  <c r="F78" i="12"/>
  <c r="F89" i="12" s="1"/>
  <c r="F111" i="12"/>
  <c r="F100" i="12"/>
  <c r="C109" i="12"/>
  <c r="C98" i="12"/>
  <c r="E108" i="12"/>
  <c r="E97" i="12"/>
  <c r="G112" i="12"/>
  <c r="G101" i="12"/>
  <c r="H113" i="12"/>
  <c r="H102" i="12"/>
  <c r="C48" i="12"/>
  <c r="B26" i="12"/>
  <c r="G43" i="12"/>
  <c r="G59" i="13"/>
  <c r="G56" i="14"/>
  <c r="C53" i="14"/>
  <c r="C56" i="13"/>
  <c r="C39" i="12"/>
  <c r="B51" i="14"/>
  <c r="B54" i="13"/>
  <c r="B37" i="12"/>
  <c r="B72" i="12" s="1"/>
  <c r="B83" i="12" s="1"/>
  <c r="E52" i="14"/>
  <c r="E55" i="13"/>
  <c r="G32" i="12"/>
  <c r="F58" i="13"/>
  <c r="F55" i="14"/>
  <c r="C28" i="12"/>
  <c r="H43" i="12"/>
  <c r="H57" i="14"/>
  <c r="H60" i="13"/>
  <c r="D50" i="12"/>
  <c r="H54" i="12"/>
  <c r="F108" i="12" l="1"/>
  <c r="F97" i="12"/>
  <c r="G78" i="12"/>
  <c r="G89" i="12" s="1"/>
  <c r="G111" i="12"/>
  <c r="G100" i="12"/>
  <c r="H78" i="12"/>
  <c r="H89" i="12" s="1"/>
  <c r="H111" i="12"/>
  <c r="H100" i="12"/>
  <c r="B105" i="12"/>
  <c r="B94" i="12"/>
  <c r="I113" i="12"/>
  <c r="I102" i="12"/>
  <c r="H112" i="12"/>
  <c r="H101" i="12"/>
  <c r="C74" i="12"/>
  <c r="C85" i="12" s="1"/>
  <c r="C107" i="12"/>
  <c r="C96" i="12"/>
  <c r="D109" i="12"/>
  <c r="D98" i="12"/>
  <c r="D48" i="12"/>
  <c r="C47" i="12"/>
  <c r="B25" i="12"/>
  <c r="D39" i="12"/>
  <c r="D56" i="13"/>
  <c r="D53" i="14"/>
  <c r="B36" i="12"/>
  <c r="B49" i="14"/>
  <c r="B52" i="13"/>
  <c r="G55" i="14"/>
  <c r="G58" i="13"/>
  <c r="C26" i="12"/>
  <c r="C37" i="12"/>
  <c r="C54" i="13"/>
  <c r="C51" i="14"/>
  <c r="I60" i="13"/>
  <c r="I57" i="14"/>
  <c r="H55" i="14"/>
  <c r="H58" i="13"/>
  <c r="D28" i="12"/>
  <c r="H59" i="13"/>
  <c r="H56" i="14"/>
  <c r="F52" i="14"/>
  <c r="F55" i="13"/>
  <c r="H32" i="12"/>
  <c r="E50" i="12"/>
  <c r="I54" i="12"/>
  <c r="G108" i="12" l="1"/>
  <c r="G97" i="12"/>
  <c r="D74" i="12"/>
  <c r="D85" i="12" s="1"/>
  <c r="D107" i="12"/>
  <c r="D96" i="12"/>
  <c r="E109" i="12"/>
  <c r="E98" i="12"/>
  <c r="I112" i="12"/>
  <c r="I101" i="12"/>
  <c r="J113" i="12"/>
  <c r="J102" i="12"/>
  <c r="C72" i="12"/>
  <c r="C83" i="12" s="1"/>
  <c r="C105" i="12"/>
  <c r="C94" i="12"/>
  <c r="E48" i="12"/>
  <c r="D47" i="12"/>
  <c r="C25" i="12"/>
  <c r="E53" i="14"/>
  <c r="E56" i="13"/>
  <c r="E39" i="12"/>
  <c r="D26" i="12"/>
  <c r="C36" i="12"/>
  <c r="C49" i="14"/>
  <c r="C52" i="13"/>
  <c r="I43" i="12"/>
  <c r="I56" i="14"/>
  <c r="I59" i="13"/>
  <c r="J60" i="13"/>
  <c r="J57" i="14"/>
  <c r="E28" i="12"/>
  <c r="G52" i="14"/>
  <c r="G55" i="13"/>
  <c r="I32" i="12"/>
  <c r="D51" i="14"/>
  <c r="D54" i="13"/>
  <c r="D37" i="12"/>
  <c r="F50" i="12"/>
  <c r="J54" i="12"/>
  <c r="H108" i="12" l="1"/>
  <c r="H97" i="12"/>
  <c r="F109" i="12"/>
  <c r="F98" i="12"/>
  <c r="K113" i="12"/>
  <c r="K102" i="12"/>
  <c r="I78" i="12"/>
  <c r="I89" i="12" s="1"/>
  <c r="I111" i="12"/>
  <c r="I100" i="12"/>
  <c r="J112" i="12"/>
  <c r="J101" i="12"/>
  <c r="E74" i="12"/>
  <c r="E85" i="12" s="1"/>
  <c r="E107" i="12"/>
  <c r="E96" i="12"/>
  <c r="D72" i="12"/>
  <c r="D83" i="12" s="1"/>
  <c r="D105" i="12"/>
  <c r="D94" i="12"/>
  <c r="F48" i="12"/>
  <c r="E47" i="12"/>
  <c r="D25" i="12"/>
  <c r="K60" i="13"/>
  <c r="K57" i="14"/>
  <c r="E26" i="12"/>
  <c r="I58" i="13"/>
  <c r="I55" i="14"/>
  <c r="J32" i="12"/>
  <c r="D36" i="12"/>
  <c r="D52" i="13"/>
  <c r="D49" i="14"/>
  <c r="H52" i="14"/>
  <c r="H55" i="13"/>
  <c r="F53" i="14"/>
  <c r="F56" i="13"/>
  <c r="F39" i="12"/>
  <c r="F28" i="12"/>
  <c r="J43" i="12"/>
  <c r="J59" i="13"/>
  <c r="J56" i="14"/>
  <c r="E51" i="14"/>
  <c r="E54" i="13"/>
  <c r="E37" i="12"/>
  <c r="K54" i="12"/>
  <c r="G50" i="12"/>
  <c r="I108" i="12" l="1"/>
  <c r="I97" i="12"/>
  <c r="K112" i="12"/>
  <c r="K101" i="12"/>
  <c r="F74" i="12"/>
  <c r="F85" i="12" s="1"/>
  <c r="F107" i="12"/>
  <c r="F96" i="12"/>
  <c r="G109" i="12"/>
  <c r="G98" i="12"/>
  <c r="E72" i="12"/>
  <c r="E83" i="12" s="1"/>
  <c r="E105" i="12"/>
  <c r="E94" i="12"/>
  <c r="L113" i="12"/>
  <c r="L102" i="12"/>
  <c r="J78" i="12"/>
  <c r="J89" i="12" s="1"/>
  <c r="J111" i="12"/>
  <c r="J100" i="12"/>
  <c r="G48" i="12"/>
  <c r="F47" i="12"/>
  <c r="E25" i="12"/>
  <c r="G53" i="14"/>
  <c r="G56" i="13"/>
  <c r="G39" i="12"/>
  <c r="K32" i="12"/>
  <c r="E36" i="12"/>
  <c r="E52" i="13"/>
  <c r="E49" i="14"/>
  <c r="I52" i="14"/>
  <c r="I55" i="13"/>
  <c r="L57" i="14"/>
  <c r="L60" i="13"/>
  <c r="G28" i="12"/>
  <c r="F26" i="12"/>
  <c r="K43" i="12"/>
  <c r="K59" i="13"/>
  <c r="K56" i="14"/>
  <c r="J58" i="13"/>
  <c r="J55" i="14"/>
  <c r="F37" i="12"/>
  <c r="F54" i="13"/>
  <c r="F51" i="14"/>
  <c r="H50" i="12"/>
  <c r="L54" i="12"/>
  <c r="H109" i="12" l="1"/>
  <c r="H98" i="12"/>
  <c r="L112" i="12"/>
  <c r="L101" i="12"/>
  <c r="F72" i="12"/>
  <c r="F83" i="12" s="1"/>
  <c r="F105" i="12"/>
  <c r="F94" i="12"/>
  <c r="G74" i="12"/>
  <c r="G85" i="12" s="1"/>
  <c r="G107" i="12"/>
  <c r="G96" i="12"/>
  <c r="K78" i="12"/>
  <c r="K89" i="12" s="1"/>
  <c r="K111" i="12"/>
  <c r="K100" i="12"/>
  <c r="M113" i="12"/>
  <c r="M102" i="12"/>
  <c r="J108" i="12"/>
  <c r="J97" i="12"/>
  <c r="H48" i="12"/>
  <c r="G47" i="12"/>
  <c r="F25" i="12"/>
  <c r="G37" i="12"/>
  <c r="G51" i="14"/>
  <c r="G54" i="13"/>
  <c r="J52" i="14"/>
  <c r="J55" i="13"/>
  <c r="L56" i="14"/>
  <c r="L59" i="13"/>
  <c r="H39" i="12"/>
  <c r="H53" i="14"/>
  <c r="H56" i="13"/>
  <c r="L32" i="12"/>
  <c r="F36" i="12"/>
  <c r="F49" i="14"/>
  <c r="F52" i="13"/>
  <c r="M60" i="13"/>
  <c r="M57" i="14"/>
  <c r="K55" i="14"/>
  <c r="K58" i="13"/>
  <c r="G26" i="12"/>
  <c r="H28" i="12"/>
  <c r="L43" i="12"/>
  <c r="I50" i="12"/>
  <c r="M54" i="12"/>
  <c r="G72" i="12" l="1"/>
  <c r="G83" i="12" s="1"/>
  <c r="G105" i="12"/>
  <c r="G94" i="12"/>
  <c r="M112" i="12"/>
  <c r="M101" i="12"/>
  <c r="K108" i="12"/>
  <c r="K97" i="12"/>
  <c r="L78" i="12"/>
  <c r="L89" i="12" s="1"/>
  <c r="L111" i="12"/>
  <c r="L100" i="12"/>
  <c r="I109" i="12"/>
  <c r="I98" i="12"/>
  <c r="N113" i="12"/>
  <c r="N102" i="12"/>
  <c r="H74" i="12"/>
  <c r="H85" i="12" s="1"/>
  <c r="H107" i="12"/>
  <c r="H96" i="12"/>
  <c r="H47" i="12"/>
  <c r="I48" i="12"/>
  <c r="G25" i="12"/>
  <c r="I28" i="12"/>
  <c r="N57" i="14"/>
  <c r="N60" i="13"/>
  <c r="L55" i="14"/>
  <c r="L58" i="13"/>
  <c r="K52" i="14"/>
  <c r="K55" i="13"/>
  <c r="H51" i="14"/>
  <c r="H54" i="13"/>
  <c r="H37" i="12"/>
  <c r="I56" i="13"/>
  <c r="I53" i="14"/>
  <c r="I39" i="12"/>
  <c r="H26" i="12"/>
  <c r="M43" i="12"/>
  <c r="M59" i="13"/>
  <c r="M56" i="14"/>
  <c r="G36" i="12"/>
  <c r="G49" i="14"/>
  <c r="G52" i="13"/>
  <c r="M32" i="12"/>
  <c r="J50" i="12"/>
  <c r="N54" i="12"/>
  <c r="O113" i="12" l="1"/>
  <c r="O102" i="12"/>
  <c r="I74" i="12"/>
  <c r="I85" i="12" s="1"/>
  <c r="I107" i="12"/>
  <c r="I96" i="12"/>
  <c r="H72" i="12"/>
  <c r="H83" i="12" s="1"/>
  <c r="H105" i="12"/>
  <c r="H94" i="12"/>
  <c r="J109" i="12"/>
  <c r="J98" i="12"/>
  <c r="M78" i="12"/>
  <c r="M89" i="12" s="1"/>
  <c r="M111" i="12"/>
  <c r="M100" i="12"/>
  <c r="N112" i="12"/>
  <c r="N101" i="12"/>
  <c r="L108" i="12"/>
  <c r="L97" i="12"/>
  <c r="J48" i="12"/>
  <c r="I47" i="12"/>
  <c r="H25" i="12"/>
  <c r="M58" i="13"/>
  <c r="M55" i="14"/>
  <c r="H36" i="12"/>
  <c r="H52" i="13"/>
  <c r="H49" i="14"/>
  <c r="O57" i="14"/>
  <c r="O60" i="13"/>
  <c r="L52" i="14"/>
  <c r="L55" i="13"/>
  <c r="I26" i="12"/>
  <c r="N32" i="12"/>
  <c r="J56" i="13"/>
  <c r="J53" i="14"/>
  <c r="J39" i="12"/>
  <c r="I54" i="13"/>
  <c r="I51" i="14"/>
  <c r="I37" i="12"/>
  <c r="N43" i="12"/>
  <c r="N59" i="13"/>
  <c r="N56" i="14"/>
  <c r="J28" i="12"/>
  <c r="K50" i="12"/>
  <c r="O54" i="12"/>
  <c r="K109" i="12" l="1"/>
  <c r="K98" i="12"/>
  <c r="N78" i="12"/>
  <c r="N89" i="12" s="1"/>
  <c r="N111" i="12"/>
  <c r="N100" i="12"/>
  <c r="M108" i="12"/>
  <c r="M97" i="12"/>
  <c r="O112" i="12"/>
  <c r="O101" i="12"/>
  <c r="I72" i="12"/>
  <c r="I83" i="12" s="1"/>
  <c r="I105" i="12"/>
  <c r="I94" i="12"/>
  <c r="J74" i="12"/>
  <c r="J85" i="12" s="1"/>
  <c r="J107" i="12"/>
  <c r="J96" i="12"/>
  <c r="P113" i="12"/>
  <c r="P102" i="12"/>
  <c r="K48" i="12"/>
  <c r="J47" i="12"/>
  <c r="I25" i="12"/>
  <c r="N58" i="13"/>
  <c r="N55" i="14"/>
  <c r="K53" i="14"/>
  <c r="K56" i="13"/>
  <c r="K39" i="12"/>
  <c r="I36" i="12"/>
  <c r="I52" i="13"/>
  <c r="I49" i="14"/>
  <c r="K28" i="12"/>
  <c r="J26" i="12"/>
  <c r="J37" i="12"/>
  <c r="J54" i="13"/>
  <c r="J51" i="14"/>
  <c r="O43" i="12"/>
  <c r="O56" i="14"/>
  <c r="O59" i="13"/>
  <c r="M52" i="14"/>
  <c r="M55" i="13"/>
  <c r="P57" i="14"/>
  <c r="P60" i="13"/>
  <c r="O32" i="12"/>
  <c r="L50" i="12"/>
  <c r="P54" i="12"/>
  <c r="O78" i="12" l="1"/>
  <c r="O89" i="12" s="1"/>
  <c r="O111" i="12"/>
  <c r="O100" i="12"/>
  <c r="P112" i="12"/>
  <c r="P101" i="12"/>
  <c r="Q113" i="12"/>
  <c r="Q102" i="12"/>
  <c r="J105" i="12"/>
  <c r="J94" i="12"/>
  <c r="J72" i="12"/>
  <c r="J83" i="12" s="1"/>
  <c r="L109" i="12"/>
  <c r="L98" i="12"/>
  <c r="N108" i="12"/>
  <c r="N97" i="12"/>
  <c r="K74" i="12"/>
  <c r="K85" i="12" s="1"/>
  <c r="K107" i="12"/>
  <c r="K96" i="12"/>
  <c r="L48" i="12"/>
  <c r="K47" i="12"/>
  <c r="J25" i="12"/>
  <c r="J36" i="12"/>
  <c r="J52" i="13"/>
  <c r="J49" i="14"/>
  <c r="O58" i="13"/>
  <c r="O55" i="14"/>
  <c r="L39" i="12"/>
  <c r="L56" i="13"/>
  <c r="L53" i="14"/>
  <c r="N52" i="14"/>
  <c r="N55" i="13"/>
  <c r="K26" i="12"/>
  <c r="P32" i="12"/>
  <c r="Q57" i="14"/>
  <c r="Q60" i="13"/>
  <c r="L28" i="12"/>
  <c r="P43" i="12"/>
  <c r="P56" i="14"/>
  <c r="P59" i="13"/>
  <c r="K37" i="12"/>
  <c r="K54" i="13"/>
  <c r="K51" i="14"/>
  <c r="Q54" i="12"/>
  <c r="M50" i="12"/>
  <c r="M109" i="12" l="1"/>
  <c r="M98" i="12"/>
  <c r="K105" i="12"/>
  <c r="K94" i="12"/>
  <c r="Q112" i="12"/>
  <c r="Q101" i="12"/>
  <c r="K72" i="12"/>
  <c r="K83" i="12" s="1"/>
  <c r="L74" i="12"/>
  <c r="L85" i="12" s="1"/>
  <c r="L107" i="12"/>
  <c r="L96" i="12"/>
  <c r="P78" i="12"/>
  <c r="P89" i="12" s="1"/>
  <c r="P111" i="12"/>
  <c r="P100" i="12"/>
  <c r="O108" i="12"/>
  <c r="O97" i="12"/>
  <c r="M48" i="12"/>
  <c r="L47" i="12"/>
  <c r="K25" i="12"/>
  <c r="P58" i="13"/>
  <c r="P55" i="14"/>
  <c r="Q32" i="12"/>
  <c r="K36" i="12"/>
  <c r="K52" i="13"/>
  <c r="K49" i="14"/>
  <c r="Q43" i="12"/>
  <c r="Q59" i="13"/>
  <c r="Q56" i="14"/>
  <c r="M28" i="12"/>
  <c r="L54" i="13"/>
  <c r="L51" i="14"/>
  <c r="L37" i="12"/>
  <c r="L26" i="12"/>
  <c r="M56" i="13"/>
  <c r="M53" i="14"/>
  <c r="M39" i="12"/>
  <c r="O52" i="14"/>
  <c r="O55" i="13"/>
  <c r="N50" i="12"/>
  <c r="M74" i="12" l="1"/>
  <c r="M85" i="12" s="1"/>
  <c r="M107" i="12"/>
  <c r="M96" i="12"/>
  <c r="N109" i="12"/>
  <c r="N98" i="12"/>
  <c r="L72" i="12"/>
  <c r="L83" i="12" s="1"/>
  <c r="L105" i="12"/>
  <c r="L94" i="12"/>
  <c r="Q78" i="12"/>
  <c r="Q89" i="12" s="1"/>
  <c r="Q111" i="12"/>
  <c r="Q100" i="12"/>
  <c r="P108" i="12"/>
  <c r="P97" i="12"/>
  <c r="N48" i="12"/>
  <c r="M47" i="12"/>
  <c r="L25" i="12"/>
  <c r="L36" i="12"/>
  <c r="L49" i="14"/>
  <c r="L52" i="13"/>
  <c r="M54" i="13"/>
  <c r="M51" i="14"/>
  <c r="M37" i="12"/>
  <c r="N56" i="13"/>
  <c r="N53" i="14"/>
  <c r="N39" i="12"/>
  <c r="M26" i="12"/>
  <c r="Q58" i="13"/>
  <c r="Q55" i="14"/>
  <c r="N28" i="12"/>
  <c r="P52" i="14"/>
  <c r="P55" i="13"/>
  <c r="O50" i="12"/>
  <c r="M72" i="12" l="1"/>
  <c r="M83" i="12" s="1"/>
  <c r="M105" i="12"/>
  <c r="M94" i="12"/>
  <c r="O109" i="12"/>
  <c r="O98" i="12"/>
  <c r="Q108" i="12"/>
  <c r="Q97" i="12"/>
  <c r="N74" i="12"/>
  <c r="N85" i="12" s="1"/>
  <c r="N107" i="12"/>
  <c r="N96" i="12"/>
  <c r="O48" i="12"/>
  <c r="N47" i="12"/>
  <c r="M25" i="12"/>
  <c r="N26" i="12"/>
  <c r="Q52" i="14"/>
  <c r="Q55" i="13"/>
  <c r="N37" i="12"/>
  <c r="N54" i="13"/>
  <c r="N51" i="14"/>
  <c r="M36" i="12"/>
  <c r="M49" i="14"/>
  <c r="M52" i="13"/>
  <c r="O56" i="13"/>
  <c r="O53" i="14"/>
  <c r="O39" i="12"/>
  <c r="O28" i="12"/>
  <c r="P50" i="12"/>
  <c r="N105" i="12" l="1"/>
  <c r="N94" i="12"/>
  <c r="N72" i="12"/>
  <c r="N83" i="12" s="1"/>
  <c r="P109" i="12"/>
  <c r="P98" i="12"/>
  <c r="O74" i="12"/>
  <c r="O85" i="12" s="1"/>
  <c r="O107" i="12"/>
  <c r="O96" i="12"/>
  <c r="P48" i="12"/>
  <c r="O47" i="12"/>
  <c r="N25" i="12"/>
  <c r="P28" i="12"/>
  <c r="N36" i="12"/>
  <c r="N52" i="13"/>
  <c r="N49" i="14"/>
  <c r="O26" i="12"/>
  <c r="P39" i="12"/>
  <c r="P56" i="13"/>
  <c r="P53" i="14"/>
  <c r="O37" i="12"/>
  <c r="O54" i="13"/>
  <c r="O51" i="14"/>
  <c r="Q50" i="12"/>
  <c r="P74" i="12" l="1"/>
  <c r="P85" i="12" s="1"/>
  <c r="P107" i="12"/>
  <c r="P96" i="12"/>
  <c r="Q109" i="12"/>
  <c r="Q98" i="12"/>
  <c r="O72" i="12"/>
  <c r="O83" i="12" s="1"/>
  <c r="O105" i="12"/>
  <c r="O94" i="12"/>
  <c r="Q48" i="12"/>
  <c r="P47" i="12"/>
  <c r="O25" i="12"/>
  <c r="O36" i="12"/>
  <c r="O52" i="13"/>
  <c r="O49" i="14"/>
  <c r="P54" i="13"/>
  <c r="P51" i="14"/>
  <c r="P37" i="12"/>
  <c r="P26" i="12"/>
  <c r="Q56" i="13"/>
  <c r="Q53" i="14"/>
  <c r="Q39" i="12"/>
  <c r="Q28" i="12"/>
  <c r="Q74" i="12" l="1"/>
  <c r="Q85" i="12" s="1"/>
  <c r="Q107" i="12"/>
  <c r="Q96" i="12"/>
  <c r="P72" i="12"/>
  <c r="P83" i="12" s="1"/>
  <c r="P105" i="12"/>
  <c r="P94" i="12"/>
  <c r="Q47" i="12"/>
  <c r="P25" i="12"/>
  <c r="Q51" i="14"/>
  <c r="Q54" i="13"/>
  <c r="Q37" i="12"/>
  <c r="P36" i="12"/>
  <c r="P52" i="13"/>
  <c r="P49" i="14"/>
  <c r="Q26" i="12"/>
  <c r="Q72" i="12" l="1"/>
  <c r="Q83" i="12" s="1"/>
  <c r="Q105" i="12"/>
  <c r="Q94" i="12"/>
  <c r="Q25" i="12"/>
  <c r="Q36" i="12"/>
  <c r="Q49" i="14"/>
  <c r="Q52" i="13"/>
</calcChain>
</file>

<file path=xl/sharedStrings.xml><?xml version="1.0" encoding="utf-8"?>
<sst xmlns="http://schemas.openxmlformats.org/spreadsheetml/2006/main" count="1723" uniqueCount="194">
  <si>
    <t>CO2 emissions</t>
  </si>
  <si>
    <t>energy consumption</t>
  </si>
  <si>
    <t>Coastal shipping and inland waterways - activity related data</t>
  </si>
  <si>
    <t>passenger transport specific data</t>
  </si>
  <si>
    <t>Aviation - activity related data</t>
  </si>
  <si>
    <t>Rail, metro and tram - activity related data</t>
  </si>
  <si>
    <t>technology data</t>
  </si>
  <si>
    <t>Road transport - activity related data</t>
  </si>
  <si>
    <t>Overview: Transport sectors</t>
  </si>
  <si>
    <t>Description</t>
  </si>
  <si>
    <t>Sheet</t>
  </si>
  <si>
    <t>Click on the link to jump to the sheet</t>
  </si>
  <si>
    <t>Occupancy ratio (%)</t>
  </si>
  <si>
    <t>Energy consumption per seat-km (kgoe/seat-km)</t>
  </si>
  <si>
    <t>Flights per year by airplance</t>
  </si>
  <si>
    <t>Load factor of flights</t>
  </si>
  <si>
    <t>Electric</t>
  </si>
  <si>
    <t>Diesel oil</t>
  </si>
  <si>
    <t>Freight transport</t>
  </si>
  <si>
    <t>High speed passenger trains</t>
  </si>
  <si>
    <t>Conventional passenger trains</t>
  </si>
  <si>
    <t>Metro and tram, urban light rail</t>
  </si>
  <si>
    <t>International</t>
  </si>
  <si>
    <t>Domestic</t>
  </si>
  <si>
    <t>Heavy duty vehicles</t>
  </si>
  <si>
    <t>Natural gas</t>
  </si>
  <si>
    <t>LPG</t>
  </si>
  <si>
    <t>Light duty vehicles</t>
  </si>
  <si>
    <t>Motor coaches, buses and trolley buses</t>
  </si>
  <si>
    <t>Passenger cars</t>
  </si>
  <si>
    <t>Powered 2-wheelers</t>
  </si>
  <si>
    <t>Age structure in 2015</t>
  </si>
  <si>
    <t>Coastal shipping and inland waterways</t>
  </si>
  <si>
    <t>Freight transport (kg of CO2 / 000 tkm)</t>
  </si>
  <si>
    <t>Passenger transport (kg of CO2 / 000 pkm)</t>
  </si>
  <si>
    <t>Emission intensity</t>
  </si>
  <si>
    <t>Freight transport (kgoe / 000 tkm)</t>
  </si>
  <si>
    <t>Passenger transport (kgoe / 000 pkm)</t>
  </si>
  <si>
    <t>Energy consumption per activity</t>
  </si>
  <si>
    <t>Passenger transport</t>
  </si>
  <si>
    <t>Shares of CO2 emissions (%)</t>
  </si>
  <si>
    <t>Shares of total energy consumption (%)</t>
  </si>
  <si>
    <t>Freight transport (% of tkm)</t>
  </si>
  <si>
    <t>Passenger transport (% of pkm)</t>
  </si>
  <si>
    <t>Market shares of activity</t>
  </si>
  <si>
    <t>Indicators</t>
  </si>
  <si>
    <t>CO2 emissions (kt of CO2)</t>
  </si>
  <si>
    <t>Energy consumption (ktoe)</t>
  </si>
  <si>
    <t>Aviation</t>
  </si>
  <si>
    <t>Rail transport</t>
  </si>
  <si>
    <t>Road transport</t>
  </si>
  <si>
    <t>Freight transport (mio tkm)</t>
  </si>
  <si>
    <t>Rail, metro and tram</t>
  </si>
  <si>
    <t>Passenger transport (mio pkm)</t>
  </si>
  <si>
    <t>Transport activity</t>
  </si>
  <si>
    <t>Battery electric vehicles</t>
  </si>
  <si>
    <t>Natural gas engine</t>
  </si>
  <si>
    <t>LPG engine</t>
  </si>
  <si>
    <t>Diesel oil engine</t>
  </si>
  <si>
    <t>Gasoline engine</t>
  </si>
  <si>
    <t>Plug-in hybrid electric</t>
  </si>
  <si>
    <t>Market shares of vehicle km (% of km)</t>
  </si>
  <si>
    <t>Freight transport (tkm/vehicle)</t>
  </si>
  <si>
    <t>Passenger transport (pkm/vehicle)</t>
  </si>
  <si>
    <t>Passenger-km and tonne-km driven per vehicle annum</t>
  </si>
  <si>
    <t>Vehicle-km driven per vehicle annum (km/vehicle)</t>
  </si>
  <si>
    <t>Freight transport (t/movement)</t>
  </si>
  <si>
    <t>Passenger transport (p/movement)</t>
  </si>
  <si>
    <t>Load factor of vehicles</t>
  </si>
  <si>
    <t>Stock of vehicles - in use (vehicles)</t>
  </si>
  <si>
    <t>Stock of vehicles - total (vehicles)</t>
  </si>
  <si>
    <t>Vehicle-km driven (mio km)</t>
  </si>
  <si>
    <t>Energy consumption per vehicle annum (kgoe/vehicle)</t>
  </si>
  <si>
    <t>Energy intensity over activity</t>
  </si>
  <si>
    <t>Vehicle-efficiency - effective (kgoe/100 km)</t>
  </si>
  <si>
    <t>of which biofuels</t>
  </si>
  <si>
    <t>Heavy duty vehicles (Diesel oil incl. biofuels)</t>
  </si>
  <si>
    <t>of which biogas</t>
  </si>
  <si>
    <t>of which electricity</t>
  </si>
  <si>
    <t>Plug-in hybrid electric (Gasoline and electricity)</t>
  </si>
  <si>
    <t>Powered 2-wheelers (Gasoline)</t>
  </si>
  <si>
    <t>Total energy consumption (ktoe)</t>
  </si>
  <si>
    <t>Electricity</t>
  </si>
  <si>
    <t>Other biofuels</t>
  </si>
  <si>
    <t>Biodiesel</t>
  </si>
  <si>
    <t>Biogasoline</t>
  </si>
  <si>
    <t>Biogas</t>
  </si>
  <si>
    <t>Renewable energies and wastes</t>
  </si>
  <si>
    <t>Gas/Diesel oil (without biofuels)</t>
  </si>
  <si>
    <t>Gasoline (without biofuels)</t>
  </si>
  <si>
    <t>Liquified petroleum gas (LPG)</t>
  </si>
  <si>
    <t>Liquids</t>
  </si>
  <si>
    <t>by fuel (EUROSTAT DATA)</t>
  </si>
  <si>
    <t>CO2 emissions per vehicle annum (kg of CO2 / vehicle)</t>
  </si>
  <si>
    <t>Freight transport  (kg of CO2 / 000 tkm)</t>
  </si>
  <si>
    <t>Passenger transport  (kg of CO2 / 000 pkm)</t>
  </si>
  <si>
    <t>Emission intensity over activity</t>
  </si>
  <si>
    <t>Emission intensity (g of CO2 / km)</t>
  </si>
  <si>
    <t>by fuel</t>
  </si>
  <si>
    <t>Emission factors (kt CO2 / ktoe)</t>
  </si>
  <si>
    <t>Split of CO2 emissions (kt CO2)</t>
  </si>
  <si>
    <t>CO2 emissions (kt CO2)</t>
  </si>
  <si>
    <t>Test cycle emission intensity of new vehicles (g of CO2 / km)</t>
  </si>
  <si>
    <t>Discrepancy between effective and test cycle emission intensities (ratio)</t>
  </si>
  <si>
    <t>Test cycle emission intensity of total stock (g of CO2 / km)</t>
  </si>
  <si>
    <t>Test cycle efficiency of new vehicles (kgoe/100 km)</t>
  </si>
  <si>
    <t>Discrepancy between effective and test cycle efficiencies (ratio)</t>
  </si>
  <si>
    <t>Test cycle efficiency of total stock (kgoe/100 km)</t>
  </si>
  <si>
    <t>&lt;=2000</t>
  </si>
  <si>
    <t>Year of registration:</t>
  </si>
  <si>
    <t>Passenger-km and tonne-km per vehicle annum</t>
  </si>
  <si>
    <t>Vehicle-km per vehicle annum (km/vehicle)</t>
  </si>
  <si>
    <t>New vehicles - total (representative train configuration)</t>
  </si>
  <si>
    <t>Stock of vehicles - in use (representative train configuration)</t>
  </si>
  <si>
    <t>Stock of vehicles - total (representative train configuration)</t>
  </si>
  <si>
    <t>Vehicle-km (mio km)</t>
  </si>
  <si>
    <t>Diesel</t>
  </si>
  <si>
    <t>Vehicle-efficiency (kgoe/100 km)</t>
  </si>
  <si>
    <t>Diesel oil (incl. biofuels)</t>
  </si>
  <si>
    <t>Biomass and wastes</t>
  </si>
  <si>
    <t>Liquids (Petroleum products)</t>
  </si>
  <si>
    <t>Solids</t>
  </si>
  <si>
    <t>CO2 emissions per vehicle annum (t of CO2 / vehicle)</t>
  </si>
  <si>
    <t>Emission intensity (kg of CO2 / 100 km)</t>
  </si>
  <si>
    <t>* The illustrated distance travelled per flight represents half of the actual distance as regards international flights (intra- and extra-EU ones) in line with the territoriality principle used by EUROSTAT</t>
  </si>
  <si>
    <t>International - Extra-EU</t>
  </si>
  <si>
    <t>Domestic and International - Intra-EU</t>
  </si>
  <si>
    <t>International - Intra-EU</t>
  </si>
  <si>
    <t>Freight transport (tkm/flight)</t>
  </si>
  <si>
    <t>Passenger transport (pkm/flight)</t>
  </si>
  <si>
    <t>Passenger-km and tonne-km per flight</t>
  </si>
  <si>
    <t>Distance travelled per flight (km/flight)*</t>
  </si>
  <si>
    <t>Freight transport (t/flight)</t>
  </si>
  <si>
    <t>Passenger transport (p/flight)</t>
  </si>
  <si>
    <t>New aircrafts</t>
  </si>
  <si>
    <t>Stock of aircrafts - in use</t>
  </si>
  <si>
    <t>Stock of aircrafts - total</t>
  </si>
  <si>
    <t>Freight transport (tonnes)</t>
  </si>
  <si>
    <t>Passenger transport (passengers)</t>
  </si>
  <si>
    <t>Volume carried</t>
  </si>
  <si>
    <t>Number of flights</t>
  </si>
  <si>
    <t>Discrepancy between effective and theoretical efficiencies (ratio)</t>
  </si>
  <si>
    <t>Energy consumption per flight (kgoe/flight)</t>
  </si>
  <si>
    <t>CO2 emissions per flight (kg of CO2 / flight)</t>
  </si>
  <si>
    <t>Seats available per flight</t>
  </si>
  <si>
    <t>Number of seats available</t>
  </si>
  <si>
    <t>Inland waterways</t>
  </si>
  <si>
    <t>Domestic coastal shipping</t>
  </si>
  <si>
    <t>Market shares of activity (% of tkm)</t>
  </si>
  <si>
    <t>Load factor of vehicles (t/movement)</t>
  </si>
  <si>
    <t>Transport activity (mio tkm)</t>
  </si>
  <si>
    <t>Energy intensity over activity (kgoe / 000 tkm)</t>
  </si>
  <si>
    <t>Other petroleum products</t>
  </si>
  <si>
    <t>Residual fuel oil</t>
  </si>
  <si>
    <t>Kerosene</t>
  </si>
  <si>
    <t>Emission intensity over activity (kg of CO2 / 000 tkm)</t>
  </si>
  <si>
    <t>JRC-IDEES - Integrated Database of the European Energy System (2000-2015)</t>
  </si>
  <si>
    <t>© European Union 2017</t>
  </si>
  <si>
    <t>Legal Notice</t>
  </si>
  <si>
    <t>Neither the European Commission nor any person acting on behalf of the Commission is responsible for the use which might be made of this information.</t>
  </si>
  <si>
    <t>Permission to Use</t>
  </si>
  <si>
    <t>Reproduction of the data is authorized provided the source is appropriately acknowledged.</t>
  </si>
  <si>
    <t>JRC-IDEES 2015</t>
  </si>
  <si>
    <t>DRAFT version 0.9</t>
  </si>
  <si>
    <t>© European Union</t>
  </si>
  <si>
    <t>New vehicle-registrations</t>
  </si>
  <si>
    <t>Gasoline (incl. biofuels)</t>
  </si>
  <si>
    <t>Natural gas (incl. biogas)</t>
  </si>
  <si>
    <t>Vehicle-efficiency - theoretical (kgoe/100 km)*</t>
  </si>
  <si>
    <t>Discrepancy between the theoretical fuel consumption in the country to the EU28 (ratio)</t>
  </si>
  <si>
    <t>Prepared by JRC C.6</t>
  </si>
  <si>
    <t>The information made available is property of the Joint Research Centre of the European Commission.</t>
  </si>
  <si>
    <t>Transport sectors</t>
  </si>
  <si>
    <t>* Theoretical efficiency is derived for the representative aircraft based on the distance travelled per flight</t>
  </si>
  <si>
    <t>Passenger transport (passenger-seats)</t>
  </si>
  <si>
    <t>Occupancy / utilisation</t>
  </si>
  <si>
    <t>Capacity of representative train configuration</t>
  </si>
  <si>
    <t>ES</t>
  </si>
  <si>
    <t>Spain</t>
  </si>
  <si>
    <t>ES - Aviation</t>
  </si>
  <si>
    <t>ES - Aviation / energy consumption</t>
  </si>
  <si>
    <t>ES - Aviation / passenger transport specific data</t>
  </si>
  <si>
    <t>ES - Road transport</t>
  </si>
  <si>
    <t/>
  </si>
  <si>
    <t>ES - Road transport / energy consumption</t>
  </si>
  <si>
    <t>ES - Road transport / CO2 emissions</t>
  </si>
  <si>
    <t>ES - Road transport / technologies</t>
  </si>
  <si>
    <t>ES - Rail, metro and tram</t>
  </si>
  <si>
    <t>ES - Rail, metro and tram / energy consumption</t>
  </si>
  <si>
    <t>ES - Rail, metro and tram / CO2 emissions</t>
  </si>
  <si>
    <t>ES - Aviation / CO2 emissions</t>
  </si>
  <si>
    <t>ES - Coastal shipping and inland waterways</t>
  </si>
  <si>
    <t>ES - Coastal shipping and inland waterways / energy consumption</t>
  </si>
  <si>
    <t>ES - Coastal shipping and inland waterways / CO2 emissions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</si>
</sst>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4">
    <numFmt numFmtId="164" formatCode="_-* #,##0.00_-;\-* #,##0.00_-;_-* &quot;-&quot;??_-;_-@_-"/>
    <numFmt numFmtId="165" formatCode="#,##0.000;\-#,##0.000;&quot;-&quot;"/>
    <numFmt numFmtId="166" formatCode="#,##0.00;\-#,##0.00;&quot;-&quot;"/>
    <numFmt numFmtId="167" formatCode="0.00%;\-0.00%;&quot;-&quot;"/>
    <numFmt numFmtId="168" formatCode="#,##0;\-#,##0;&quot;-&quot;"/>
    <numFmt numFmtId="169" formatCode="#,##0.0"/>
    <numFmt numFmtId="170" formatCode="0.0"/>
    <numFmt numFmtId="171" formatCode="0.0%"/>
    <numFmt numFmtId="172" formatCode="#,##0.0;\-#,##0.0;&quot;-&quot;"/>
    <numFmt numFmtId="173" formatCode="#,##0.00_ ;\-#,##0.00\ "/>
    <numFmt numFmtId="174" formatCode="#,##0;\-#,##0;&quot;0&quot;"/>
    <numFmt numFmtId="175" formatCode="0.0%;\-0.0%;&quot;-&quot;"/>
    <numFmt numFmtId="176" formatCode="0.00000000000000"/>
    <numFmt numFmtId="177" formatCode="mmmm\ yyyy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9"/>
      <color theme="10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rgb="FF0070C0"/>
      <name val="Calibri"/>
      <family val="2"/>
      <scheme val="minor"/>
    </font>
    <font>
      <sz val="10"/>
      <name val="Arial"/>
      <family val="2"/>
      <charset val="161"/>
    </font>
    <font>
      <sz val="10"/>
      <name val="Arial"/>
      <family val="2"/>
    </font>
    <font>
      <sz val="8"/>
      <color theme="3" tint="-0.499984740745262"/>
      <name val="Calibri"/>
      <family val="2"/>
      <scheme val="minor"/>
    </font>
    <font>
      <b/>
      <sz val="8"/>
      <color theme="3" tint="-0.499984740745262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8"/>
      <color rgb="FFC00000"/>
      <name val="Calibri"/>
      <family val="2"/>
      <scheme val="minor"/>
    </font>
    <font>
      <sz val="8"/>
      <color rgb="FF002060"/>
      <name val="Calibri"/>
      <family val="2"/>
      <scheme val="minor"/>
    </font>
    <font>
      <b/>
      <sz val="8"/>
      <color rgb="FF002060"/>
      <name val="Calibri"/>
      <family val="2"/>
      <scheme val="minor"/>
    </font>
    <font>
      <sz val="10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name val="Calibri"/>
      <family val="2"/>
      <scheme val="minor"/>
    </font>
    <font>
      <sz val="10"/>
      <color theme="3" tint="-0.499984740745262"/>
      <name val="Calibri"/>
      <family val="2"/>
      <scheme val="minor"/>
    </font>
    <font>
      <i/>
      <sz val="8"/>
      <color theme="3" tint="-0.499984740745262"/>
      <name val="Calibri"/>
      <family val="2"/>
      <scheme val="minor"/>
    </font>
    <font>
      <i/>
      <sz val="8"/>
      <color rgb="FF002060"/>
      <name val="Calibri"/>
      <family val="2"/>
      <scheme val="minor"/>
    </font>
    <font>
      <b/>
      <sz val="20"/>
      <name val="Arial"/>
      <family val="2"/>
    </font>
    <font>
      <b/>
      <sz val="24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b/>
      <sz val="22"/>
      <name val="Arial"/>
      <family val="2"/>
    </font>
    <font>
      <b/>
      <u/>
      <sz val="16"/>
      <name val="Arial"/>
      <family val="2"/>
    </font>
    <font>
      <b/>
      <sz val="14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auto="1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9" fillId="0" borderId="0"/>
    <xf numFmtId="9" fontId="8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176">
    <xf numFmtId="0" fontId="0" fillId="0" borderId="0" xfId="0"/>
    <xf numFmtId="0" fontId="3" fillId="0" borderId="0" xfId="0" applyFont="1" applyAlignment="1">
      <alignment horizontal="left" indent="1"/>
    </xf>
    <xf numFmtId="0" fontId="5" fillId="0" borderId="0" xfId="2" applyFont="1"/>
    <xf numFmtId="0" fontId="5" fillId="0" borderId="0" xfId="2" applyFont="1" applyAlignment="1">
      <alignment horizontal="left" indent="1"/>
    </xf>
    <xf numFmtId="0" fontId="3" fillId="0" borderId="0" xfId="0" applyFont="1"/>
    <xf numFmtId="0" fontId="4" fillId="0" borderId="0" xfId="2"/>
    <xf numFmtId="0" fontId="6" fillId="0" borderId="1" xfId="0" applyFont="1" applyBorder="1"/>
    <xf numFmtId="0" fontId="6" fillId="0" borderId="0" xfId="0" applyFont="1" applyBorder="1"/>
    <xf numFmtId="0" fontId="7" fillId="0" borderId="0" xfId="0" applyFont="1"/>
    <xf numFmtId="0" fontId="6" fillId="0" borderId="0" xfId="0" applyFont="1"/>
    <xf numFmtId="0" fontId="10" fillId="0" borderId="0" xfId="4" applyFont="1" applyAlignment="1">
      <alignment vertical="center"/>
    </xf>
    <xf numFmtId="0" fontId="12" fillId="3" borderId="2" xfId="4" applyFont="1" applyFill="1" applyBorder="1" applyAlignment="1">
      <alignment horizontal="left" vertical="center"/>
    </xf>
    <xf numFmtId="1" fontId="11" fillId="3" borderId="2" xfId="4" applyNumberFormat="1" applyFont="1" applyFill="1" applyBorder="1" applyAlignment="1">
      <alignment horizontal="center" vertical="center"/>
    </xf>
    <xf numFmtId="0" fontId="10" fillId="2" borderId="0" xfId="4" applyFont="1" applyFill="1" applyAlignment="1">
      <alignment vertical="center"/>
    </xf>
    <xf numFmtId="166" fontId="10" fillId="0" borderId="1" xfId="4" applyNumberFormat="1" applyFont="1" applyFill="1" applyBorder="1" applyAlignment="1">
      <alignment vertical="center"/>
    </xf>
    <xf numFmtId="0" fontId="10" fillId="2" borderId="1" xfId="4" applyFont="1" applyFill="1" applyBorder="1" applyAlignment="1">
      <alignment horizontal="left" vertical="center" indent="3"/>
    </xf>
    <xf numFmtId="166" fontId="10" fillId="0" borderId="0" xfId="4" applyNumberFormat="1" applyFont="1" applyFill="1" applyBorder="1" applyAlignment="1">
      <alignment vertical="center"/>
    </xf>
    <xf numFmtId="0" fontId="10" fillId="2" borderId="0" xfId="4" applyFont="1" applyFill="1" applyBorder="1" applyAlignment="1">
      <alignment horizontal="left" vertical="center" indent="3"/>
    </xf>
    <xf numFmtId="166" fontId="10" fillId="0" borderId="4" xfId="4" applyNumberFormat="1" applyFont="1" applyFill="1" applyBorder="1" applyAlignment="1">
      <alignment vertical="center"/>
    </xf>
    <xf numFmtId="0" fontId="10" fillId="2" borderId="4" xfId="4" applyFont="1" applyFill="1" applyBorder="1" applyAlignment="1">
      <alignment horizontal="left" vertical="center" indent="2"/>
    </xf>
    <xf numFmtId="166" fontId="10" fillId="0" borderId="0" xfId="4" applyNumberFormat="1" applyFont="1" applyBorder="1" applyAlignment="1">
      <alignment vertical="center"/>
    </xf>
    <xf numFmtId="166" fontId="10" fillId="0" borderId="4" xfId="4" applyNumberFormat="1" applyFont="1" applyBorder="1" applyAlignment="1">
      <alignment vertical="center"/>
    </xf>
    <xf numFmtId="166" fontId="10" fillId="0" borderId="5" xfId="4" applyNumberFormat="1" applyFont="1" applyBorder="1" applyAlignment="1">
      <alignment vertical="center"/>
    </xf>
    <xf numFmtId="0" fontId="10" fillId="2" borderId="5" xfId="4" applyFont="1" applyFill="1" applyBorder="1" applyAlignment="1">
      <alignment horizontal="left" vertical="center" indent="2"/>
    </xf>
    <xf numFmtId="166" fontId="13" fillId="4" borderId="2" xfId="4" applyNumberFormat="1" applyFont="1" applyFill="1" applyBorder="1" applyAlignment="1">
      <alignment vertical="center"/>
    </xf>
    <xf numFmtId="0" fontId="13" fillId="4" borderId="2" xfId="4" applyFont="1" applyFill="1" applyBorder="1" applyAlignment="1">
      <alignment horizontal="left" vertical="center" indent="1"/>
    </xf>
    <xf numFmtId="165" fontId="14" fillId="5" borderId="2" xfId="4" applyNumberFormat="1" applyFont="1" applyFill="1" applyBorder="1" applyAlignment="1">
      <alignment vertical="center"/>
    </xf>
    <xf numFmtId="0" fontId="15" fillId="5" borderId="2" xfId="4" applyFont="1" applyFill="1" applyBorder="1" applyAlignment="1">
      <alignment horizontal="left" vertical="center"/>
    </xf>
    <xf numFmtId="167" fontId="10" fillId="0" borderId="1" xfId="4" applyNumberFormat="1" applyFont="1" applyBorder="1" applyAlignment="1">
      <alignment vertical="center"/>
    </xf>
    <xf numFmtId="167" fontId="10" fillId="0" borderId="0" xfId="4" applyNumberFormat="1" applyFont="1" applyBorder="1" applyAlignment="1">
      <alignment vertical="center"/>
    </xf>
    <xf numFmtId="167" fontId="10" fillId="0" borderId="4" xfId="4" applyNumberFormat="1" applyFont="1" applyBorder="1" applyAlignment="1">
      <alignment vertical="center"/>
    </xf>
    <xf numFmtId="167" fontId="10" fillId="0" borderId="5" xfId="4" applyNumberFormat="1" applyFont="1" applyBorder="1" applyAlignment="1">
      <alignment vertical="center"/>
    </xf>
    <xf numFmtId="167" fontId="13" fillId="4" borderId="2" xfId="4" applyNumberFormat="1" applyFont="1" applyFill="1" applyBorder="1" applyAlignment="1">
      <alignment vertical="center"/>
    </xf>
    <xf numFmtId="167" fontId="14" fillId="5" borderId="2" xfId="4" applyNumberFormat="1" applyFont="1" applyFill="1" applyBorder="1" applyAlignment="1">
      <alignment vertical="center"/>
    </xf>
    <xf numFmtId="165" fontId="16" fillId="6" borderId="2" xfId="4" applyNumberFormat="1" applyFont="1" applyFill="1" applyBorder="1" applyAlignment="1">
      <alignment vertical="center"/>
    </xf>
    <xf numFmtId="0" fontId="17" fillId="6" borderId="2" xfId="4" applyFont="1" applyFill="1" applyBorder="1" applyAlignment="1">
      <alignment horizontal="left" vertical="center"/>
    </xf>
    <xf numFmtId="168" fontId="10" fillId="0" borderId="1" xfId="4" applyNumberFormat="1" applyFont="1" applyBorder="1" applyAlignment="1">
      <alignment vertical="center"/>
    </xf>
    <xf numFmtId="168" fontId="10" fillId="0" borderId="0" xfId="4" applyNumberFormat="1" applyFont="1" applyBorder="1" applyAlignment="1">
      <alignment vertical="center"/>
    </xf>
    <xf numFmtId="168" fontId="10" fillId="0" borderId="4" xfId="4" applyNumberFormat="1" applyFont="1" applyBorder="1" applyAlignment="1">
      <alignment vertical="center"/>
    </xf>
    <xf numFmtId="168" fontId="10" fillId="0" borderId="5" xfId="4" applyNumberFormat="1" applyFont="1" applyBorder="1" applyAlignment="1">
      <alignment vertical="center"/>
    </xf>
    <xf numFmtId="168" fontId="13" fillId="4" borderId="2" xfId="4" applyNumberFormat="1" applyFont="1" applyFill="1" applyBorder="1" applyAlignment="1">
      <alignment vertical="center"/>
    </xf>
    <xf numFmtId="168" fontId="14" fillId="5" borderId="2" xfId="4" applyNumberFormat="1" applyFont="1" applyFill="1" applyBorder="1" applyAlignment="1">
      <alignment vertical="center"/>
    </xf>
    <xf numFmtId="168" fontId="10" fillId="0" borderId="0" xfId="4" applyNumberFormat="1" applyFont="1" applyAlignment="1">
      <alignment vertical="center"/>
    </xf>
    <xf numFmtId="169" fontId="14" fillId="5" borderId="2" xfId="4" applyNumberFormat="1" applyFont="1" applyFill="1" applyBorder="1" applyAlignment="1">
      <alignment vertical="center"/>
    </xf>
    <xf numFmtId="168" fontId="10" fillId="2" borderId="6" xfId="4" applyNumberFormat="1" applyFont="1" applyFill="1" applyBorder="1" applyAlignment="1">
      <alignment vertical="center"/>
    </xf>
    <xf numFmtId="170" fontId="10" fillId="0" borderId="6" xfId="4" applyNumberFormat="1" applyFont="1" applyBorder="1" applyAlignment="1">
      <alignment vertical="center"/>
    </xf>
    <xf numFmtId="167" fontId="10" fillId="0" borderId="1" xfId="1" applyNumberFormat="1" applyFont="1" applyBorder="1" applyAlignment="1">
      <alignment vertical="center"/>
    </xf>
    <xf numFmtId="171" fontId="10" fillId="2" borderId="1" xfId="1" applyNumberFormat="1" applyFont="1" applyFill="1" applyBorder="1" applyAlignment="1">
      <alignment horizontal="left" vertical="center" indent="3"/>
    </xf>
    <xf numFmtId="167" fontId="10" fillId="0" borderId="0" xfId="1" applyNumberFormat="1" applyFont="1" applyBorder="1" applyAlignment="1">
      <alignment vertical="center"/>
    </xf>
    <xf numFmtId="171" fontId="10" fillId="2" borderId="0" xfId="1" applyNumberFormat="1" applyFont="1" applyFill="1" applyBorder="1" applyAlignment="1">
      <alignment horizontal="left" vertical="center" indent="3"/>
    </xf>
    <xf numFmtId="167" fontId="10" fillId="0" borderId="4" xfId="1" applyNumberFormat="1" applyFont="1" applyBorder="1" applyAlignment="1">
      <alignment vertical="center"/>
    </xf>
    <xf numFmtId="171" fontId="10" fillId="2" borderId="4" xfId="1" applyNumberFormat="1" applyFont="1" applyFill="1" applyBorder="1" applyAlignment="1">
      <alignment horizontal="left" vertical="center" indent="2"/>
    </xf>
    <xf numFmtId="167" fontId="10" fillId="0" borderId="0" xfId="1" applyNumberFormat="1" applyFont="1" applyAlignment="1">
      <alignment vertical="center"/>
    </xf>
    <xf numFmtId="171" fontId="10" fillId="2" borderId="0" xfId="1" applyNumberFormat="1" applyFont="1" applyFill="1" applyAlignment="1">
      <alignment horizontal="left" vertical="center" indent="3"/>
    </xf>
    <xf numFmtId="167" fontId="10" fillId="0" borderId="5" xfId="1" applyNumberFormat="1" applyFont="1" applyBorder="1" applyAlignment="1">
      <alignment vertical="center"/>
    </xf>
    <xf numFmtId="171" fontId="10" fillId="2" borderId="5" xfId="1" applyNumberFormat="1" applyFont="1" applyFill="1" applyBorder="1" applyAlignment="1">
      <alignment horizontal="left" vertical="center" indent="2"/>
    </xf>
    <xf numFmtId="167" fontId="13" fillId="4" borderId="2" xfId="1" applyNumberFormat="1" applyFont="1" applyFill="1" applyBorder="1" applyAlignment="1">
      <alignment vertical="center"/>
    </xf>
    <xf numFmtId="167" fontId="14" fillId="5" borderId="2" xfId="1" applyNumberFormat="1" applyFont="1" applyFill="1" applyBorder="1" applyAlignment="1">
      <alignment vertical="center"/>
    </xf>
    <xf numFmtId="0" fontId="10" fillId="0" borderId="0" xfId="4" applyNumberFormat="1" applyFont="1" applyAlignment="1">
      <alignment vertical="center"/>
    </xf>
    <xf numFmtId="0" fontId="10" fillId="2" borderId="0" xfId="4" applyNumberFormat="1" applyFont="1" applyFill="1" applyAlignment="1">
      <alignment vertical="center"/>
    </xf>
    <xf numFmtId="169" fontId="10" fillId="0" borderId="1" xfId="4" applyNumberFormat="1" applyFont="1" applyBorder="1" applyAlignment="1">
      <alignment vertical="center"/>
    </xf>
    <xf numFmtId="169" fontId="10" fillId="0" borderId="3" xfId="4" applyNumberFormat="1" applyFont="1" applyBorder="1" applyAlignment="1">
      <alignment vertical="center"/>
    </xf>
    <xf numFmtId="0" fontId="10" fillId="2" borderId="0" xfId="4" applyFont="1" applyFill="1" applyAlignment="1">
      <alignment horizontal="left" vertical="center" indent="3"/>
    </xf>
    <xf numFmtId="169" fontId="10" fillId="0" borderId="4" xfId="4" applyNumberFormat="1" applyFont="1" applyBorder="1" applyAlignment="1">
      <alignment vertical="center"/>
    </xf>
    <xf numFmtId="169" fontId="10" fillId="0" borderId="0" xfId="4" applyNumberFormat="1" applyFont="1" applyAlignment="1">
      <alignment vertical="center"/>
    </xf>
    <xf numFmtId="169" fontId="10" fillId="0" borderId="5" xfId="4" applyNumberFormat="1" applyFont="1" applyBorder="1" applyAlignment="1">
      <alignment vertical="center"/>
    </xf>
    <xf numFmtId="169" fontId="13" fillId="4" borderId="2" xfId="4" applyNumberFormat="1" applyFont="1" applyFill="1" applyBorder="1" applyAlignment="1">
      <alignment vertical="center"/>
    </xf>
    <xf numFmtId="169" fontId="10" fillId="0" borderId="0" xfId="4" applyNumberFormat="1" applyFont="1" applyBorder="1" applyAlignment="1">
      <alignment vertical="center"/>
    </xf>
    <xf numFmtId="172" fontId="14" fillId="5" borderId="2" xfId="4" applyNumberFormat="1" applyFont="1" applyFill="1" applyBorder="1" applyAlignment="1">
      <alignment vertical="center"/>
    </xf>
    <xf numFmtId="166" fontId="10" fillId="0" borderId="1" xfId="4" applyNumberFormat="1" applyFont="1" applyBorder="1" applyAlignment="1">
      <alignment vertical="center"/>
    </xf>
    <xf numFmtId="166" fontId="10" fillId="0" borderId="0" xfId="4" applyNumberFormat="1" applyFont="1" applyAlignment="1">
      <alignment vertical="center"/>
    </xf>
    <xf numFmtId="166" fontId="14" fillId="5" borderId="2" xfId="4" applyNumberFormat="1" applyFont="1" applyFill="1" applyBorder="1" applyAlignment="1">
      <alignment vertical="center"/>
    </xf>
    <xf numFmtId="0" fontId="18" fillId="6" borderId="2" xfId="4" applyNumberFormat="1" applyFont="1" applyFill="1" applyBorder="1" applyAlignment="1">
      <alignment vertical="center"/>
    </xf>
    <xf numFmtId="0" fontId="17" fillId="6" borderId="2" xfId="4" applyNumberFormat="1" applyFont="1" applyFill="1" applyBorder="1" applyAlignment="1">
      <alignment horizontal="left" vertical="center"/>
    </xf>
    <xf numFmtId="172" fontId="10" fillId="0" borderId="1" xfId="4" applyNumberFormat="1" applyFont="1" applyBorder="1" applyAlignment="1">
      <alignment vertical="center"/>
    </xf>
    <xf numFmtId="172" fontId="10" fillId="0" borderId="0" xfId="4" applyNumberFormat="1" applyFont="1" applyBorder="1" applyAlignment="1">
      <alignment vertical="center"/>
    </xf>
    <xf numFmtId="172" fontId="10" fillId="0" borderId="4" xfId="4" applyNumberFormat="1" applyFont="1" applyBorder="1" applyAlignment="1">
      <alignment vertical="center"/>
    </xf>
    <xf numFmtId="172" fontId="10" fillId="0" borderId="0" xfId="4" applyNumberFormat="1" applyFont="1" applyAlignment="1">
      <alignment vertical="center"/>
    </xf>
    <xf numFmtId="172" fontId="10" fillId="0" borderId="5" xfId="4" applyNumberFormat="1" applyFont="1" applyBorder="1" applyAlignment="1">
      <alignment vertical="center"/>
    </xf>
    <xf numFmtId="172" fontId="13" fillId="4" borderId="2" xfId="4" applyNumberFormat="1" applyFont="1" applyFill="1" applyBorder="1" applyAlignment="1">
      <alignment vertical="center"/>
    </xf>
    <xf numFmtId="0" fontId="10" fillId="2" borderId="0" xfId="4" applyNumberFormat="1" applyFont="1" applyFill="1" applyBorder="1" applyAlignment="1">
      <alignment vertical="center"/>
    </xf>
    <xf numFmtId="0" fontId="10" fillId="0" borderId="0" xfId="4" applyNumberFormat="1" applyFont="1" applyBorder="1" applyAlignment="1">
      <alignment vertical="center"/>
    </xf>
    <xf numFmtId="0" fontId="10" fillId="2" borderId="6" xfId="4" applyNumberFormat="1" applyFont="1" applyFill="1" applyBorder="1" applyAlignment="1">
      <alignment vertical="center"/>
    </xf>
    <xf numFmtId="0" fontId="10" fillId="0" borderId="6" xfId="4" applyNumberFormat="1" applyFont="1" applyBorder="1" applyAlignment="1">
      <alignment vertical="center"/>
    </xf>
    <xf numFmtId="165" fontId="19" fillId="6" borderId="2" xfId="4" applyNumberFormat="1" applyFont="1" applyFill="1" applyBorder="1" applyAlignment="1">
      <alignment vertical="center"/>
    </xf>
    <xf numFmtId="165" fontId="18" fillId="6" borderId="2" xfId="4" applyNumberFormat="1" applyFont="1" applyFill="1" applyBorder="1" applyAlignment="1">
      <alignment vertical="center"/>
    </xf>
    <xf numFmtId="0" fontId="20" fillId="2" borderId="1" xfId="4" applyFont="1" applyFill="1" applyBorder="1" applyAlignment="1">
      <alignment horizontal="left" vertical="center" indent="4"/>
    </xf>
    <xf numFmtId="0" fontId="20" fillId="2" borderId="0" xfId="4" applyFont="1" applyFill="1" applyAlignment="1">
      <alignment horizontal="left" vertical="center" indent="4"/>
    </xf>
    <xf numFmtId="166" fontId="10" fillId="0" borderId="7" xfId="4" applyNumberFormat="1" applyFont="1" applyBorder="1" applyAlignment="1">
      <alignment vertical="center"/>
    </xf>
    <xf numFmtId="0" fontId="20" fillId="2" borderId="7" xfId="4" applyFont="1" applyFill="1" applyBorder="1" applyAlignment="1">
      <alignment horizontal="left" vertical="center" indent="3"/>
    </xf>
    <xf numFmtId="166" fontId="10" fillId="0" borderId="6" xfId="4" applyNumberFormat="1" applyFont="1" applyBorder="1" applyAlignment="1">
      <alignment vertical="center"/>
    </xf>
    <xf numFmtId="0" fontId="10" fillId="2" borderId="6" xfId="4" applyFont="1" applyFill="1" applyBorder="1" applyAlignment="1">
      <alignment horizontal="left" vertical="center" indent="2"/>
    </xf>
    <xf numFmtId="4" fontId="10" fillId="0" borderId="1" xfId="4" applyNumberFormat="1" applyFont="1" applyBorder="1" applyAlignment="1">
      <alignment vertical="center"/>
    </xf>
    <xf numFmtId="0" fontId="10" fillId="2" borderId="1" xfId="4" applyFont="1" applyFill="1" applyBorder="1" applyAlignment="1">
      <alignment horizontal="left" vertical="center" indent="2"/>
    </xf>
    <xf numFmtId="4" fontId="10" fillId="0" borderId="0" xfId="4" applyNumberFormat="1" applyFont="1" applyBorder="1" applyAlignment="1">
      <alignment vertical="center"/>
    </xf>
    <xf numFmtId="0" fontId="10" fillId="2" borderId="0" xfId="4" applyFont="1" applyFill="1" applyBorder="1" applyAlignment="1">
      <alignment horizontal="left" vertical="center" indent="2"/>
    </xf>
    <xf numFmtId="4" fontId="14" fillId="4" borderId="2" xfId="4" applyNumberFormat="1" applyFont="1" applyFill="1" applyBorder="1" applyAlignment="1">
      <alignment vertical="center"/>
    </xf>
    <xf numFmtId="0" fontId="21" fillId="4" borderId="2" xfId="4" applyFont="1" applyFill="1" applyBorder="1" applyAlignment="1">
      <alignment horizontal="left" vertical="center" indent="1"/>
    </xf>
    <xf numFmtId="3" fontId="14" fillId="5" borderId="2" xfId="4" applyNumberFormat="1" applyFont="1" applyFill="1" applyBorder="1" applyAlignment="1">
      <alignment vertical="center"/>
    </xf>
    <xf numFmtId="1" fontId="10" fillId="2" borderId="6" xfId="4" applyNumberFormat="1" applyFont="1" applyFill="1" applyBorder="1" applyAlignment="1">
      <alignment vertical="center"/>
    </xf>
    <xf numFmtId="166" fontId="14" fillId="4" borderId="2" xfId="4" applyNumberFormat="1" applyFont="1" applyFill="1" applyBorder="1" applyAlignment="1">
      <alignment vertical="center"/>
    </xf>
    <xf numFmtId="166" fontId="10" fillId="0" borderId="0" xfId="4" applyNumberFormat="1" applyFont="1" applyFill="1" applyAlignment="1">
      <alignment vertical="center"/>
    </xf>
    <xf numFmtId="166" fontId="10" fillId="0" borderId="5" xfId="4" applyNumberFormat="1" applyFont="1" applyFill="1" applyBorder="1" applyAlignment="1">
      <alignment vertical="center"/>
    </xf>
    <xf numFmtId="173" fontId="10" fillId="0" borderId="0" xfId="4" applyNumberFormat="1" applyFont="1" applyAlignment="1">
      <alignment vertical="center"/>
    </xf>
    <xf numFmtId="172" fontId="14" fillId="4" borderId="2" xfId="4" applyNumberFormat="1" applyFont="1" applyFill="1" applyBorder="1" applyAlignment="1">
      <alignment vertical="center"/>
    </xf>
    <xf numFmtId="165" fontId="10" fillId="0" borderId="1" xfId="4" applyNumberFormat="1" applyFont="1" applyBorder="1" applyAlignment="1">
      <alignment vertical="center"/>
    </xf>
    <xf numFmtId="165" fontId="10" fillId="0" borderId="0" xfId="4" applyNumberFormat="1" applyFont="1" applyBorder="1" applyAlignment="1">
      <alignment vertical="center"/>
    </xf>
    <xf numFmtId="165" fontId="10" fillId="0" borderId="4" xfId="4" applyNumberFormat="1" applyFont="1" applyBorder="1" applyAlignment="1">
      <alignment vertical="center"/>
    </xf>
    <xf numFmtId="165" fontId="10" fillId="0" borderId="0" xfId="4" applyNumberFormat="1" applyFont="1" applyAlignment="1">
      <alignment vertical="center"/>
    </xf>
    <xf numFmtId="165" fontId="10" fillId="0" borderId="5" xfId="4" applyNumberFormat="1" applyFont="1" applyFill="1" applyBorder="1" applyAlignment="1">
      <alignment vertical="center"/>
    </xf>
    <xf numFmtId="165" fontId="13" fillId="4" borderId="2" xfId="4" applyNumberFormat="1" applyFont="1" applyFill="1" applyBorder="1" applyAlignment="1">
      <alignment vertical="center"/>
    </xf>
    <xf numFmtId="165" fontId="10" fillId="0" borderId="5" xfId="4" applyNumberFormat="1" applyFont="1" applyBorder="1" applyAlignment="1">
      <alignment vertical="center"/>
    </xf>
    <xf numFmtId="174" fontId="10" fillId="2" borderId="0" xfId="4" applyNumberFormat="1" applyFont="1" applyFill="1" applyAlignment="1">
      <alignment vertical="center"/>
    </xf>
    <xf numFmtId="1" fontId="11" fillId="7" borderId="2" xfId="4" applyNumberFormat="1" applyFont="1" applyFill="1" applyBorder="1" applyAlignment="1">
      <alignment horizontal="center" vertical="center"/>
    </xf>
    <xf numFmtId="1" fontId="11" fillId="7" borderId="2" xfId="4" applyNumberFormat="1" applyFont="1" applyFill="1" applyBorder="1" applyAlignment="1">
      <alignment horizontal="right" vertical="center"/>
    </xf>
    <xf numFmtId="167" fontId="10" fillId="0" borderId="0" xfId="4" applyNumberFormat="1" applyFont="1" applyAlignment="1">
      <alignment vertical="center"/>
    </xf>
    <xf numFmtId="0" fontId="10" fillId="2" borderId="0" xfId="4" applyFont="1" applyFill="1" applyAlignment="1">
      <alignment horizontal="left" vertical="center" indent="2"/>
    </xf>
    <xf numFmtId="167" fontId="10" fillId="0" borderId="8" xfId="4" applyNumberFormat="1" applyFont="1" applyBorder="1" applyAlignment="1">
      <alignment vertical="center"/>
    </xf>
    <xf numFmtId="0" fontId="10" fillId="2" borderId="8" xfId="4" applyFont="1" applyFill="1" applyBorder="1" applyAlignment="1">
      <alignment horizontal="left" vertical="center" indent="2"/>
    </xf>
    <xf numFmtId="167" fontId="10" fillId="0" borderId="6" xfId="4" applyNumberFormat="1" applyFont="1" applyBorder="1" applyAlignment="1">
      <alignment vertical="center"/>
    </xf>
    <xf numFmtId="168" fontId="10" fillId="0" borderId="8" xfId="4" applyNumberFormat="1" applyFont="1" applyBorder="1" applyAlignment="1">
      <alignment vertical="center"/>
    </xf>
    <xf numFmtId="168" fontId="10" fillId="0" borderId="6" xfId="4" applyNumberFormat="1" applyFont="1" applyBorder="1" applyAlignment="1">
      <alignment vertical="center"/>
    </xf>
    <xf numFmtId="172" fontId="10" fillId="0" borderId="8" xfId="4" applyNumberFormat="1" applyFont="1" applyBorder="1" applyAlignment="1">
      <alignment vertical="center"/>
    </xf>
    <xf numFmtId="172" fontId="10" fillId="0" borderId="6" xfId="4" applyNumberFormat="1" applyFont="1" applyBorder="1" applyAlignment="1">
      <alignment vertical="center"/>
    </xf>
    <xf numFmtId="166" fontId="14" fillId="4" borderId="0" xfId="4" applyNumberFormat="1" applyFont="1" applyFill="1" applyBorder="1" applyAlignment="1">
      <alignment vertical="center"/>
    </xf>
    <xf numFmtId="166" fontId="10" fillId="0" borderId="8" xfId="4" applyNumberFormat="1" applyFont="1" applyBorder="1" applyAlignment="1">
      <alignment vertical="center"/>
    </xf>
    <xf numFmtId="0" fontId="20" fillId="2" borderId="0" xfId="4" applyFont="1" applyFill="1" applyAlignment="1">
      <alignment vertical="center"/>
    </xf>
    <xf numFmtId="167" fontId="13" fillId="4" borderId="4" xfId="1" applyNumberFormat="1" applyFont="1" applyFill="1" applyBorder="1" applyAlignment="1">
      <alignment vertical="center"/>
    </xf>
    <xf numFmtId="0" fontId="13" fillId="4" borderId="4" xfId="4" applyFont="1" applyFill="1" applyBorder="1" applyAlignment="1">
      <alignment horizontal="left" vertical="center" indent="1"/>
    </xf>
    <xf numFmtId="167" fontId="13" fillId="4" borderId="5" xfId="1" applyNumberFormat="1" applyFont="1" applyFill="1" applyBorder="1" applyAlignment="1">
      <alignment vertical="center"/>
    </xf>
    <xf numFmtId="0" fontId="13" fillId="4" borderId="5" xfId="4" applyFont="1" applyFill="1" applyBorder="1" applyAlignment="1">
      <alignment horizontal="left" vertical="center" indent="1"/>
    </xf>
    <xf numFmtId="168" fontId="13" fillId="4" borderId="4" xfId="4" applyNumberFormat="1" applyFont="1" applyFill="1" applyBorder="1" applyAlignment="1">
      <alignment vertical="center"/>
    </xf>
    <xf numFmtId="168" fontId="13" fillId="4" borderId="5" xfId="4" applyNumberFormat="1" applyFont="1" applyFill="1" applyBorder="1" applyAlignment="1">
      <alignment vertical="center"/>
    </xf>
    <xf numFmtId="172" fontId="13" fillId="4" borderId="4" xfId="4" applyNumberFormat="1" applyFont="1" applyFill="1" applyBorder="1" applyAlignment="1">
      <alignment vertical="center"/>
    </xf>
    <xf numFmtId="172" fontId="13" fillId="4" borderId="5" xfId="4" applyNumberFormat="1" applyFont="1" applyFill="1" applyBorder="1" applyAlignment="1">
      <alignment vertical="center"/>
    </xf>
    <xf numFmtId="172" fontId="10" fillId="2" borderId="0" xfId="4" applyNumberFormat="1" applyFont="1" applyFill="1" applyAlignment="1">
      <alignment vertical="center"/>
    </xf>
    <xf numFmtId="165" fontId="13" fillId="4" borderId="4" xfId="4" applyNumberFormat="1" applyFont="1" applyFill="1" applyBorder="1" applyAlignment="1">
      <alignment vertical="center"/>
    </xf>
    <xf numFmtId="165" fontId="13" fillId="4" borderId="5" xfId="4" applyNumberFormat="1" applyFont="1" applyFill="1" applyBorder="1" applyAlignment="1">
      <alignment vertical="center"/>
    </xf>
    <xf numFmtId="166" fontId="13" fillId="4" borderId="4" xfId="4" applyNumberFormat="1" applyFont="1" applyFill="1" applyBorder="1" applyAlignment="1">
      <alignment vertical="center"/>
    </xf>
    <xf numFmtId="166" fontId="13" fillId="4" borderId="5" xfId="4" applyNumberFormat="1" applyFont="1" applyFill="1" applyBorder="1" applyAlignment="1">
      <alignment vertical="center"/>
    </xf>
    <xf numFmtId="166" fontId="10" fillId="0" borderId="2" xfId="4" applyNumberFormat="1" applyFont="1" applyBorder="1" applyAlignment="1">
      <alignment vertical="center"/>
    </xf>
    <xf numFmtId="0" fontId="10" fillId="2" borderId="2" xfId="4" applyFont="1" applyFill="1" applyBorder="1" applyAlignment="1">
      <alignment horizontal="left" vertical="center" indent="2"/>
    </xf>
    <xf numFmtId="175" fontId="10" fillId="0" borderId="1" xfId="1" applyNumberFormat="1" applyFont="1" applyBorder="1" applyAlignment="1">
      <alignment vertical="center"/>
    </xf>
    <xf numFmtId="175" fontId="10" fillId="0" borderId="0" xfId="1" applyNumberFormat="1" applyFont="1" applyAlignment="1">
      <alignment vertical="center"/>
    </xf>
    <xf numFmtId="175" fontId="13" fillId="4" borderId="5" xfId="1" applyNumberFormat="1" applyFont="1" applyFill="1" applyBorder="1" applyAlignment="1">
      <alignment vertical="center"/>
    </xf>
    <xf numFmtId="175" fontId="14" fillId="5" borderId="2" xfId="1" applyNumberFormat="1" applyFont="1" applyFill="1" applyBorder="1" applyAlignment="1">
      <alignment vertical="center"/>
    </xf>
    <xf numFmtId="176" fontId="10" fillId="0" borderId="0" xfId="4" applyNumberFormat="1" applyFont="1" applyAlignment="1">
      <alignment vertical="center"/>
    </xf>
    <xf numFmtId="0" fontId="10" fillId="2" borderId="1" xfId="4" applyFont="1" applyFill="1" applyBorder="1" applyAlignment="1">
      <alignment horizontal="left" vertical="center" indent="1"/>
    </xf>
    <xf numFmtId="0" fontId="10" fillId="2" borderId="0" xfId="4" applyFont="1" applyFill="1" applyAlignment="1">
      <alignment horizontal="left" vertical="center" indent="1"/>
    </xf>
    <xf numFmtId="0" fontId="22" fillId="0" borderId="2" xfId="5" applyFont="1" applyBorder="1" applyAlignment="1">
      <alignment vertical="center"/>
    </xf>
    <xf numFmtId="0" fontId="23" fillId="0" borderId="2" xfId="5" applyFont="1" applyBorder="1" applyAlignment="1">
      <alignment vertical="center"/>
    </xf>
    <xf numFmtId="0" fontId="24" fillId="0" borderId="2" xfId="5" applyFont="1" applyBorder="1" applyAlignment="1">
      <alignment vertical="center"/>
    </xf>
    <xf numFmtId="0" fontId="24" fillId="0" borderId="0" xfId="5" applyFont="1" applyAlignment="1">
      <alignment vertical="center"/>
    </xf>
    <xf numFmtId="0" fontId="25" fillId="0" borderId="0" xfId="5" applyFont="1" applyAlignment="1">
      <alignment vertical="center"/>
    </xf>
    <xf numFmtId="0" fontId="24" fillId="0" borderId="0" xfId="5" applyFont="1" applyAlignment="1">
      <alignment horizontal="center" vertical="center"/>
    </xf>
    <xf numFmtId="0" fontId="22" fillId="0" borderId="0" xfId="5" applyFont="1" applyBorder="1" applyAlignment="1">
      <alignment horizontal="left" vertical="center"/>
    </xf>
    <xf numFmtId="0" fontId="26" fillId="0" borderId="0" xfId="5" applyFont="1" applyBorder="1" applyAlignment="1">
      <alignment horizontal="left" vertical="center"/>
    </xf>
    <xf numFmtId="0" fontId="22" fillId="0" borderId="0" xfId="5" applyFont="1" applyBorder="1" applyAlignment="1">
      <alignment horizontal="right" vertical="center"/>
    </xf>
    <xf numFmtId="0" fontId="26" fillId="0" borderId="0" xfId="5" applyFont="1" applyAlignment="1">
      <alignment vertical="center"/>
    </xf>
    <xf numFmtId="0" fontId="23" fillId="0" borderId="0" xfId="5" applyFont="1" applyAlignment="1">
      <alignment vertical="center"/>
    </xf>
    <xf numFmtId="0" fontId="27" fillId="0" borderId="0" xfId="5" applyFont="1" applyAlignment="1">
      <alignment horizontal="left" vertical="center"/>
    </xf>
    <xf numFmtId="177" fontId="28" fillId="0" borderId="0" xfId="5" quotePrefix="1" applyNumberFormat="1" applyFont="1" applyAlignment="1">
      <alignment horizontal="left" vertical="center"/>
    </xf>
    <xf numFmtId="0" fontId="9" fillId="0" borderId="0" xfId="5" applyFont="1" applyAlignment="1">
      <alignment vertical="center"/>
    </xf>
    <xf numFmtId="0" fontId="2" fillId="0" borderId="0" xfId="0" applyFont="1" applyAlignment="1">
      <alignment vertical="center"/>
    </xf>
    <xf numFmtId="0" fontId="9" fillId="0" borderId="0" xfId="5" applyFont="1" applyAlignment="1">
      <alignment horizontal="center" vertical="center"/>
    </xf>
    <xf numFmtId="0" fontId="9" fillId="0" borderId="0" xfId="5" applyFont="1" applyAlignment="1">
      <alignment horizontal="right" vertical="center"/>
    </xf>
    <xf numFmtId="172" fontId="14" fillId="4" borderId="0" xfId="4" applyNumberFormat="1" applyFont="1" applyFill="1" applyBorder="1" applyAlignment="1">
      <alignment vertical="center"/>
    </xf>
    <xf numFmtId="175" fontId="14" fillId="5" borderId="2" xfId="4" applyNumberFormat="1" applyFont="1" applyFill="1" applyBorder="1" applyAlignment="1">
      <alignment vertical="center"/>
    </xf>
    <xf numFmtId="175" fontId="13" fillId="4" borderId="2" xfId="4" applyNumberFormat="1" applyFont="1" applyFill="1" applyBorder="1" applyAlignment="1">
      <alignment vertical="center"/>
    </xf>
    <xf numFmtId="175" fontId="10" fillId="0" borderId="6" xfId="4" applyNumberFormat="1" applyFont="1" applyBorder="1" applyAlignment="1">
      <alignment vertical="center"/>
    </xf>
    <xf numFmtId="175" fontId="10" fillId="0" borderId="4" xfId="4" applyNumberFormat="1" applyFont="1" applyBorder="1" applyAlignment="1">
      <alignment vertical="center"/>
    </xf>
    <xf numFmtId="175" fontId="10" fillId="0" borderId="0" xfId="4" applyNumberFormat="1" applyFont="1" applyAlignment="1">
      <alignment vertical="center"/>
    </xf>
    <xf numFmtId="175" fontId="10" fillId="0" borderId="8" xfId="4" applyNumberFormat="1" applyFont="1" applyBorder="1" applyAlignment="1">
      <alignment vertical="center"/>
    </xf>
    <xf numFmtId="175" fontId="10" fillId="0" borderId="1" xfId="4" applyNumberFormat="1" applyFont="1" applyBorder="1" applyAlignment="1">
      <alignment vertical="center"/>
    </xf>
    <xf numFmtId="0" fontId="9" fillId="0" borderId="0" xfId="5" applyFont="1" applyAlignment="1">
      <alignment horizontal="center" vertical="center"/>
    </xf>
    <xf numFmtId="1" fontId="11" fillId="3" borderId="2" xfId="4" applyNumberFormat="1" applyFont="1" applyFill="1" applyBorder="1" applyAlignment="1">
      <alignment horizontal="center" vertical="center"/>
    </xf>
  </cellXfs>
  <cellStyles count="8">
    <cellStyle name="Comma 2" xfId="3"/>
    <cellStyle name="Hyperlink" xfId="2" builtinId="8"/>
    <cellStyle name="Normal" xfId="0" builtinId="0"/>
    <cellStyle name="Normal 2" xfId="4"/>
    <cellStyle name="Normal 3" xfId="5"/>
    <cellStyle name="Percent" xfId="1" builtinId="5"/>
    <cellStyle name="Percent 2" xfId="6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29</xdr:row>
      <xdr:rowOff>0</xdr:rowOff>
    </xdr:from>
    <xdr:to>
      <xdr:col>3</xdr:col>
      <xdr:colOff>2877561</xdr:colOff>
      <xdr:row>41</xdr:row>
      <xdr:rowOff>47322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58200" y="4133850"/>
          <a:ext cx="2877561" cy="20094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9:L75"/>
  <sheetViews>
    <sheetView showGridLines="0" tabSelected="1" zoomScale="80" zoomScaleNormal="80" workbookViewId="0"/>
  </sheetViews>
  <sheetFormatPr defaultRowHeight="11.25" x14ac:dyDescent="0.25"/>
  <cols>
    <col min="1" max="1" width="9.7109375" style="153" customWidth="1"/>
    <col min="2" max="2" width="9.7109375" style="154" customWidth="1"/>
    <col min="3" max="3" width="107.42578125" style="152" customWidth="1"/>
    <col min="4" max="4" width="44.7109375" style="152" customWidth="1"/>
    <col min="5" max="6" width="9.7109375" style="152" customWidth="1"/>
    <col min="7" max="16384" width="9.140625" style="152"/>
  </cols>
  <sheetData>
    <row r="9" spans="1:10" ht="30" x14ac:dyDescent="0.25">
      <c r="A9" s="149"/>
      <c r="B9" s="150" t="s">
        <v>156</v>
      </c>
      <c r="C9" s="151"/>
      <c r="D9" s="151"/>
      <c r="E9" s="151"/>
      <c r="F9" s="151"/>
    </row>
    <row r="10" spans="1:10" hidden="1" x14ac:dyDescent="0.25"/>
    <row r="11" spans="1:10" hidden="1" x14ac:dyDescent="0.25">
      <c r="B11" s="153"/>
      <c r="C11" s="153"/>
    </row>
    <row r="12" spans="1:10" ht="11.25" hidden="1" customHeight="1" x14ac:dyDescent="0.25">
      <c r="B12" s="153"/>
      <c r="C12" s="153"/>
    </row>
    <row r="13" spans="1:10" s="153" customFormat="1" ht="11.25" hidden="1" customHeight="1" x14ac:dyDescent="0.25">
      <c r="D13" s="152"/>
      <c r="E13" s="152"/>
      <c r="F13" s="152"/>
      <c r="G13" s="152"/>
      <c r="H13" s="152"/>
      <c r="I13" s="152"/>
      <c r="J13" s="152"/>
    </row>
    <row r="14" spans="1:10" s="153" customFormat="1" ht="12.75" customHeight="1" x14ac:dyDescent="0.25">
      <c r="D14" s="152"/>
      <c r="E14" s="152"/>
      <c r="F14" s="152"/>
      <c r="G14" s="152"/>
      <c r="H14" s="152"/>
      <c r="I14" s="152"/>
      <c r="J14" s="152"/>
    </row>
    <row r="15" spans="1:10" s="153" customFormat="1" ht="12.75" customHeight="1" x14ac:dyDescent="0.25">
      <c r="D15" s="152"/>
      <c r="E15" s="152"/>
      <c r="F15" s="152"/>
      <c r="G15" s="152"/>
      <c r="H15" s="152"/>
      <c r="I15" s="152"/>
      <c r="J15" s="152"/>
    </row>
    <row r="16" spans="1:10" s="153" customFormat="1" ht="12.75" customHeight="1" x14ac:dyDescent="0.25">
      <c r="D16" s="152"/>
      <c r="E16" s="152"/>
      <c r="F16" s="152"/>
      <c r="G16" s="152"/>
      <c r="H16" s="152"/>
      <c r="I16" s="152"/>
      <c r="J16" s="152"/>
    </row>
    <row r="17" spans="1:10" s="153" customFormat="1" ht="12.75" customHeight="1" x14ac:dyDescent="0.25">
      <c r="D17" s="152"/>
      <c r="E17" s="152"/>
      <c r="F17" s="152"/>
      <c r="G17" s="152"/>
      <c r="H17" s="152"/>
      <c r="I17" s="152"/>
      <c r="J17" s="152"/>
    </row>
    <row r="18" spans="1:10" s="153" customFormat="1" ht="12.75" customHeight="1" x14ac:dyDescent="0.25">
      <c r="D18" s="152"/>
      <c r="E18" s="152"/>
      <c r="F18" s="152"/>
      <c r="G18" s="152"/>
      <c r="H18" s="152"/>
      <c r="I18" s="152"/>
      <c r="J18" s="152"/>
    </row>
    <row r="19" spans="1:10" s="153" customFormat="1" x14ac:dyDescent="0.25">
      <c r="D19" s="152"/>
      <c r="E19" s="152"/>
      <c r="F19" s="152"/>
      <c r="G19" s="152"/>
      <c r="H19" s="152"/>
      <c r="I19" s="152"/>
      <c r="J19" s="152"/>
    </row>
    <row r="20" spans="1:10" s="153" customFormat="1" ht="11.25" customHeight="1" x14ac:dyDescent="0.25">
      <c r="D20" s="152"/>
      <c r="E20" s="152"/>
      <c r="F20" s="152"/>
      <c r="G20" s="152"/>
      <c r="H20" s="152"/>
      <c r="I20" s="152"/>
      <c r="J20" s="152"/>
    </row>
    <row r="21" spans="1:10" s="153" customFormat="1" ht="11.25" customHeight="1" x14ac:dyDescent="0.25">
      <c r="D21" s="152"/>
      <c r="E21" s="152"/>
      <c r="F21" s="152"/>
      <c r="G21" s="152"/>
      <c r="H21" s="152"/>
      <c r="I21" s="152"/>
      <c r="J21" s="152"/>
    </row>
    <row r="22" spans="1:10" s="153" customFormat="1" ht="11.25" customHeight="1" x14ac:dyDescent="0.25">
      <c r="B22" s="154"/>
      <c r="C22" s="152"/>
      <c r="D22" s="152"/>
      <c r="E22" s="152"/>
      <c r="F22" s="152"/>
      <c r="G22" s="152"/>
      <c r="H22" s="152"/>
      <c r="I22" s="152"/>
      <c r="J22" s="152"/>
    </row>
    <row r="23" spans="1:10" s="153" customFormat="1" ht="27.75" x14ac:dyDescent="0.25">
      <c r="B23" s="155"/>
      <c r="C23" s="156" t="s">
        <v>178</v>
      </c>
      <c r="D23" s="157"/>
      <c r="E23" s="152"/>
      <c r="F23" s="152"/>
      <c r="G23" s="152"/>
      <c r="H23" s="152"/>
      <c r="I23" s="152"/>
      <c r="J23" s="152"/>
    </row>
    <row r="24" spans="1:10" s="153" customFormat="1" ht="11.25" customHeight="1" x14ac:dyDescent="0.25">
      <c r="B24" s="154"/>
      <c r="C24" s="152"/>
      <c r="D24" s="152"/>
      <c r="E24" s="152"/>
      <c r="F24" s="152"/>
      <c r="G24" s="152"/>
      <c r="H24" s="152"/>
      <c r="I24" s="152"/>
      <c r="J24" s="152"/>
    </row>
    <row r="25" spans="1:10" s="153" customFormat="1" ht="13.5" customHeight="1" x14ac:dyDescent="0.25">
      <c r="B25" s="154"/>
      <c r="C25" s="152"/>
      <c r="D25" s="152"/>
      <c r="E25" s="152"/>
      <c r="F25" s="152"/>
      <c r="G25" s="152"/>
      <c r="H25" s="152"/>
      <c r="I25" s="152"/>
      <c r="J25" s="152"/>
    </row>
    <row r="26" spans="1:10" s="153" customFormat="1" ht="10.5" customHeight="1" x14ac:dyDescent="0.25">
      <c r="B26" s="154"/>
      <c r="C26" s="152"/>
      <c r="D26" s="152"/>
      <c r="E26" s="152"/>
      <c r="F26" s="152"/>
      <c r="G26" s="152"/>
      <c r="H26" s="152"/>
      <c r="I26" s="152"/>
      <c r="J26" s="152"/>
    </row>
    <row r="27" spans="1:10" x14ac:dyDescent="0.25">
      <c r="A27" s="152"/>
    </row>
    <row r="28" spans="1:10" s="153" customFormat="1" ht="11.25" customHeight="1" x14ac:dyDescent="0.25">
      <c r="B28" s="154"/>
      <c r="C28" s="152"/>
      <c r="D28" s="152"/>
      <c r="E28" s="152"/>
      <c r="F28" s="152"/>
      <c r="G28" s="152"/>
      <c r="H28" s="152"/>
      <c r="I28" s="152"/>
      <c r="J28" s="152"/>
    </row>
    <row r="29" spans="1:10" s="153" customFormat="1" x14ac:dyDescent="0.25">
      <c r="B29" s="154"/>
      <c r="C29" s="152"/>
      <c r="D29" s="152"/>
      <c r="E29" s="152"/>
      <c r="F29" s="152"/>
      <c r="G29" s="152"/>
      <c r="H29" s="152"/>
      <c r="I29" s="152"/>
      <c r="J29" s="152"/>
    </row>
    <row r="30" spans="1:10" s="153" customFormat="1" ht="27.75" x14ac:dyDescent="0.25">
      <c r="B30" s="154"/>
      <c r="C30" s="158" t="s">
        <v>172</v>
      </c>
      <c r="D30" s="152"/>
      <c r="E30" s="152"/>
      <c r="F30" s="152"/>
      <c r="G30" s="152"/>
      <c r="H30" s="152"/>
      <c r="I30" s="152"/>
      <c r="J30" s="152"/>
    </row>
    <row r="31" spans="1:10" s="153" customFormat="1" ht="11.25" customHeight="1" x14ac:dyDescent="0.25">
      <c r="B31" s="154"/>
      <c r="C31" s="159"/>
      <c r="D31" s="152"/>
      <c r="E31" s="152"/>
      <c r="F31" s="152"/>
      <c r="G31" s="152"/>
      <c r="H31" s="152"/>
      <c r="I31" s="152"/>
      <c r="J31" s="152"/>
    </row>
    <row r="32" spans="1:10" s="153" customFormat="1" ht="11.25" customHeight="1" x14ac:dyDescent="0.25">
      <c r="B32" s="154"/>
      <c r="C32" s="159"/>
      <c r="D32" s="152"/>
      <c r="E32" s="152"/>
      <c r="F32" s="152"/>
      <c r="G32" s="152"/>
      <c r="H32" s="152"/>
      <c r="I32" s="152"/>
      <c r="J32" s="152"/>
    </row>
    <row r="33" spans="1:12" s="153" customFormat="1" ht="11.25" customHeight="1" x14ac:dyDescent="0.25">
      <c r="B33" s="154"/>
      <c r="C33" s="152"/>
      <c r="D33" s="152"/>
      <c r="E33" s="152"/>
      <c r="F33" s="152"/>
      <c r="G33" s="152"/>
      <c r="H33" s="152"/>
      <c r="I33" s="152"/>
      <c r="J33" s="152"/>
    </row>
    <row r="34" spans="1:12" s="153" customFormat="1" ht="11.25" customHeight="1" x14ac:dyDescent="0.25">
      <c r="B34" s="154"/>
      <c r="C34" s="152"/>
      <c r="D34" s="152"/>
      <c r="E34" s="152"/>
      <c r="F34" s="152"/>
      <c r="G34" s="152"/>
      <c r="H34" s="152"/>
      <c r="I34" s="152"/>
      <c r="J34" s="152"/>
    </row>
    <row r="35" spans="1:12" s="153" customFormat="1" ht="11.25" customHeight="1" x14ac:dyDescent="0.25">
      <c r="B35" s="154"/>
      <c r="C35" s="152"/>
      <c r="D35" s="152"/>
      <c r="E35" s="152"/>
      <c r="F35" s="152"/>
      <c r="G35" s="152"/>
      <c r="H35" s="152"/>
      <c r="I35" s="152"/>
      <c r="J35" s="152"/>
    </row>
    <row r="36" spans="1:12" s="153" customFormat="1" ht="13.5" customHeight="1" x14ac:dyDescent="0.25">
      <c r="B36" s="154"/>
      <c r="C36" s="152"/>
      <c r="D36" s="152"/>
      <c r="E36" s="152"/>
      <c r="F36" s="152"/>
      <c r="G36" s="152"/>
      <c r="H36" s="152"/>
      <c r="I36" s="152"/>
      <c r="J36" s="152"/>
    </row>
    <row r="37" spans="1:12" s="153" customFormat="1" ht="10.5" customHeight="1" x14ac:dyDescent="0.25">
      <c r="B37" s="154"/>
      <c r="C37" s="152"/>
      <c r="D37" s="152"/>
      <c r="E37" s="152"/>
      <c r="F37" s="152"/>
      <c r="G37" s="152"/>
      <c r="H37" s="152"/>
      <c r="I37" s="152"/>
      <c r="J37" s="152"/>
    </row>
    <row r="38" spans="1:12" x14ac:dyDescent="0.25">
      <c r="A38" s="152"/>
    </row>
    <row r="39" spans="1:12" s="153" customFormat="1" ht="12.75" customHeight="1" x14ac:dyDescent="0.25">
      <c r="B39" s="154"/>
      <c r="C39" s="152"/>
      <c r="E39" s="152"/>
      <c r="F39" s="152"/>
      <c r="G39" s="152"/>
      <c r="H39" s="152"/>
      <c r="I39" s="152"/>
      <c r="J39" s="152"/>
    </row>
    <row r="40" spans="1:12" s="153" customFormat="1" x14ac:dyDescent="0.25">
      <c r="B40" s="154"/>
      <c r="C40" s="152"/>
      <c r="E40" s="152"/>
      <c r="F40" s="152"/>
      <c r="G40" s="152"/>
      <c r="H40" s="152"/>
      <c r="I40" s="152"/>
      <c r="J40" s="152"/>
    </row>
    <row r="41" spans="1:12" s="153" customFormat="1" x14ac:dyDescent="0.25">
      <c r="B41" s="154"/>
      <c r="C41" s="152"/>
      <c r="D41" s="152"/>
      <c r="E41" s="152"/>
      <c r="F41" s="152"/>
      <c r="G41" s="152"/>
      <c r="H41" s="152"/>
      <c r="I41" s="152"/>
      <c r="J41" s="152"/>
    </row>
    <row r="42" spans="1:12" s="153" customFormat="1" ht="12.75" customHeight="1" x14ac:dyDescent="0.25">
      <c r="B42" s="154"/>
      <c r="C42" s="152"/>
      <c r="D42" s="152"/>
      <c r="E42" s="152"/>
      <c r="F42" s="152"/>
      <c r="G42" s="152"/>
      <c r="H42" s="152"/>
      <c r="I42" s="152"/>
      <c r="J42" s="152"/>
    </row>
    <row r="43" spans="1:12" ht="20.25" x14ac:dyDescent="0.25">
      <c r="D43" s="160" t="s">
        <v>170</v>
      </c>
    </row>
    <row r="44" spans="1:12" x14ac:dyDescent="0.25">
      <c r="A44" s="152"/>
      <c r="B44" s="152"/>
    </row>
    <row r="45" spans="1:12" ht="18" x14ac:dyDescent="0.25">
      <c r="A45" s="152"/>
      <c r="B45" s="152"/>
      <c r="D45" s="161">
        <v>43297.735567129632</v>
      </c>
    </row>
    <row r="46" spans="1:12" ht="12.75" x14ac:dyDescent="0.25">
      <c r="A46" s="152"/>
      <c r="B46" s="152"/>
      <c r="G46" s="162"/>
      <c r="H46" s="162"/>
      <c r="I46" s="162"/>
      <c r="J46" s="162"/>
      <c r="K46" s="162"/>
      <c r="L46" s="162"/>
    </row>
    <row r="47" spans="1:12" x14ac:dyDescent="0.25">
      <c r="A47" s="152"/>
      <c r="B47" s="152"/>
    </row>
    <row r="48" spans="1:12" x14ac:dyDescent="0.25">
      <c r="A48" s="152"/>
      <c r="B48" s="152"/>
    </row>
    <row r="49" spans="1:12" ht="15" x14ac:dyDescent="0.25">
      <c r="B49" s="163" t="s">
        <v>157</v>
      </c>
    </row>
    <row r="50" spans="1:12" ht="15" x14ac:dyDescent="0.25">
      <c r="B50" s="163"/>
    </row>
    <row r="51" spans="1:12" ht="15" x14ac:dyDescent="0.25">
      <c r="A51" s="162"/>
      <c r="B51" s="163" t="s">
        <v>158</v>
      </c>
      <c r="C51" s="162"/>
      <c r="D51" s="162"/>
      <c r="E51" s="162"/>
      <c r="F51" s="162"/>
    </row>
    <row r="52" spans="1:12" ht="15" x14ac:dyDescent="0.25">
      <c r="B52" s="163"/>
    </row>
    <row r="53" spans="1:12" ht="15" x14ac:dyDescent="0.25">
      <c r="B53" s="163" t="s">
        <v>171</v>
      </c>
    </row>
    <row r="54" spans="1:12" ht="15" x14ac:dyDescent="0.25">
      <c r="B54" s="163" t="s">
        <v>159</v>
      </c>
    </row>
    <row r="55" spans="1:12" ht="12.75" x14ac:dyDescent="0.25">
      <c r="B55" s="153"/>
      <c r="G55" s="162"/>
      <c r="H55" s="162"/>
      <c r="I55" s="162"/>
      <c r="J55" s="162"/>
      <c r="K55" s="162"/>
      <c r="L55" s="162"/>
    </row>
    <row r="56" spans="1:12" ht="15" x14ac:dyDescent="0.25">
      <c r="B56" s="163" t="s">
        <v>160</v>
      </c>
    </row>
    <row r="57" spans="1:12" ht="15" x14ac:dyDescent="0.25">
      <c r="B57" s="163" t="s">
        <v>161</v>
      </c>
    </row>
    <row r="62" spans="1:12" ht="12.75" x14ac:dyDescent="0.25">
      <c r="A62" s="162" t="s">
        <v>162</v>
      </c>
      <c r="B62" s="164"/>
      <c r="C62" s="174" t="s">
        <v>163</v>
      </c>
      <c r="D62" s="174"/>
      <c r="E62" s="165"/>
      <c r="F62" s="165" t="s">
        <v>164</v>
      </c>
    </row>
    <row r="65" spans="1:10" s="153" customFormat="1" ht="11.25" customHeight="1" x14ac:dyDescent="0.25">
      <c r="B65" s="154"/>
      <c r="C65" s="152"/>
      <c r="D65" s="152"/>
      <c r="E65" s="152"/>
      <c r="F65" s="152"/>
      <c r="G65" s="152"/>
      <c r="H65" s="152"/>
      <c r="I65" s="152"/>
      <c r="J65" s="152"/>
    </row>
    <row r="69" spans="1:10" x14ac:dyDescent="0.25">
      <c r="A69" s="152"/>
      <c r="B69" s="152"/>
    </row>
    <row r="70" spans="1:10" x14ac:dyDescent="0.25">
      <c r="A70" s="152"/>
      <c r="B70" s="152"/>
    </row>
    <row r="71" spans="1:10" x14ac:dyDescent="0.25">
      <c r="A71" s="152"/>
      <c r="B71" s="152"/>
    </row>
    <row r="72" spans="1:10" x14ac:dyDescent="0.25">
      <c r="A72" s="152"/>
      <c r="B72" s="152"/>
    </row>
    <row r="73" spans="1:10" x14ac:dyDescent="0.25">
      <c r="A73" s="152"/>
      <c r="B73" s="152"/>
    </row>
    <row r="74" spans="1:10" x14ac:dyDescent="0.25">
      <c r="A74" s="152"/>
      <c r="B74" s="152"/>
    </row>
    <row r="75" spans="1:10" x14ac:dyDescent="0.25">
      <c r="A75" s="152"/>
      <c r="B75" s="152"/>
    </row>
  </sheetData>
  <mergeCells count="1">
    <mergeCell ref="C62:D62"/>
  </mergeCells>
  <printOptions horizontalCentered="1" verticalCentered="1"/>
  <pageMargins left="0.39370078740157483" right="0.39370078740157483" top="0.39370078740157483" bottom="0.39370078740157483" header="0.31496062992125984" footer="0.31496062992125984"/>
  <pageSetup paperSize="9" scale="72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Q6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24">
        <v>1538.6123164803344</v>
      </c>
      <c r="C4" s="124">
        <v>1640.2456861170119</v>
      </c>
      <c r="D4" s="124">
        <v>1608.602534542224</v>
      </c>
      <c r="E4" s="124">
        <v>1786.6808152268402</v>
      </c>
      <c r="F4" s="124">
        <v>2040.7664950601763</v>
      </c>
      <c r="G4" s="124">
        <v>2218.8516473135019</v>
      </c>
      <c r="H4" s="124">
        <v>1970.966384422308</v>
      </c>
      <c r="I4" s="124">
        <v>2336.6629766741039</v>
      </c>
      <c r="J4" s="124">
        <v>2241.1809811614603</v>
      </c>
      <c r="K4" s="124">
        <v>1907.3784641169962</v>
      </c>
      <c r="L4" s="124">
        <v>1970.911803405867</v>
      </c>
      <c r="M4" s="124">
        <v>1621.23498957881</v>
      </c>
      <c r="N4" s="124">
        <v>1786.4980171114182</v>
      </c>
      <c r="O4" s="124">
        <v>991.86386055905905</v>
      </c>
      <c r="P4" s="124">
        <v>807.42760229316912</v>
      </c>
      <c r="Q4" s="124">
        <v>464.08821069571417</v>
      </c>
    </row>
    <row r="5" spans="1:17" ht="11.45" customHeight="1" x14ac:dyDescent="0.25">
      <c r="A5" s="91" t="s">
        <v>116</v>
      </c>
      <c r="B5" s="90">
        <f t="shared" ref="B5:Q5" si="0">B4-B6</f>
        <v>1538.6123164803344</v>
      </c>
      <c r="C5" s="90">
        <f t="shared" si="0"/>
        <v>1640.2456861170119</v>
      </c>
      <c r="D5" s="90">
        <f t="shared" si="0"/>
        <v>1608.602534542224</v>
      </c>
      <c r="E5" s="90">
        <f t="shared" si="0"/>
        <v>1786.6808152268402</v>
      </c>
      <c r="F5" s="90">
        <f t="shared" si="0"/>
        <v>2040.7664950601763</v>
      </c>
      <c r="G5" s="90">
        <f t="shared" si="0"/>
        <v>2218.8516473135019</v>
      </c>
      <c r="H5" s="90">
        <f t="shared" si="0"/>
        <v>1970.966384422308</v>
      </c>
      <c r="I5" s="90">
        <f t="shared" si="0"/>
        <v>2336.6629766741039</v>
      </c>
      <c r="J5" s="90">
        <f t="shared" si="0"/>
        <v>2241.1809811614603</v>
      </c>
      <c r="K5" s="90">
        <f t="shared" si="0"/>
        <v>1907.3784641169962</v>
      </c>
      <c r="L5" s="90">
        <f t="shared" si="0"/>
        <v>1970.911803405867</v>
      </c>
      <c r="M5" s="90">
        <f t="shared" si="0"/>
        <v>1621.23498957881</v>
      </c>
      <c r="N5" s="90">
        <f t="shared" si="0"/>
        <v>1786.4980171114182</v>
      </c>
      <c r="O5" s="90">
        <f t="shared" si="0"/>
        <v>991.86386055905905</v>
      </c>
      <c r="P5" s="90">
        <f t="shared" si="0"/>
        <v>807.42760229316912</v>
      </c>
      <c r="Q5" s="90">
        <f t="shared" si="0"/>
        <v>464.08821069571417</v>
      </c>
    </row>
    <row r="6" spans="1:17" ht="11.45" customHeight="1" x14ac:dyDescent="0.25">
      <c r="A6" s="93" t="s">
        <v>82</v>
      </c>
      <c r="B6" s="69">
        <v>0</v>
      </c>
      <c r="C6" s="69">
        <v>0</v>
      </c>
      <c r="D6" s="69">
        <v>0</v>
      </c>
      <c r="E6" s="69">
        <v>0</v>
      </c>
      <c r="F6" s="69">
        <v>0</v>
      </c>
      <c r="G6" s="69">
        <v>0</v>
      </c>
      <c r="H6" s="69">
        <v>0</v>
      </c>
      <c r="I6" s="69">
        <v>0</v>
      </c>
      <c r="J6" s="69">
        <v>0</v>
      </c>
      <c r="K6" s="69">
        <v>0</v>
      </c>
      <c r="L6" s="69">
        <v>0</v>
      </c>
      <c r="M6" s="69">
        <v>0</v>
      </c>
      <c r="N6" s="69">
        <v>0</v>
      </c>
      <c r="O6" s="69">
        <v>0</v>
      </c>
      <c r="P6" s="69">
        <v>0</v>
      </c>
      <c r="Q6" s="69">
        <v>0</v>
      </c>
    </row>
    <row r="8" spans="1:17" ht="11.45" customHeight="1" x14ac:dyDescent="0.25">
      <c r="A8" s="27" t="s">
        <v>100</v>
      </c>
      <c r="B8" s="71">
        <f t="shared" ref="B8:Q8" si="1">SUM(B9,B15)</f>
        <v>1538.6123164803344</v>
      </c>
      <c r="C8" s="71">
        <f t="shared" si="1"/>
        <v>1640.2456861170122</v>
      </c>
      <c r="D8" s="71">
        <f t="shared" si="1"/>
        <v>1608.602534542224</v>
      </c>
      <c r="E8" s="71">
        <f t="shared" si="1"/>
        <v>1786.6808152268402</v>
      </c>
      <c r="F8" s="71">
        <f t="shared" si="1"/>
        <v>2040.7664950601761</v>
      </c>
      <c r="G8" s="71">
        <f t="shared" si="1"/>
        <v>2218.8516473135023</v>
      </c>
      <c r="H8" s="71">
        <f t="shared" si="1"/>
        <v>1970.9663844223078</v>
      </c>
      <c r="I8" s="71">
        <f t="shared" si="1"/>
        <v>2336.6629766741034</v>
      </c>
      <c r="J8" s="71">
        <f t="shared" si="1"/>
        <v>2241.1809811614603</v>
      </c>
      <c r="K8" s="71">
        <f t="shared" si="1"/>
        <v>1907.3784641169959</v>
      </c>
      <c r="L8" s="71">
        <f t="shared" si="1"/>
        <v>1970.911803405867</v>
      </c>
      <c r="M8" s="71">
        <f t="shared" si="1"/>
        <v>1621.2349895788097</v>
      </c>
      <c r="N8" s="71">
        <f t="shared" si="1"/>
        <v>1786.4980171114182</v>
      </c>
      <c r="O8" s="71">
        <f t="shared" si="1"/>
        <v>991.86386055905905</v>
      </c>
      <c r="P8" s="71">
        <f t="shared" si="1"/>
        <v>807.42760229316912</v>
      </c>
      <c r="Q8" s="71">
        <f t="shared" si="1"/>
        <v>464.08821069571434</v>
      </c>
    </row>
    <row r="9" spans="1:17" ht="11.45" customHeight="1" x14ac:dyDescent="0.25">
      <c r="A9" s="25" t="s">
        <v>39</v>
      </c>
      <c r="B9" s="24">
        <f t="shared" ref="B9:Q9" si="2">SUM(B10,B11,B14)</f>
        <v>1110.1910476190533</v>
      </c>
      <c r="C9" s="24">
        <f t="shared" si="2"/>
        <v>1208.2201328068013</v>
      </c>
      <c r="D9" s="24">
        <f t="shared" si="2"/>
        <v>1225.9580477006505</v>
      </c>
      <c r="E9" s="24">
        <f t="shared" si="2"/>
        <v>1211.4158297563833</v>
      </c>
      <c r="F9" s="24">
        <f t="shared" si="2"/>
        <v>1398.0024471068252</v>
      </c>
      <c r="G9" s="24">
        <f t="shared" si="2"/>
        <v>1267.0964074275328</v>
      </c>
      <c r="H9" s="24">
        <f t="shared" si="2"/>
        <v>1340.8646266630974</v>
      </c>
      <c r="I9" s="24">
        <f t="shared" si="2"/>
        <v>1559.1957569619287</v>
      </c>
      <c r="J9" s="24">
        <f t="shared" si="2"/>
        <v>1471.427331618612</v>
      </c>
      <c r="K9" s="24">
        <f t="shared" si="2"/>
        <v>1123.687801741245</v>
      </c>
      <c r="L9" s="24">
        <f t="shared" si="2"/>
        <v>1298.8404090575511</v>
      </c>
      <c r="M9" s="24">
        <f t="shared" si="2"/>
        <v>908.46690778379173</v>
      </c>
      <c r="N9" s="24">
        <f t="shared" si="2"/>
        <v>1172.0783452035805</v>
      </c>
      <c r="O9" s="24">
        <f t="shared" si="2"/>
        <v>798.10987235832965</v>
      </c>
      <c r="P9" s="24">
        <f t="shared" si="2"/>
        <v>638.60767637877564</v>
      </c>
      <c r="Q9" s="24">
        <f t="shared" si="2"/>
        <v>385.13205380687606</v>
      </c>
    </row>
    <row r="10" spans="1:17" ht="11.45" customHeight="1" x14ac:dyDescent="0.25">
      <c r="A10" s="91" t="s">
        <v>21</v>
      </c>
      <c r="B10" s="90">
        <v>0</v>
      </c>
      <c r="C10" s="90">
        <v>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  <c r="I10" s="90">
        <v>0</v>
      </c>
      <c r="J10" s="90">
        <v>0</v>
      </c>
      <c r="K10" s="90">
        <v>0</v>
      </c>
      <c r="L10" s="90">
        <v>0</v>
      </c>
      <c r="M10" s="90">
        <v>0</v>
      </c>
      <c r="N10" s="90">
        <v>0</v>
      </c>
      <c r="O10" s="90">
        <v>0</v>
      </c>
      <c r="P10" s="90">
        <v>0</v>
      </c>
      <c r="Q10" s="90">
        <v>0</v>
      </c>
    </row>
    <row r="11" spans="1:17" ht="11.45" customHeight="1" x14ac:dyDescent="0.25">
      <c r="A11" s="19" t="s">
        <v>20</v>
      </c>
      <c r="B11" s="21">
        <f t="shared" ref="B11:Q11" si="3">SUM(B12:B13)</f>
        <v>1110.1910476190533</v>
      </c>
      <c r="C11" s="21">
        <f t="shared" si="3"/>
        <v>1208.2201328068013</v>
      </c>
      <c r="D11" s="21">
        <f t="shared" si="3"/>
        <v>1225.9580477006505</v>
      </c>
      <c r="E11" s="21">
        <f t="shared" si="3"/>
        <v>1211.4158297563833</v>
      </c>
      <c r="F11" s="21">
        <f t="shared" si="3"/>
        <v>1398.0024471068252</v>
      </c>
      <c r="G11" s="21">
        <f t="shared" si="3"/>
        <v>1267.0964074275328</v>
      </c>
      <c r="H11" s="21">
        <f t="shared" si="3"/>
        <v>1340.8646266630974</v>
      </c>
      <c r="I11" s="21">
        <f t="shared" si="3"/>
        <v>1559.1957569619287</v>
      </c>
      <c r="J11" s="21">
        <f t="shared" si="3"/>
        <v>1471.427331618612</v>
      </c>
      <c r="K11" s="21">
        <f t="shared" si="3"/>
        <v>1123.687801741245</v>
      </c>
      <c r="L11" s="21">
        <f t="shared" si="3"/>
        <v>1298.8404090575511</v>
      </c>
      <c r="M11" s="21">
        <f t="shared" si="3"/>
        <v>908.46690778379173</v>
      </c>
      <c r="N11" s="21">
        <f t="shared" si="3"/>
        <v>1172.0783452035805</v>
      </c>
      <c r="O11" s="21">
        <f t="shared" si="3"/>
        <v>798.10987235832965</v>
      </c>
      <c r="P11" s="21">
        <f t="shared" si="3"/>
        <v>638.60767637877564</v>
      </c>
      <c r="Q11" s="21">
        <f t="shared" si="3"/>
        <v>385.13205380687606</v>
      </c>
    </row>
    <row r="12" spans="1:17" ht="11.45" customHeight="1" x14ac:dyDescent="0.25">
      <c r="A12" s="62" t="s">
        <v>17</v>
      </c>
      <c r="B12" s="70">
        <v>1110.1910476190533</v>
      </c>
      <c r="C12" s="70">
        <v>1208.2201328068013</v>
      </c>
      <c r="D12" s="70">
        <v>1225.9580477006505</v>
      </c>
      <c r="E12" s="70">
        <v>1211.4158297563833</v>
      </c>
      <c r="F12" s="70">
        <v>1398.0024471068252</v>
      </c>
      <c r="G12" s="70">
        <v>1267.0964074275328</v>
      </c>
      <c r="H12" s="70">
        <v>1340.8646266630974</v>
      </c>
      <c r="I12" s="70">
        <v>1559.1957569619287</v>
      </c>
      <c r="J12" s="70">
        <v>1471.427331618612</v>
      </c>
      <c r="K12" s="70">
        <v>1123.687801741245</v>
      </c>
      <c r="L12" s="70">
        <v>1298.8404090575511</v>
      </c>
      <c r="M12" s="70">
        <v>908.46690778379173</v>
      </c>
      <c r="N12" s="70">
        <v>1172.0783452035805</v>
      </c>
      <c r="O12" s="70">
        <v>798.10987235832965</v>
      </c>
      <c r="P12" s="70">
        <v>638.60767637877564</v>
      </c>
      <c r="Q12" s="70">
        <v>385.13205380687606</v>
      </c>
    </row>
    <row r="13" spans="1:17" ht="11.45" customHeight="1" x14ac:dyDescent="0.25">
      <c r="A13" s="62" t="s">
        <v>16</v>
      </c>
      <c r="B13" s="70">
        <v>0</v>
      </c>
      <c r="C13" s="70">
        <v>0</v>
      </c>
      <c r="D13" s="70">
        <v>0</v>
      </c>
      <c r="E13" s="70">
        <v>0</v>
      </c>
      <c r="F13" s="70">
        <v>0</v>
      </c>
      <c r="G13" s="70">
        <v>0</v>
      </c>
      <c r="H13" s="70">
        <v>0</v>
      </c>
      <c r="I13" s="70">
        <v>0</v>
      </c>
      <c r="J13" s="70">
        <v>0</v>
      </c>
      <c r="K13" s="70">
        <v>0</v>
      </c>
      <c r="L13" s="70">
        <v>0</v>
      </c>
      <c r="M13" s="70">
        <v>0</v>
      </c>
      <c r="N13" s="70">
        <v>0</v>
      </c>
      <c r="O13" s="70">
        <v>0</v>
      </c>
      <c r="P13" s="70">
        <v>0</v>
      </c>
      <c r="Q13" s="70">
        <v>0</v>
      </c>
    </row>
    <row r="14" spans="1:17" ht="11.45" customHeight="1" x14ac:dyDescent="0.25">
      <c r="A14" s="118" t="s">
        <v>19</v>
      </c>
      <c r="B14" s="125">
        <v>0</v>
      </c>
      <c r="C14" s="125">
        <v>0</v>
      </c>
      <c r="D14" s="125">
        <v>0</v>
      </c>
      <c r="E14" s="125">
        <v>0</v>
      </c>
      <c r="F14" s="125">
        <v>0</v>
      </c>
      <c r="G14" s="125">
        <v>0</v>
      </c>
      <c r="H14" s="125">
        <v>0</v>
      </c>
      <c r="I14" s="125">
        <v>0</v>
      </c>
      <c r="J14" s="125">
        <v>0</v>
      </c>
      <c r="K14" s="125">
        <v>0</v>
      </c>
      <c r="L14" s="125">
        <v>0</v>
      </c>
      <c r="M14" s="125">
        <v>0</v>
      </c>
      <c r="N14" s="125">
        <v>0</v>
      </c>
      <c r="O14" s="125">
        <v>0</v>
      </c>
      <c r="P14" s="125">
        <v>0</v>
      </c>
      <c r="Q14" s="125">
        <v>0</v>
      </c>
    </row>
    <row r="15" spans="1:17" ht="11.45" customHeight="1" x14ac:dyDescent="0.25">
      <c r="A15" s="25" t="s">
        <v>18</v>
      </c>
      <c r="B15" s="24">
        <f t="shared" ref="B15:Q15" si="4">SUM(B16:B17)</f>
        <v>428.42126886128108</v>
      </c>
      <c r="C15" s="24">
        <f t="shared" si="4"/>
        <v>432.0255533102108</v>
      </c>
      <c r="D15" s="24">
        <f t="shared" si="4"/>
        <v>382.6444868415735</v>
      </c>
      <c r="E15" s="24">
        <f t="shared" si="4"/>
        <v>575.26498547045685</v>
      </c>
      <c r="F15" s="24">
        <f t="shared" si="4"/>
        <v>642.764047953351</v>
      </c>
      <c r="G15" s="24">
        <f t="shared" si="4"/>
        <v>951.75523988596967</v>
      </c>
      <c r="H15" s="24">
        <f t="shared" si="4"/>
        <v>630.1017577592105</v>
      </c>
      <c r="I15" s="24">
        <f t="shared" si="4"/>
        <v>777.4672197121746</v>
      </c>
      <c r="J15" s="24">
        <f t="shared" si="4"/>
        <v>769.75364954284805</v>
      </c>
      <c r="K15" s="24">
        <f t="shared" si="4"/>
        <v>783.69066237575089</v>
      </c>
      <c r="L15" s="24">
        <f t="shared" si="4"/>
        <v>672.07139434831583</v>
      </c>
      <c r="M15" s="24">
        <f t="shared" si="4"/>
        <v>712.76808179501791</v>
      </c>
      <c r="N15" s="24">
        <f t="shared" si="4"/>
        <v>614.41967190783771</v>
      </c>
      <c r="O15" s="24">
        <f t="shared" si="4"/>
        <v>193.75398820072937</v>
      </c>
      <c r="P15" s="24">
        <f t="shared" si="4"/>
        <v>168.81992591439348</v>
      </c>
      <c r="Q15" s="24">
        <f t="shared" si="4"/>
        <v>78.956156888838294</v>
      </c>
    </row>
    <row r="16" spans="1:17" ht="11.45" customHeight="1" x14ac:dyDescent="0.25">
      <c r="A16" s="116" t="s">
        <v>17</v>
      </c>
      <c r="B16" s="70">
        <v>428.42126886128108</v>
      </c>
      <c r="C16" s="70">
        <v>432.0255533102108</v>
      </c>
      <c r="D16" s="70">
        <v>382.6444868415735</v>
      </c>
      <c r="E16" s="70">
        <v>575.26498547045685</v>
      </c>
      <c r="F16" s="70">
        <v>642.764047953351</v>
      </c>
      <c r="G16" s="70">
        <v>951.75523988596967</v>
      </c>
      <c r="H16" s="70">
        <v>630.1017577592105</v>
      </c>
      <c r="I16" s="70">
        <v>777.4672197121746</v>
      </c>
      <c r="J16" s="70">
        <v>769.75364954284805</v>
      </c>
      <c r="K16" s="70">
        <v>783.69066237575089</v>
      </c>
      <c r="L16" s="70">
        <v>672.07139434831583</v>
      </c>
      <c r="M16" s="70">
        <v>712.76808179501791</v>
      </c>
      <c r="N16" s="70">
        <v>614.41967190783771</v>
      </c>
      <c r="O16" s="70">
        <v>193.75398820072937</v>
      </c>
      <c r="P16" s="70">
        <v>168.81992591439348</v>
      </c>
      <c r="Q16" s="70">
        <v>78.956156888838294</v>
      </c>
    </row>
    <row r="17" spans="1:17" ht="11.45" customHeight="1" x14ac:dyDescent="0.25">
      <c r="A17" s="93" t="s">
        <v>16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35" t="s">
        <v>45</v>
      </c>
      <c r="B19" s="34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</row>
    <row r="21" spans="1:17" ht="11.45" customHeight="1" x14ac:dyDescent="0.25">
      <c r="A21" s="27" t="s">
        <v>99</v>
      </c>
      <c r="B21" s="98"/>
      <c r="C21" s="98"/>
      <c r="D21" s="98"/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</row>
    <row r="22" spans="1:17" ht="11.45" customHeight="1" x14ac:dyDescent="0.25">
      <c r="A22" s="97" t="s">
        <v>98</v>
      </c>
      <c r="B22" s="124">
        <v>1.8018702218278246</v>
      </c>
      <c r="C22" s="124">
        <v>1.7817161584239065</v>
      </c>
      <c r="D22" s="124">
        <v>1.7283776912780886</v>
      </c>
      <c r="E22" s="124">
        <v>1.7576745622653629</v>
      </c>
      <c r="F22" s="124">
        <v>1.8420153587864683</v>
      </c>
      <c r="G22" s="124">
        <v>1.8862322221730576</v>
      </c>
      <c r="H22" s="124">
        <v>2.0507428445019915</v>
      </c>
      <c r="I22" s="124">
        <v>2.3581830477126151</v>
      </c>
      <c r="J22" s="124">
        <v>2.262222363811746</v>
      </c>
      <c r="K22" s="124">
        <v>2.1886085073173733</v>
      </c>
      <c r="L22" s="124">
        <v>2.1603302243524616</v>
      </c>
      <c r="M22" s="124">
        <v>1.780030215916393</v>
      </c>
      <c r="N22" s="124">
        <v>1.8630678445190134</v>
      </c>
      <c r="O22" s="124">
        <v>1.3948242422090411</v>
      </c>
      <c r="P22" s="124">
        <v>1.3068184921243551</v>
      </c>
      <c r="Q22" s="124">
        <v>0.81929660559600459</v>
      </c>
    </row>
    <row r="23" spans="1:17" ht="11.45" customHeight="1" x14ac:dyDescent="0.25">
      <c r="A23" s="91" t="s">
        <v>116</v>
      </c>
      <c r="B23" s="90">
        <v>3.1024188000000001</v>
      </c>
      <c r="C23" s="90">
        <v>3.1024188000000001</v>
      </c>
      <c r="D23" s="90">
        <v>3.1024188000000001</v>
      </c>
      <c r="E23" s="90">
        <v>3.1024188000000001</v>
      </c>
      <c r="F23" s="90">
        <v>3.1024188000000001</v>
      </c>
      <c r="G23" s="90">
        <v>3.1024188000000006</v>
      </c>
      <c r="H23" s="90">
        <v>3.1024188000000001</v>
      </c>
      <c r="I23" s="90">
        <v>3.1024187999999997</v>
      </c>
      <c r="J23" s="90">
        <v>3.1024188000000001</v>
      </c>
      <c r="K23" s="90">
        <v>3.1024188000000001</v>
      </c>
      <c r="L23" s="90">
        <v>3.1024188000000001</v>
      </c>
      <c r="M23" s="90">
        <v>3.1024188000000001</v>
      </c>
      <c r="N23" s="90">
        <v>3.1024188000000001</v>
      </c>
      <c r="O23" s="90">
        <v>3.1024188000000001</v>
      </c>
      <c r="P23" s="90">
        <v>3.1024188000000001</v>
      </c>
      <c r="Q23" s="90">
        <v>3.1024188000000001</v>
      </c>
    </row>
    <row r="24" spans="1:17" ht="11.45" customHeight="1" x14ac:dyDescent="0.25">
      <c r="A24" s="93" t="s">
        <v>82</v>
      </c>
      <c r="B24" s="69">
        <v>0</v>
      </c>
      <c r="C24" s="69">
        <v>0</v>
      </c>
      <c r="D24" s="69">
        <v>0</v>
      </c>
      <c r="E24" s="69">
        <v>0</v>
      </c>
      <c r="F24" s="69">
        <v>0</v>
      </c>
      <c r="G24" s="69">
        <v>0</v>
      </c>
      <c r="H24" s="69">
        <v>0</v>
      </c>
      <c r="I24" s="69">
        <v>0</v>
      </c>
      <c r="J24" s="69">
        <v>0</v>
      </c>
      <c r="K24" s="69">
        <v>0</v>
      </c>
      <c r="L24" s="69">
        <v>0</v>
      </c>
      <c r="M24" s="69">
        <v>0</v>
      </c>
      <c r="N24" s="69">
        <v>0</v>
      </c>
      <c r="O24" s="69">
        <v>0</v>
      </c>
      <c r="P24" s="69">
        <v>0</v>
      </c>
      <c r="Q24" s="69">
        <v>0</v>
      </c>
    </row>
    <row r="26" spans="1:17" ht="11.45" customHeight="1" x14ac:dyDescent="0.25">
      <c r="A26" s="27" t="s">
        <v>123</v>
      </c>
      <c r="B26" s="68">
        <f>IF(TrRail_act!B14=0,"",B8/TrRail_act!B14*100)</f>
        <v>536.76645793373132</v>
      </c>
      <c r="C26" s="68">
        <f>IF(TrRail_act!C14=0,"",C8/TrRail_act!C14*100)</f>
        <v>521.39450564555489</v>
      </c>
      <c r="D26" s="68">
        <f>IF(TrRail_act!D14=0,"",D8/TrRail_act!D14*100)</f>
        <v>490.26930109013136</v>
      </c>
      <c r="E26" s="68">
        <f>IF(TrRail_act!E14=0,"",E8/TrRail_act!E14*100)</f>
        <v>503.7338890632243</v>
      </c>
      <c r="F26" s="68">
        <f>IF(TrRail_act!F14=0,"",F8/TrRail_act!F14*100)</f>
        <v>521.47129423520266</v>
      </c>
      <c r="G26" s="68">
        <f>IF(TrRail_act!G14=0,"",G8/TrRail_act!G14*100)</f>
        <v>531.59778845706717</v>
      </c>
      <c r="H26" s="68">
        <f>IF(TrRail_act!H14=0,"",H8/TrRail_act!H14*100)</f>
        <v>552.92515640137742</v>
      </c>
      <c r="I26" s="68">
        <f>IF(TrRail_act!I14=0,"",I8/TrRail_act!I14*100)</f>
        <v>655.76478503996077</v>
      </c>
      <c r="J26" s="68">
        <f>IF(TrRail_act!J14=0,"",J8/TrRail_act!J14*100)</f>
        <v>610.25464955925918</v>
      </c>
      <c r="K26" s="68">
        <f>IF(TrRail_act!K14=0,"",K8/TrRail_act!K14*100)</f>
        <v>569.07949841610218</v>
      </c>
      <c r="L26" s="68">
        <f>IF(TrRail_act!L14=0,"",L8/TrRail_act!L14*100)</f>
        <v>525.74111402337587</v>
      </c>
      <c r="M26" s="68">
        <f>IF(TrRail_act!M14=0,"",M8/TrRail_act!M14*100)</f>
        <v>406.80561713083864</v>
      </c>
      <c r="N26" s="68">
        <f>IF(TrRail_act!N14=0,"",N8/TrRail_act!N14*100)</f>
        <v>415.55028523164407</v>
      </c>
      <c r="O26" s="68">
        <f>IF(TrRail_act!O14=0,"",O8/TrRail_act!O14*100)</f>
        <v>254.16615905959031</v>
      </c>
      <c r="P26" s="68">
        <f>IF(TrRail_act!P14=0,"",P8/TrRail_act!P14*100)</f>
        <v>221.05245535143396</v>
      </c>
      <c r="Q26" s="68">
        <f>IF(TrRail_act!Q14=0,"",Q8/TrRail_act!Q14*100)</f>
        <v>126.88054912863362</v>
      </c>
    </row>
    <row r="27" spans="1:17" ht="11.45" customHeight="1" x14ac:dyDescent="0.25">
      <c r="A27" s="25" t="s">
        <v>39</v>
      </c>
      <c r="B27" s="79">
        <f>IF(TrRail_act!B15=0,"",B9/TrRail_act!B15*100)</f>
        <v>480.7738822578209</v>
      </c>
      <c r="C27" s="79">
        <f>IF(TrRail_act!C15=0,"",C9/TrRail_act!C15*100)</f>
        <v>466.49746870714097</v>
      </c>
      <c r="D27" s="79">
        <f>IF(TrRail_act!D15=0,"",D9/TrRail_act!D15*100)</f>
        <v>449.20019945656549</v>
      </c>
      <c r="E27" s="79">
        <f>IF(TrRail_act!E15=0,"",E9/TrRail_act!E15*100)</f>
        <v>405.60111899913505</v>
      </c>
      <c r="F27" s="79">
        <f>IF(TrRail_act!F15=0,"",F9/TrRail_act!F15*100)</f>
        <v>415.95107176854958</v>
      </c>
      <c r="G27" s="79">
        <f>IF(TrRail_act!G15=0,"",G9/TrRail_act!G15*100)</f>
        <v>348.91948145822965</v>
      </c>
      <c r="H27" s="79">
        <f>IF(TrRail_act!H15=0,"",H9/TrRail_act!H15*100)</f>
        <v>441.93327928972917</v>
      </c>
      <c r="I27" s="79">
        <f>IF(TrRail_act!I15=0,"",I9/TrRail_act!I15*100)</f>
        <v>511.21777663769967</v>
      </c>
      <c r="J27" s="79">
        <f>IF(TrRail_act!J15=0,"",J9/TrRail_act!J15*100)</f>
        <v>471.5784670424818</v>
      </c>
      <c r="K27" s="79">
        <f>IF(TrRail_act!K15=0,"",K9/TrRail_act!K15*100)</f>
        <v>391.25746492218121</v>
      </c>
      <c r="L27" s="79">
        <f>IF(TrRail_act!L15=0,"",L9/TrRail_act!L15*100)</f>
        <v>399.64741976033338</v>
      </c>
      <c r="M27" s="79">
        <f>IF(TrRail_act!M15=0,"",M9/TrRail_act!M15*100)</f>
        <v>262.08232804061612</v>
      </c>
      <c r="N27" s="79">
        <f>IF(TrRail_act!N15=0,"",N9/TrRail_act!N15*100)</f>
        <v>306.54320549663441</v>
      </c>
      <c r="O27" s="79">
        <f>IF(TrRail_act!O15=0,"",O9/TrRail_act!O15*100)</f>
        <v>217.66239213667285</v>
      </c>
      <c r="P27" s="79">
        <f>IF(TrRail_act!P15=0,"",P9/TrRail_act!P15*100)</f>
        <v>188.138340897597</v>
      </c>
      <c r="Q27" s="79">
        <f>IF(TrRail_act!Q15=0,"",Q9/TrRail_act!Q15*100)</f>
        <v>113.18464642601657</v>
      </c>
    </row>
    <row r="28" spans="1:17" ht="11.45" customHeight="1" x14ac:dyDescent="0.25">
      <c r="A28" s="91" t="s">
        <v>21</v>
      </c>
      <c r="B28" s="123">
        <f>IF(TrRail_act!B16=0,"",B10/TrRail_act!B16*100)</f>
        <v>0</v>
      </c>
      <c r="C28" s="123">
        <f>IF(TrRail_act!C16=0,"",C10/TrRail_act!C16*100)</f>
        <v>0</v>
      </c>
      <c r="D28" s="123">
        <f>IF(TrRail_act!D16=0,"",D10/TrRail_act!D16*100)</f>
        <v>0</v>
      </c>
      <c r="E28" s="123">
        <f>IF(TrRail_act!E16=0,"",E10/TrRail_act!E16*100)</f>
        <v>0</v>
      </c>
      <c r="F28" s="123">
        <f>IF(TrRail_act!F16=0,"",F10/TrRail_act!F16*100)</f>
        <v>0</v>
      </c>
      <c r="G28" s="123">
        <f>IF(TrRail_act!G16=0,"",G10/TrRail_act!G16*100)</f>
        <v>0</v>
      </c>
      <c r="H28" s="123">
        <f>IF(TrRail_act!H16=0,"",H10/TrRail_act!H16*100)</f>
        <v>0</v>
      </c>
      <c r="I28" s="123">
        <f>IF(TrRail_act!I16=0,"",I10/TrRail_act!I16*100)</f>
        <v>0</v>
      </c>
      <c r="J28" s="123">
        <f>IF(TrRail_act!J16=0,"",J10/TrRail_act!J16*100)</f>
        <v>0</v>
      </c>
      <c r="K28" s="123">
        <f>IF(TrRail_act!K16=0,"",K10/TrRail_act!K16*100)</f>
        <v>0</v>
      </c>
      <c r="L28" s="123">
        <f>IF(TrRail_act!L16=0,"",L10/TrRail_act!L16*100)</f>
        <v>0</v>
      </c>
      <c r="M28" s="123">
        <f>IF(TrRail_act!M16=0,"",M10/TrRail_act!M16*100)</f>
        <v>0</v>
      </c>
      <c r="N28" s="123">
        <f>IF(TrRail_act!N16=0,"",N10/TrRail_act!N16*100)</f>
        <v>0</v>
      </c>
      <c r="O28" s="123">
        <f>IF(TrRail_act!O16=0,"",O10/TrRail_act!O16*100)</f>
        <v>0</v>
      </c>
      <c r="P28" s="123">
        <f>IF(TrRail_act!P16=0,"",P10/TrRail_act!P16*100)</f>
        <v>0</v>
      </c>
      <c r="Q28" s="123">
        <f>IF(TrRail_act!Q16=0,"",Q10/TrRail_act!Q16*100)</f>
        <v>0</v>
      </c>
    </row>
    <row r="29" spans="1:17" ht="11.45" customHeight="1" x14ac:dyDescent="0.25">
      <c r="A29" s="19" t="s">
        <v>20</v>
      </c>
      <c r="B29" s="76">
        <f>IF(TrRail_act!B17=0,"",B11/TrRail_act!B17*100)</f>
        <v>734.49908581006332</v>
      </c>
      <c r="C29" s="76">
        <f>IF(TrRail_act!C17=0,"",C11/TrRail_act!C17*100)</f>
        <v>681.81415266927581</v>
      </c>
      <c r="D29" s="76">
        <f>IF(TrRail_act!D17=0,"",D11/TrRail_act!D17*100)</f>
        <v>649.55539675491912</v>
      </c>
      <c r="E29" s="76">
        <f>IF(TrRail_act!E17=0,"",E11/TrRail_act!E17*100)</f>
        <v>567.44196748078264</v>
      </c>
      <c r="F29" s="76">
        <f>IF(TrRail_act!F17=0,"",F11/TrRail_act!F17*100)</f>
        <v>566.31805225580672</v>
      </c>
      <c r="G29" s="76">
        <f>IF(TrRail_act!G17=0,"",G11/TrRail_act!G17*100)</f>
        <v>467.25978974080772</v>
      </c>
      <c r="H29" s="76">
        <f>IF(TrRail_act!H17=0,"",H11/TrRail_act!H17*100)</f>
        <v>647.93100355372349</v>
      </c>
      <c r="I29" s="76">
        <f>IF(TrRail_act!I17=0,"",I11/TrRail_act!I17*100)</f>
        <v>759.49829850969013</v>
      </c>
      <c r="J29" s="76">
        <f>IF(TrRail_act!J17=0,"",J11/TrRail_act!J17*100)</f>
        <v>731.58237709161222</v>
      </c>
      <c r="K29" s="76">
        <f>IF(TrRail_act!K17=0,"",K11/TrRail_act!K17*100)</f>
        <v>718.71021802137477</v>
      </c>
      <c r="L29" s="76">
        <f>IF(TrRail_act!L17=0,"",L11/TrRail_act!L17*100)</f>
        <v>746.71749399652253</v>
      </c>
      <c r="M29" s="76">
        <f>IF(TrRail_act!M17=0,"",M11/TrRail_act!M17*100)</f>
        <v>462.04597516713017</v>
      </c>
      <c r="N29" s="76">
        <f>IF(TrRail_act!N17=0,"",N11/TrRail_act!N17*100)</f>
        <v>507.07492924509756</v>
      </c>
      <c r="O29" s="76">
        <f>IF(TrRail_act!O17=0,"",O11/TrRail_act!O17*100)</f>
        <v>367.96013988727867</v>
      </c>
      <c r="P29" s="76">
        <f>IF(TrRail_act!P17=0,"",P11/TrRail_act!P17*100)</f>
        <v>339.34378543845577</v>
      </c>
      <c r="Q29" s="76">
        <f>IF(TrRail_act!Q17=0,"",Q11/TrRail_act!Q17*100)</f>
        <v>208.5729586121256</v>
      </c>
    </row>
    <row r="30" spans="1:17" ht="11.45" customHeight="1" x14ac:dyDescent="0.25">
      <c r="A30" s="62" t="s">
        <v>17</v>
      </c>
      <c r="B30" s="77">
        <f>IF(TrRail_act!B18=0,"",B12/TrRail_act!B18*100)</f>
        <v>1187.3406965862939</v>
      </c>
      <c r="C30" s="77">
        <f>IF(TrRail_act!C18=0,"",C12/TrRail_act!C18*100)</f>
        <v>1182.8222027471613</v>
      </c>
      <c r="D30" s="77">
        <f>IF(TrRail_act!D18=0,"",D12/TrRail_act!D18*100)</f>
        <v>1175.3305413011119</v>
      </c>
      <c r="E30" s="77">
        <f>IF(TrRail_act!E18=0,"",E12/TrRail_act!E18*100)</f>
        <v>1165.4708081672468</v>
      </c>
      <c r="F30" s="77">
        <f>IF(TrRail_act!F18=0,"",F12/TrRail_act!F18*100)</f>
        <v>1143.396119009831</v>
      </c>
      <c r="G30" s="77">
        <f>IF(TrRail_act!G18=0,"",G12/TrRail_act!G18*100)</f>
        <v>1100.928964476868</v>
      </c>
      <c r="H30" s="77">
        <f>IF(TrRail_act!H18=0,"",H12/TrRail_act!H18*100)</f>
        <v>1061.8022818487495</v>
      </c>
      <c r="I30" s="77">
        <f>IF(TrRail_act!I18=0,"",I12/TrRail_act!I18*100)</f>
        <v>1046.563726293796</v>
      </c>
      <c r="J30" s="77">
        <f>IF(TrRail_act!J18=0,"",J12/TrRail_act!J18*100)</f>
        <v>1023.1260344726461</v>
      </c>
      <c r="K30" s="77">
        <f>IF(TrRail_act!K18=0,"",K12/TrRail_act!K18*100)</f>
        <v>977.19231498132433</v>
      </c>
      <c r="L30" s="77">
        <f>IF(TrRail_act!L18=0,"",L12/TrRail_act!L18*100)</f>
        <v>952.6992276648192</v>
      </c>
      <c r="M30" s="77">
        <f>IF(TrRail_act!M18=0,"",M12/TrRail_act!M18*100)</f>
        <v>937.02580092453422</v>
      </c>
      <c r="N30" s="77">
        <f>IF(TrRail_act!N18=0,"",N12/TrRail_act!N18*100)</f>
        <v>902.02225644878263</v>
      </c>
      <c r="O30" s="77">
        <f>IF(TrRail_act!O18=0,"",O12/TrRail_act!O18*100)</f>
        <v>822.98563415954277</v>
      </c>
      <c r="P30" s="77">
        <f>IF(TrRail_act!P18=0,"",P12/TrRail_act!P18*100)</f>
        <v>755.24795345959808</v>
      </c>
      <c r="Q30" s="77">
        <f>IF(TrRail_act!Q18=0,"",Q12/TrRail_act!Q18*100)</f>
        <v>740.30149479230261</v>
      </c>
    </row>
    <row r="31" spans="1:17" ht="11.45" customHeight="1" x14ac:dyDescent="0.25">
      <c r="A31" s="62" t="s">
        <v>16</v>
      </c>
      <c r="B31" s="77">
        <f>IF(TrRail_act!B19=0,"",B13/TrRail_act!B19*100)</f>
        <v>0</v>
      </c>
      <c r="C31" s="77">
        <f>IF(TrRail_act!C19=0,"",C13/TrRail_act!C19*100)</f>
        <v>0</v>
      </c>
      <c r="D31" s="77">
        <f>IF(TrRail_act!D19=0,"",D13/TrRail_act!D19*100)</f>
        <v>0</v>
      </c>
      <c r="E31" s="77">
        <f>IF(TrRail_act!E19=0,"",E13/TrRail_act!E19*100)</f>
        <v>0</v>
      </c>
      <c r="F31" s="77">
        <f>IF(TrRail_act!F19=0,"",F13/TrRail_act!F19*100)</f>
        <v>0</v>
      </c>
      <c r="G31" s="77">
        <f>IF(TrRail_act!G19=0,"",G13/TrRail_act!G19*100)</f>
        <v>0</v>
      </c>
      <c r="H31" s="77">
        <f>IF(TrRail_act!H19=0,"",H13/TrRail_act!H19*100)</f>
        <v>0</v>
      </c>
      <c r="I31" s="77">
        <f>IF(TrRail_act!I19=0,"",I13/TrRail_act!I19*100)</f>
        <v>0</v>
      </c>
      <c r="J31" s="77">
        <f>IF(TrRail_act!J19=0,"",J13/TrRail_act!J19*100)</f>
        <v>0</v>
      </c>
      <c r="K31" s="77">
        <f>IF(TrRail_act!K19=0,"",K13/TrRail_act!K19*100)</f>
        <v>0</v>
      </c>
      <c r="L31" s="77">
        <f>IF(TrRail_act!L19=0,"",L13/TrRail_act!L19*100)</f>
        <v>0</v>
      </c>
      <c r="M31" s="77">
        <f>IF(TrRail_act!M19=0,"",M13/TrRail_act!M19*100)</f>
        <v>0</v>
      </c>
      <c r="N31" s="77">
        <f>IF(TrRail_act!N19=0,"",N13/TrRail_act!N19*100)</f>
        <v>0</v>
      </c>
      <c r="O31" s="77">
        <f>IF(TrRail_act!O19=0,"",O13/TrRail_act!O19*100)</f>
        <v>0</v>
      </c>
      <c r="P31" s="77">
        <f>IF(TrRail_act!P19=0,"",P13/TrRail_act!P19*100)</f>
        <v>0</v>
      </c>
      <c r="Q31" s="77">
        <f>IF(TrRail_act!Q19=0,"",Q13/TrRail_act!Q19*100)</f>
        <v>0</v>
      </c>
    </row>
    <row r="32" spans="1:17" ht="11.45" customHeight="1" x14ac:dyDescent="0.25">
      <c r="A32" s="118" t="s">
        <v>19</v>
      </c>
      <c r="B32" s="122">
        <f>IF(TrRail_act!B20=0,"",B14/TrRail_act!B20*100)</f>
        <v>0</v>
      </c>
      <c r="C32" s="122">
        <f>IF(TrRail_act!C20=0,"",C14/TrRail_act!C20*100)</f>
        <v>0</v>
      </c>
      <c r="D32" s="122">
        <f>IF(TrRail_act!D20=0,"",D14/TrRail_act!D20*100)</f>
        <v>0</v>
      </c>
      <c r="E32" s="122">
        <f>IF(TrRail_act!E20=0,"",E14/TrRail_act!E20*100)</f>
        <v>0</v>
      </c>
      <c r="F32" s="122">
        <f>IF(TrRail_act!F20=0,"",F14/TrRail_act!F20*100)</f>
        <v>0</v>
      </c>
      <c r="G32" s="122">
        <f>IF(TrRail_act!G20=0,"",G14/TrRail_act!G20*100)</f>
        <v>0</v>
      </c>
      <c r="H32" s="122">
        <f>IF(TrRail_act!H20=0,"",H14/TrRail_act!H20*100)</f>
        <v>0</v>
      </c>
      <c r="I32" s="122">
        <f>IF(TrRail_act!I20=0,"",I14/TrRail_act!I20*100)</f>
        <v>0</v>
      </c>
      <c r="J32" s="122">
        <f>IF(TrRail_act!J20=0,"",J14/TrRail_act!J20*100)</f>
        <v>0</v>
      </c>
      <c r="K32" s="122">
        <f>IF(TrRail_act!K20=0,"",K14/TrRail_act!K20*100)</f>
        <v>0</v>
      </c>
      <c r="L32" s="122">
        <f>IF(TrRail_act!L20=0,"",L14/TrRail_act!L20*100)</f>
        <v>0</v>
      </c>
      <c r="M32" s="122">
        <f>IF(TrRail_act!M20=0,"",M14/TrRail_act!M20*100)</f>
        <v>0</v>
      </c>
      <c r="N32" s="122">
        <f>IF(TrRail_act!N20=0,"",N14/TrRail_act!N20*100)</f>
        <v>0</v>
      </c>
      <c r="O32" s="122">
        <f>IF(TrRail_act!O20=0,"",O14/TrRail_act!O20*100)</f>
        <v>0</v>
      </c>
      <c r="P32" s="122">
        <f>IF(TrRail_act!P20=0,"",P14/TrRail_act!P20*100)</f>
        <v>0</v>
      </c>
      <c r="Q32" s="122">
        <f>IF(TrRail_act!Q20=0,"",Q14/TrRail_act!Q20*100)</f>
        <v>0</v>
      </c>
    </row>
    <row r="33" spans="1:17" ht="11.45" customHeight="1" x14ac:dyDescent="0.25">
      <c r="A33" s="25" t="s">
        <v>18</v>
      </c>
      <c r="B33" s="79">
        <f>IF(TrRail_act!B21=0,"",B15/TrRail_act!B21*100)</f>
        <v>768.78384014688083</v>
      </c>
      <c r="C33" s="79">
        <f>IF(TrRail_act!C21=0,"",C15/TrRail_act!C21*100)</f>
        <v>777.16415418278609</v>
      </c>
      <c r="D33" s="79">
        <f>IF(TrRail_act!D21=0,"",D15/TrRail_act!D21*100)</f>
        <v>693.37597926249396</v>
      </c>
      <c r="E33" s="79">
        <f>IF(TrRail_act!E21=0,"",E15/TrRail_act!E21*100)</f>
        <v>1026.9706518856281</v>
      </c>
      <c r="F33" s="79">
        <f>IF(TrRail_act!F21=0,"",F15/TrRail_act!F21*100)</f>
        <v>1163.3738424495039</v>
      </c>
      <c r="G33" s="79">
        <f>IF(TrRail_act!G21=0,"",G15/TrRail_act!G21*100)</f>
        <v>1754.5723523746506</v>
      </c>
      <c r="H33" s="79">
        <f>IF(TrRail_act!H21=0,"",H15/TrRail_act!H21*100)</f>
        <v>1187.6867556115124</v>
      </c>
      <c r="I33" s="79">
        <f>IF(TrRail_act!I21=0,"",I15/TrRail_act!I21*100)</f>
        <v>1514.6448854708251</v>
      </c>
      <c r="J33" s="79">
        <f>IF(TrRail_act!J21=0,"",J15/TrRail_act!J21*100)</f>
        <v>1393.681733684507</v>
      </c>
      <c r="K33" s="79">
        <f>IF(TrRail_act!K21=0,"",K15/TrRail_act!K21*100)</f>
        <v>1633.7099486673981</v>
      </c>
      <c r="L33" s="79">
        <f>IF(TrRail_act!L21=0,"",L15/TrRail_act!L21*100)</f>
        <v>1347.2144376143924</v>
      </c>
      <c r="M33" s="79">
        <f>IF(TrRail_act!M21=0,"",M15/TrRail_act!M21*100)</f>
        <v>1373.5076922091532</v>
      </c>
      <c r="N33" s="79">
        <f>IF(TrRail_act!N21=0,"",N15/TrRail_act!N21*100)</f>
        <v>1291.9375749775804</v>
      </c>
      <c r="O33" s="79">
        <f>IF(TrRail_act!O21=0,"",O15/TrRail_act!O21*100)</f>
        <v>822.07131486583819</v>
      </c>
      <c r="P33" s="79">
        <f>IF(TrRail_act!P21=0,"",P15/TrRail_act!P21*100)</f>
        <v>653.58082041964178</v>
      </c>
      <c r="Q33" s="79">
        <f>IF(TrRail_act!Q21=0,"",Q15/TrRail_act!Q21*100)</f>
        <v>309.64413070645242</v>
      </c>
    </row>
    <row r="34" spans="1:17" ht="11.45" customHeight="1" x14ac:dyDescent="0.25">
      <c r="A34" s="116" t="s">
        <v>17</v>
      </c>
      <c r="B34" s="77">
        <f>IF(TrRail_act!B22=0,"",B16/TrRail_act!B22*100)</f>
        <v>2458.4772445804097</v>
      </c>
      <c r="C34" s="77">
        <f>IF(TrRail_act!C22=0,"",C16/TrRail_act!C22*100)</f>
        <v>2439.4834740993433</v>
      </c>
      <c r="D34" s="77">
        <f>IF(TrRail_act!D22=0,"",D16/TrRail_act!D22*100)</f>
        <v>2383.7576049132667</v>
      </c>
      <c r="E34" s="77">
        <f>IF(TrRail_act!E22=0,"",E16/TrRail_act!E22*100)</f>
        <v>2314.5163747039014</v>
      </c>
      <c r="F34" s="77">
        <f>IF(TrRail_act!F22=0,"",F16/TrRail_act!F22*100)</f>
        <v>2262.7909610621055</v>
      </c>
      <c r="G34" s="77">
        <f>IF(TrRail_act!G22=0,"",G16/TrRail_act!G22*100)</f>
        <v>2226.1717883554411</v>
      </c>
      <c r="H34" s="77">
        <f>IF(TrRail_act!H22=0,"",H16/TrRail_act!H22*100)</f>
        <v>2179.5622433970343</v>
      </c>
      <c r="I34" s="77">
        <f>IF(TrRail_act!I22=0,"",I16/TrRail_act!I22*100)</f>
        <v>2151.5706196184078</v>
      </c>
      <c r="J34" s="77">
        <f>IF(TrRail_act!J22=0,"",J16/TrRail_act!J22*100)</f>
        <v>2122.4803024486546</v>
      </c>
      <c r="K34" s="77">
        <f>IF(TrRail_act!K22=0,"",K16/TrRail_act!K22*100)</f>
        <v>2085.2150589578314</v>
      </c>
      <c r="L34" s="77">
        <f>IF(TrRail_act!L22=0,"",L16/TrRail_act!L22*100)</f>
        <v>2062.969481636962</v>
      </c>
      <c r="M34" s="77">
        <f>IF(TrRail_act!M22=0,"",M16/TrRail_act!M22*100)</f>
        <v>2015.2943710510285</v>
      </c>
      <c r="N34" s="77">
        <f>IF(TrRail_act!N22=0,"",N16/TrRail_act!N22*100)</f>
        <v>1999.8451505729149</v>
      </c>
      <c r="O34" s="77">
        <f>IF(TrRail_act!O22=0,"",O16/TrRail_act!O22*100)</f>
        <v>1926.3321799568778</v>
      </c>
      <c r="P34" s="77">
        <f>IF(TrRail_act!P22=0,"",P16/TrRail_act!P22*100)</f>
        <v>1886.1364450795104</v>
      </c>
      <c r="Q34" s="77">
        <f>IF(TrRail_act!Q22=0,"",Q16/TrRail_act!Q22*100)</f>
        <v>1852.9091594145457</v>
      </c>
    </row>
    <row r="35" spans="1:17" ht="11.45" customHeight="1" x14ac:dyDescent="0.25">
      <c r="A35" s="93" t="s">
        <v>16</v>
      </c>
      <c r="B35" s="74">
        <f>IF(TrRail_act!B23=0,"",B17/TrRail_act!B23*100)</f>
        <v>0</v>
      </c>
      <c r="C35" s="74">
        <f>IF(TrRail_act!C23=0,"",C17/TrRail_act!C23*100)</f>
        <v>0</v>
      </c>
      <c r="D35" s="74">
        <f>IF(TrRail_act!D23=0,"",D17/TrRail_act!D23*100)</f>
        <v>0</v>
      </c>
      <c r="E35" s="74">
        <f>IF(TrRail_act!E23=0,"",E17/TrRail_act!E23*100)</f>
        <v>0</v>
      </c>
      <c r="F35" s="74">
        <f>IF(TrRail_act!F23=0,"",F17/TrRail_act!F23*100)</f>
        <v>0</v>
      </c>
      <c r="G35" s="74">
        <f>IF(TrRail_act!G23=0,"",G17/TrRail_act!G23*100)</f>
        <v>0</v>
      </c>
      <c r="H35" s="74">
        <f>IF(TrRail_act!H23=0,"",H17/TrRail_act!H23*100)</f>
        <v>0</v>
      </c>
      <c r="I35" s="74">
        <f>IF(TrRail_act!I23=0,"",I17/TrRail_act!I23*100)</f>
        <v>0</v>
      </c>
      <c r="J35" s="74">
        <f>IF(TrRail_act!J23=0,"",J17/TrRail_act!J23*100)</f>
        <v>0</v>
      </c>
      <c r="K35" s="74">
        <f>IF(TrRail_act!K23=0,"",K17/TrRail_act!K23*100)</f>
        <v>0</v>
      </c>
      <c r="L35" s="74">
        <f>IF(TrRail_act!L23=0,"",L17/TrRail_act!L23*100)</f>
        <v>0</v>
      </c>
      <c r="M35" s="74">
        <f>IF(TrRail_act!M23=0,"",M17/TrRail_act!M23*100)</f>
        <v>0</v>
      </c>
      <c r="N35" s="74">
        <f>IF(TrRail_act!N23=0,"",N17/TrRail_act!N23*100)</f>
        <v>0</v>
      </c>
      <c r="O35" s="74">
        <f>IF(TrRail_act!O23=0,"",O17/TrRail_act!O23*100)</f>
        <v>0</v>
      </c>
      <c r="P35" s="74">
        <f>IF(TrRail_act!P23=0,"",P17/TrRail_act!P23*100)</f>
        <v>0</v>
      </c>
      <c r="Q35" s="74">
        <f>IF(TrRail_act!Q23=0,"",Q17/TrRail_act!Q23*100)</f>
        <v>0</v>
      </c>
    </row>
    <row r="37" spans="1:17" ht="11.45" customHeight="1" x14ac:dyDescent="0.25">
      <c r="A37" s="27" t="s">
        <v>96</v>
      </c>
      <c r="B37" s="68"/>
      <c r="C37" s="68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</row>
    <row r="38" spans="1:17" ht="11.45" customHeight="1" x14ac:dyDescent="0.25">
      <c r="A38" s="25" t="s">
        <v>34</v>
      </c>
      <c r="B38" s="79">
        <f>IF(TrRail_act!B4=0,"",B9/TrRail_act!B4*1000)</f>
        <v>43.753095594665929</v>
      </c>
      <c r="C38" s="79">
        <f>IF(TrRail_act!C4=0,"",C9/TrRail_act!C4*1000)</f>
        <v>46.169900753059011</v>
      </c>
      <c r="D38" s="79">
        <f>IF(TrRail_act!D4=0,"",D9/TrRail_act!D4*1000)</f>
        <v>45.897122822082679</v>
      </c>
      <c r="E38" s="79">
        <f>IF(TrRail_act!E4=0,"",E9/TrRail_act!E4*1000)</f>
        <v>45.32554457127187</v>
      </c>
      <c r="F38" s="79">
        <f>IF(TrRail_act!F4=0,"",F9/TrRail_act!F4*1000)</f>
        <v>53.505911172184064</v>
      </c>
      <c r="G38" s="79">
        <f>IF(TrRail_act!G4=0,"",G9/TrRail_act!G4*1000)</f>
        <v>46.668498671412941</v>
      </c>
      <c r="H38" s="79">
        <f>IF(TrRail_act!H4=0,"",H9/TrRail_act!H4*1000)</f>
        <v>48.197865803849652</v>
      </c>
      <c r="I38" s="79">
        <f>IF(TrRail_act!I4=0,"",I9/TrRail_act!I4*1000)</f>
        <v>56.162947804982664</v>
      </c>
      <c r="J38" s="79">
        <f>IF(TrRail_act!J4=0,"",J9/TrRail_act!J4*1000)</f>
        <v>49.124539499169096</v>
      </c>
      <c r="K38" s="79">
        <f>IF(TrRail_act!K4=0,"",K9/TrRail_act!K4*1000)</f>
        <v>38.31515818740926</v>
      </c>
      <c r="L38" s="79">
        <f>IF(TrRail_act!L4=0,"",L9/TrRail_act!L4*1000)</f>
        <v>43.385935386013614</v>
      </c>
      <c r="M38" s="79">
        <f>IF(TrRail_act!M4=0,"",M9/TrRail_act!M4*1000)</f>
        <v>29.719443072477247</v>
      </c>
      <c r="N38" s="79">
        <f>IF(TrRail_act!N4=0,"",N9/TrRail_act!N4*1000)</f>
        <v>39.37257826804418</v>
      </c>
      <c r="O38" s="79">
        <f>IF(TrRail_act!O4=0,"",O9/TrRail_act!O4*1000)</f>
        <v>25.966699278639297</v>
      </c>
      <c r="P38" s="79">
        <f>IF(TrRail_act!P4=0,"",P9/TrRail_act!P4*1000)</f>
        <v>19.771931265926355</v>
      </c>
      <c r="Q38" s="79">
        <f>IF(TrRail_act!Q4=0,"",Q9/TrRail_act!Q4*1000)</f>
        <v>11.488146025625472</v>
      </c>
    </row>
    <row r="39" spans="1:17" ht="11.45" customHeight="1" x14ac:dyDescent="0.25">
      <c r="A39" s="91" t="s">
        <v>21</v>
      </c>
      <c r="B39" s="123">
        <f>IF(TrRail_act!B5=0,"",B10/TrRail_act!B5*1000)</f>
        <v>0</v>
      </c>
      <c r="C39" s="123">
        <f>IF(TrRail_act!C5=0,"",C10/TrRail_act!C5*1000)</f>
        <v>0</v>
      </c>
      <c r="D39" s="123">
        <f>IF(TrRail_act!D5=0,"",D10/TrRail_act!D5*1000)</f>
        <v>0</v>
      </c>
      <c r="E39" s="123">
        <f>IF(TrRail_act!E5=0,"",E10/TrRail_act!E5*1000)</f>
        <v>0</v>
      </c>
      <c r="F39" s="123">
        <f>IF(TrRail_act!F5=0,"",F10/TrRail_act!F5*1000)</f>
        <v>0</v>
      </c>
      <c r="G39" s="123">
        <f>IF(TrRail_act!G5=0,"",G10/TrRail_act!G5*1000)</f>
        <v>0</v>
      </c>
      <c r="H39" s="123">
        <f>IF(TrRail_act!H5=0,"",H10/TrRail_act!H5*1000)</f>
        <v>0</v>
      </c>
      <c r="I39" s="123">
        <f>IF(TrRail_act!I5=0,"",I10/TrRail_act!I5*1000)</f>
        <v>0</v>
      </c>
      <c r="J39" s="123">
        <f>IF(TrRail_act!J5=0,"",J10/TrRail_act!J5*1000)</f>
        <v>0</v>
      </c>
      <c r="K39" s="123">
        <f>IF(TrRail_act!K5=0,"",K10/TrRail_act!K5*1000)</f>
        <v>0</v>
      </c>
      <c r="L39" s="123">
        <f>IF(TrRail_act!L5=0,"",L10/TrRail_act!L5*1000)</f>
        <v>0</v>
      </c>
      <c r="M39" s="123">
        <f>IF(TrRail_act!M5=0,"",M10/TrRail_act!M5*1000)</f>
        <v>0</v>
      </c>
      <c r="N39" s="123">
        <f>IF(TrRail_act!N5=0,"",N10/TrRail_act!N5*1000)</f>
        <v>0</v>
      </c>
      <c r="O39" s="123">
        <f>IF(TrRail_act!O5=0,"",O10/TrRail_act!O5*1000)</f>
        <v>0</v>
      </c>
      <c r="P39" s="123">
        <f>IF(TrRail_act!P5=0,"",P10/TrRail_act!P5*1000)</f>
        <v>0</v>
      </c>
      <c r="Q39" s="123">
        <f>IF(TrRail_act!Q5=0,"",Q10/TrRail_act!Q5*1000)</f>
        <v>0</v>
      </c>
    </row>
    <row r="40" spans="1:17" ht="11.45" customHeight="1" x14ac:dyDescent="0.25">
      <c r="A40" s="19" t="s">
        <v>20</v>
      </c>
      <c r="B40" s="76">
        <f>IF(TrRail_act!B6=0,"",B11/TrRail_act!B6*1000)</f>
        <v>60.992805604826572</v>
      </c>
      <c r="C40" s="76">
        <f>IF(TrRail_act!C6=0,"",C11/TrRail_act!C6*1000)</f>
        <v>64.431534386028218</v>
      </c>
      <c r="D40" s="76">
        <f>IF(TrRail_act!D6=0,"",D11/TrRail_act!D6*1000)</f>
        <v>64.422388213381538</v>
      </c>
      <c r="E40" s="76">
        <f>IF(TrRail_act!E6=0,"",E11/TrRail_act!E6*1000)</f>
        <v>63.42491255269023</v>
      </c>
      <c r="F40" s="76">
        <f>IF(TrRail_act!F6=0,"",F11/TrRail_act!F6*1000)</f>
        <v>76.632267012378733</v>
      </c>
      <c r="G40" s="76">
        <f>IF(TrRail_act!G6=0,"",G11/TrRail_act!G6*1000)</f>
        <v>67.302087822145467</v>
      </c>
      <c r="H40" s="76">
        <f>IF(TrRail_act!H6=0,"",H11/TrRail_act!H6*1000)</f>
        <v>70.858987827675179</v>
      </c>
      <c r="I40" s="76">
        <f>IF(TrRail_act!I6=0,"",I11/TrRail_act!I6*1000)</f>
        <v>83.068500637289759</v>
      </c>
      <c r="J40" s="76">
        <f>IF(TrRail_act!J6=0,"",J11/TrRail_act!J6*1000)</f>
        <v>81.882433590351255</v>
      </c>
      <c r="K40" s="76">
        <f>IF(TrRail_act!K6=0,"",K11/TrRail_act!K6*1000)</f>
        <v>97.288987163744167</v>
      </c>
      <c r="L40" s="76">
        <f>IF(TrRail_act!L6=0,"",L11/TrRail_act!L6*1000)</f>
        <v>122.15183006278107</v>
      </c>
      <c r="M40" s="76">
        <f>IF(TrRail_act!M6=0,"",M11/TrRail_act!M6*1000)</f>
        <v>77.606945821270443</v>
      </c>
      <c r="N40" s="76">
        <f>IF(TrRail_act!N6=0,"",N11/TrRail_act!N6*1000)</f>
        <v>103.95373349920892</v>
      </c>
      <c r="O40" s="76">
        <f>IF(TrRail_act!O6=0,"",O11/TrRail_act!O6*1000)</f>
        <v>72.410621698269793</v>
      </c>
      <c r="P40" s="76">
        <f>IF(TrRail_act!P6=0,"",P11/TrRail_act!P6*1000)</f>
        <v>51.675649488491317</v>
      </c>
      <c r="Q40" s="76">
        <f>IF(TrRail_act!Q6=0,"",Q11/TrRail_act!Q6*1000)</f>
        <v>31.781816620471698</v>
      </c>
    </row>
    <row r="41" spans="1:17" ht="11.45" customHeight="1" x14ac:dyDescent="0.25">
      <c r="A41" s="62" t="s">
        <v>17</v>
      </c>
      <c r="B41" s="77">
        <f>IF(TrRail_act!B7=0,"",B12/TrRail_act!B7*1000)</f>
        <v>94.939739851722763</v>
      </c>
      <c r="C41" s="77">
        <f>IF(TrRail_act!C7=0,"",C12/TrRail_act!C7*1000)</f>
        <v>102.59518737185491</v>
      </c>
      <c r="D41" s="77">
        <f>IF(TrRail_act!D7=0,"",D12/TrRail_act!D7*1000)</f>
        <v>108.73710997969005</v>
      </c>
      <c r="E41" s="77">
        <f>IF(TrRail_act!E7=0,"",E12/TrRail_act!E7*1000)</f>
        <v>110.46143941885103</v>
      </c>
      <c r="F41" s="77">
        <f>IF(TrRail_act!F7=0,"",F12/TrRail_act!F7*1000)</f>
        <v>136.11291195163486</v>
      </c>
      <c r="G41" s="77">
        <f>IF(TrRail_act!G7=0,"",G12/TrRail_act!G7*1000)</f>
        <v>130.54719589082322</v>
      </c>
      <c r="H41" s="77">
        <f>IF(TrRail_act!H7=0,"",H12/TrRail_act!H7*1000)</f>
        <v>119.90687651594503</v>
      </c>
      <c r="I41" s="77">
        <f>IF(TrRail_act!I7=0,"",I12/TrRail_act!I7*1000)</f>
        <v>111.86822284359319</v>
      </c>
      <c r="J41" s="77">
        <f>IF(TrRail_act!J7=0,"",J12/TrRail_act!J7*1000)</f>
        <v>131.47038544575233</v>
      </c>
      <c r="K41" s="77">
        <f>IF(TrRail_act!K7=0,"",K12/TrRail_act!K7*1000)</f>
        <v>142.76731663710467</v>
      </c>
      <c r="L41" s="77">
        <f>IF(TrRail_act!L7=0,"",L12/TrRail_act!L7*1000)</f>
        <v>172.03948704502895</v>
      </c>
      <c r="M41" s="77">
        <f>IF(TrRail_act!M7=0,"",M12/TrRail_act!M7*1000)</f>
        <v>190.53869318574698</v>
      </c>
      <c r="N41" s="77">
        <f>IF(TrRail_act!N7=0,"",N12/TrRail_act!N7*1000)</f>
        <v>223.26934735094224</v>
      </c>
      <c r="O41" s="77">
        <f>IF(TrRail_act!O7=0,"",O12/TrRail_act!O7*1000)</f>
        <v>210.46478517848854</v>
      </c>
      <c r="P41" s="77">
        <f>IF(TrRail_act!P7=0,"",P12/TrRail_act!P7*1000)</f>
        <v>123.3721659134282</v>
      </c>
      <c r="Q41" s="77">
        <f>IF(TrRail_act!Q7=0,"",Q12/TrRail_act!Q7*1000)</f>
        <v>122.62278067048152</v>
      </c>
    </row>
    <row r="42" spans="1:17" ht="11.45" customHeight="1" x14ac:dyDescent="0.25">
      <c r="A42" s="62" t="s">
        <v>16</v>
      </c>
      <c r="B42" s="77">
        <f>IF(TrRail_act!B8=0,"",B13/TrRail_act!B8*1000)</f>
        <v>0</v>
      </c>
      <c r="C42" s="77">
        <f>IF(TrRail_act!C8=0,"",C13/TrRail_act!C8*1000)</f>
        <v>0</v>
      </c>
      <c r="D42" s="77">
        <f>IF(TrRail_act!D8=0,"",D13/TrRail_act!D8*1000)</f>
        <v>0</v>
      </c>
      <c r="E42" s="77">
        <f>IF(TrRail_act!E8=0,"",E13/TrRail_act!E8*1000)</f>
        <v>0</v>
      </c>
      <c r="F42" s="77">
        <f>IF(TrRail_act!F8=0,"",F13/TrRail_act!F8*1000)</f>
        <v>0</v>
      </c>
      <c r="G42" s="77">
        <f>IF(TrRail_act!G8=0,"",G13/TrRail_act!G8*1000)</f>
        <v>0</v>
      </c>
      <c r="H42" s="77">
        <f>IF(TrRail_act!H8=0,"",H13/TrRail_act!H8*1000)</f>
        <v>0</v>
      </c>
      <c r="I42" s="77">
        <f>IF(TrRail_act!I8=0,"",I13/TrRail_act!I8*1000)</f>
        <v>0</v>
      </c>
      <c r="J42" s="77">
        <f>IF(TrRail_act!J8=0,"",J13/TrRail_act!J8*1000)</f>
        <v>0</v>
      </c>
      <c r="K42" s="77">
        <f>IF(TrRail_act!K8=0,"",K13/TrRail_act!K8*1000)</f>
        <v>0</v>
      </c>
      <c r="L42" s="77">
        <f>IF(TrRail_act!L8=0,"",L13/TrRail_act!L8*1000)</f>
        <v>0</v>
      </c>
      <c r="M42" s="77">
        <f>IF(TrRail_act!M8=0,"",M13/TrRail_act!M8*1000)</f>
        <v>0</v>
      </c>
      <c r="N42" s="77">
        <f>IF(TrRail_act!N8=0,"",N13/TrRail_act!N8*1000)</f>
        <v>0</v>
      </c>
      <c r="O42" s="77">
        <f>IF(TrRail_act!O8=0,"",O13/TrRail_act!O8*1000)</f>
        <v>0</v>
      </c>
      <c r="P42" s="77">
        <f>IF(TrRail_act!P8=0,"",P13/TrRail_act!P8*1000)</f>
        <v>0</v>
      </c>
      <c r="Q42" s="77">
        <f>IF(TrRail_act!Q8=0,"",Q13/TrRail_act!Q8*1000)</f>
        <v>0</v>
      </c>
    </row>
    <row r="43" spans="1:17" ht="11.45" customHeight="1" x14ac:dyDescent="0.25">
      <c r="A43" s="118" t="s">
        <v>19</v>
      </c>
      <c r="B43" s="122">
        <f>IF(TrRail_act!B9=0,"",B14/TrRail_act!B9*1000)</f>
        <v>0</v>
      </c>
      <c r="C43" s="122">
        <f>IF(TrRail_act!C9=0,"",C14/TrRail_act!C9*1000)</f>
        <v>0</v>
      </c>
      <c r="D43" s="122">
        <f>IF(TrRail_act!D9=0,"",D14/TrRail_act!D9*1000)</f>
        <v>0</v>
      </c>
      <c r="E43" s="122">
        <f>IF(TrRail_act!E9=0,"",E14/TrRail_act!E9*1000)</f>
        <v>0</v>
      </c>
      <c r="F43" s="122">
        <f>IF(TrRail_act!F9=0,"",F14/TrRail_act!F9*1000)</f>
        <v>0</v>
      </c>
      <c r="G43" s="122">
        <f>IF(TrRail_act!G9=0,"",G14/TrRail_act!G9*1000)</f>
        <v>0</v>
      </c>
      <c r="H43" s="122">
        <f>IF(TrRail_act!H9=0,"",H14/TrRail_act!H9*1000)</f>
        <v>0</v>
      </c>
      <c r="I43" s="122">
        <f>IF(TrRail_act!I9=0,"",I14/TrRail_act!I9*1000)</f>
        <v>0</v>
      </c>
      <c r="J43" s="122">
        <f>IF(TrRail_act!J9=0,"",J14/TrRail_act!J9*1000)</f>
        <v>0</v>
      </c>
      <c r="K43" s="122">
        <f>IF(TrRail_act!K9=0,"",K14/TrRail_act!K9*1000)</f>
        <v>0</v>
      </c>
      <c r="L43" s="122">
        <f>IF(TrRail_act!L9=0,"",L14/TrRail_act!L9*1000)</f>
        <v>0</v>
      </c>
      <c r="M43" s="122">
        <f>IF(TrRail_act!M9=0,"",M14/TrRail_act!M9*1000)</f>
        <v>0</v>
      </c>
      <c r="N43" s="122">
        <f>IF(TrRail_act!N9=0,"",N14/TrRail_act!N9*1000)</f>
        <v>0</v>
      </c>
      <c r="O43" s="122">
        <f>IF(TrRail_act!O9=0,"",O14/TrRail_act!O9*1000)</f>
        <v>0</v>
      </c>
      <c r="P43" s="122">
        <f>IF(TrRail_act!P9=0,"",P14/TrRail_act!P9*1000)</f>
        <v>0</v>
      </c>
      <c r="Q43" s="122">
        <f>IF(TrRail_act!Q9=0,"",Q14/TrRail_act!Q9*1000)</f>
        <v>0</v>
      </c>
    </row>
    <row r="44" spans="1:17" ht="11.45" customHeight="1" x14ac:dyDescent="0.25">
      <c r="A44" s="25" t="s">
        <v>33</v>
      </c>
      <c r="B44" s="79">
        <f>IF(TrRail_act!B10=0,"",B15/TrRail_act!B10*1000)</f>
        <v>36.888347585782775</v>
      </c>
      <c r="C44" s="79">
        <f>IF(TrRail_act!C10=0,"",C15/TrRail_act!C10*1000)</f>
        <v>36.871686721021661</v>
      </c>
      <c r="D44" s="79">
        <f>IF(TrRail_act!D10=0,"",D15/TrRail_act!D10*1000)</f>
        <v>33.074983735981803</v>
      </c>
      <c r="E44" s="79">
        <f>IF(TrRail_act!E10=0,"",E15/TrRail_act!E10*1000)</f>
        <v>48.987906452393496</v>
      </c>
      <c r="F44" s="79">
        <f>IF(TrRail_act!F10=0,"",F15/TrRail_act!F10*1000)</f>
        <v>51.685754901363062</v>
      </c>
      <c r="G44" s="79">
        <f>IF(TrRail_act!G10=0,"",G15/TrRail_act!G10*1000)</f>
        <v>82.154099256449683</v>
      </c>
      <c r="H44" s="79">
        <f>IF(TrRail_act!H10=0,"",H15/TrRail_act!H10*1000)</f>
        <v>54.59680770810246</v>
      </c>
      <c r="I44" s="79">
        <f>IF(TrRail_act!I10=0,"",I15/TrRail_act!I10*1000)</f>
        <v>69.188148056614267</v>
      </c>
      <c r="J44" s="79">
        <f>IF(TrRail_act!J10=0,"",J15/TrRail_act!J10*1000)</f>
        <v>70.162578574683081</v>
      </c>
      <c r="K44" s="79">
        <f>IF(TrRail_act!K10=0,"",K15/TrRail_act!K10*1000)</f>
        <v>100.39593420135164</v>
      </c>
      <c r="L44" s="79">
        <f>IF(TrRail_act!L10=0,"",L15/TrRail_act!L10*1000)</f>
        <v>75.403499870786021</v>
      </c>
      <c r="M44" s="79">
        <f>IF(TrRail_act!M10=0,"",M15/TrRail_act!M10*1000)</f>
        <v>75.41721318326293</v>
      </c>
      <c r="N44" s="79">
        <f>IF(TrRail_act!N10=0,"",N15/TrRail_act!N10*1000)</f>
        <v>64.962959601167015</v>
      </c>
      <c r="O44" s="79">
        <f>IF(TrRail_act!O10=0,"",O15/TrRail_act!O10*1000)</f>
        <v>20.748981387955599</v>
      </c>
      <c r="P44" s="79">
        <f>IF(TrRail_act!P10=0,"",P15/TrRail_act!P10*1000)</f>
        <v>16.256131527625755</v>
      </c>
      <c r="Q44" s="79">
        <f>IF(TrRail_act!Q10=0,"",Q15/TrRail_act!Q10*1000)</f>
        <v>7.0933570109458532</v>
      </c>
    </row>
    <row r="45" spans="1:17" ht="11.45" customHeight="1" x14ac:dyDescent="0.25">
      <c r="A45" s="116" t="s">
        <v>17</v>
      </c>
      <c r="B45" s="77">
        <f>IF(TrRail_act!B11=0,"",B16/TrRail_act!B11*1000)</f>
        <v>110.59389554016335</v>
      </c>
      <c r="C45" s="77">
        <f>IF(TrRail_act!C11=0,"",C16/TrRail_act!C11*1000)</f>
        <v>108.5688563301843</v>
      </c>
      <c r="D45" s="77">
        <f>IF(TrRail_act!D11=0,"",D16/TrRail_act!D11*1000)</f>
        <v>106.37818227359787</v>
      </c>
      <c r="E45" s="77">
        <f>IF(TrRail_act!E11=0,"",E16/TrRail_act!E11*1000)</f>
        <v>103.33769186907675</v>
      </c>
      <c r="F45" s="77">
        <f>IF(TrRail_act!F11=0,"",F16/TrRail_act!F11*1000)</f>
        <v>94.001368443667886</v>
      </c>
      <c r="G45" s="77">
        <f>IF(TrRail_act!G11=0,"",G16/TrRail_act!G11*1000)</f>
        <v>97.74718052040555</v>
      </c>
      <c r="H45" s="77">
        <f>IF(TrRail_act!H11=0,"",H16/TrRail_act!H11*1000)</f>
        <v>94.629212195292141</v>
      </c>
      <c r="I45" s="77">
        <f>IF(TrRail_act!I11=0,"",I16/TrRail_act!I11*1000)</f>
        <v>94.186119701733645</v>
      </c>
      <c r="J45" s="77">
        <f>IF(TrRail_act!J11=0,"",J16/TrRail_act!J11*1000)</f>
        <v>102.93740110025561</v>
      </c>
      <c r="K45" s="77">
        <f>IF(TrRail_act!K11=0,"",K16/TrRail_act!K11*1000)</f>
        <v>124.79005304225126</v>
      </c>
      <c r="L45" s="77">
        <f>IF(TrRail_act!L11=0,"",L16/TrRail_act!L11*1000)</f>
        <v>111.19920393048207</v>
      </c>
      <c r="M45" s="77">
        <f>IF(TrRail_act!M11=0,"",M16/TrRail_act!M11*1000)</f>
        <v>104.63004349096845</v>
      </c>
      <c r="N45" s="77">
        <f>IF(TrRail_act!N11=0,"",N16/TrRail_act!N11*1000)</f>
        <v>94.891163839280281</v>
      </c>
      <c r="O45" s="77">
        <f>IF(TrRail_act!O11=0,"",O16/TrRail_act!O11*1000)</f>
        <v>45.4578714578508</v>
      </c>
      <c r="P45" s="77">
        <f>IF(TrRail_act!P11=0,"",P16/TrRail_act!P11*1000)</f>
        <v>43.784758778946788</v>
      </c>
      <c r="Q45" s="77">
        <f>IF(TrRail_act!Q11=0,"",Q16/TrRail_act!Q11*1000)</f>
        <v>39.232685313579502</v>
      </c>
    </row>
    <row r="46" spans="1:17" ht="11.45" customHeight="1" x14ac:dyDescent="0.25">
      <c r="A46" s="93" t="s">
        <v>16</v>
      </c>
      <c r="B46" s="74">
        <f>IF(TrRail_act!B12=0,"",B17/TrRail_act!B12*1000)</f>
        <v>0</v>
      </c>
      <c r="C46" s="74">
        <f>IF(TrRail_act!C12=0,"",C17/TrRail_act!C12*1000)</f>
        <v>0</v>
      </c>
      <c r="D46" s="74">
        <f>IF(TrRail_act!D12=0,"",D17/TrRail_act!D12*1000)</f>
        <v>0</v>
      </c>
      <c r="E46" s="74">
        <f>IF(TrRail_act!E12=0,"",E17/TrRail_act!E12*1000)</f>
        <v>0</v>
      </c>
      <c r="F46" s="74">
        <f>IF(TrRail_act!F12=0,"",F17/TrRail_act!F12*1000)</f>
        <v>0</v>
      </c>
      <c r="G46" s="74">
        <f>IF(TrRail_act!G12=0,"",G17/TrRail_act!G12*1000)</f>
        <v>0</v>
      </c>
      <c r="H46" s="74">
        <f>IF(TrRail_act!H12=0,"",H17/TrRail_act!H12*1000)</f>
        <v>0</v>
      </c>
      <c r="I46" s="74">
        <f>IF(TrRail_act!I12=0,"",I17/TrRail_act!I12*1000)</f>
        <v>0</v>
      </c>
      <c r="J46" s="74">
        <f>IF(TrRail_act!J12=0,"",J17/TrRail_act!J12*1000)</f>
        <v>0</v>
      </c>
      <c r="K46" s="74">
        <f>IF(TrRail_act!K12=0,"",K17/TrRail_act!K12*1000)</f>
        <v>0</v>
      </c>
      <c r="L46" s="74">
        <f>IF(TrRail_act!L12=0,"",L17/TrRail_act!L12*1000)</f>
        <v>0</v>
      </c>
      <c r="M46" s="74">
        <f>IF(TrRail_act!M12=0,"",M17/TrRail_act!M12*1000)</f>
        <v>0</v>
      </c>
      <c r="N46" s="74">
        <f>IF(TrRail_act!N12=0,"",N17/TrRail_act!N12*1000)</f>
        <v>0</v>
      </c>
      <c r="O46" s="74">
        <f>IF(TrRail_act!O12=0,"",O17/TrRail_act!O12*1000)</f>
        <v>0</v>
      </c>
      <c r="P46" s="74">
        <f>IF(TrRail_act!P12=0,"",P17/TrRail_act!P12*1000)</f>
        <v>0</v>
      </c>
      <c r="Q46" s="74">
        <f>IF(TrRail_act!Q12=0,"",Q17/TrRail_act!Q12*1000)</f>
        <v>0</v>
      </c>
    </row>
    <row r="48" spans="1:17" ht="11.45" customHeight="1" x14ac:dyDescent="0.25">
      <c r="A48" s="27" t="s">
        <v>122</v>
      </c>
      <c r="B48" s="68"/>
      <c r="C48" s="68"/>
      <c r="D48" s="68"/>
      <c r="E48" s="68"/>
      <c r="F48" s="68"/>
      <c r="G48" s="68"/>
      <c r="H48" s="68"/>
      <c r="I48" s="68"/>
      <c r="J48" s="68"/>
      <c r="K48" s="68"/>
      <c r="L48" s="68"/>
      <c r="M48" s="68"/>
      <c r="N48" s="68"/>
      <c r="O48" s="68"/>
      <c r="P48" s="68"/>
      <c r="Q48" s="68"/>
    </row>
    <row r="49" spans="1:17" ht="11.45" customHeight="1" x14ac:dyDescent="0.25">
      <c r="A49" s="25" t="s">
        <v>39</v>
      </c>
      <c r="B49" s="79">
        <f>IF(TrRail_act!B37=0,"",1000000*B9/TrRail_act!B37/1000)</f>
        <v>916.75561322795488</v>
      </c>
      <c r="C49" s="79">
        <f>IF(TrRail_act!C37=0,"",1000000*C9/TrRail_act!C37/1000)</f>
        <v>913.58800212234507</v>
      </c>
      <c r="D49" s="79">
        <f>IF(TrRail_act!D37=0,"",1000000*D9/TrRail_act!D37/1000)</f>
        <v>886.12797087144952</v>
      </c>
      <c r="E49" s="79">
        <f>IF(TrRail_act!E37=0,"",1000000*E9/TrRail_act!E37/1000)</f>
        <v>811.94090466245541</v>
      </c>
      <c r="F49" s="79">
        <f>IF(TrRail_act!F37=0,"",1000000*F9/TrRail_act!F37/1000)</f>
        <v>849.8495119190427</v>
      </c>
      <c r="G49" s="79">
        <f>IF(TrRail_act!G37=0,"",1000000*G9/TrRail_act!G37/1000)</f>
        <v>699.66670758008433</v>
      </c>
      <c r="H49" s="79">
        <f>IF(TrRail_act!H37=0,"",1000000*H9/TrRail_act!H37/1000)</f>
        <v>737.34650902562407</v>
      </c>
      <c r="I49" s="79">
        <f>IF(TrRail_act!I37=0,"",1000000*I9/TrRail_act!I37/1000)</f>
        <v>822.36063130903415</v>
      </c>
      <c r="J49" s="79">
        <f>IF(TrRail_act!J37=0,"",1000000*J9/TrRail_act!J37/1000)</f>
        <v>763.58450006155272</v>
      </c>
      <c r="K49" s="79">
        <f>IF(TrRail_act!K37=0,"",1000000*K9/TrRail_act!K37/1000)</f>
        <v>549.61496783626558</v>
      </c>
      <c r="L49" s="79">
        <f>IF(TrRail_act!L37=0,"",1000000*L9/TrRail_act!L37/1000)</f>
        <v>610.64429198756523</v>
      </c>
      <c r="M49" s="79">
        <f>IF(TrRail_act!M37=0,"",1000000*M9/TrRail_act!M37/1000)</f>
        <v>425.11319971164801</v>
      </c>
      <c r="N49" s="79">
        <f>IF(TrRail_act!N37=0,"",1000000*N9/TrRail_act!N37/1000)</f>
        <v>547.44434619504</v>
      </c>
      <c r="O49" s="79">
        <f>IF(TrRail_act!O37=0,"",1000000*O9/TrRail_act!O37/1000)</f>
        <v>394.71309216534604</v>
      </c>
      <c r="P49" s="79">
        <f>IF(TrRail_act!P37=0,"",1000000*P9/TrRail_act!P37/1000)</f>
        <v>319.06453978454937</v>
      </c>
      <c r="Q49" s="79">
        <f>IF(TrRail_act!Q37=0,"",1000000*Q9/TrRail_act!Q37/1000)</f>
        <v>203.82749606079707</v>
      </c>
    </row>
    <row r="50" spans="1:17" ht="11.45" customHeight="1" x14ac:dyDescent="0.25">
      <c r="A50" s="91" t="s">
        <v>21</v>
      </c>
      <c r="B50" s="123">
        <f>IF(TrRail_act!B38=0,"",1000000*B10/TrRail_act!B38/1000)</f>
        <v>0</v>
      </c>
      <c r="C50" s="123">
        <f>IF(TrRail_act!C38=0,"",1000000*C10/TrRail_act!C38/1000)</f>
        <v>0</v>
      </c>
      <c r="D50" s="123">
        <f>IF(TrRail_act!D38=0,"",1000000*D10/TrRail_act!D38/1000)</f>
        <v>0</v>
      </c>
      <c r="E50" s="123">
        <f>IF(TrRail_act!E38=0,"",1000000*E10/TrRail_act!E38/1000)</f>
        <v>0</v>
      </c>
      <c r="F50" s="123">
        <f>IF(TrRail_act!F38=0,"",1000000*F10/TrRail_act!F38/1000)</f>
        <v>0</v>
      </c>
      <c r="G50" s="123">
        <f>IF(TrRail_act!G38=0,"",1000000*G10/TrRail_act!G38/1000)</f>
        <v>0</v>
      </c>
      <c r="H50" s="123">
        <f>IF(TrRail_act!H38=0,"",1000000*H10/TrRail_act!H38/1000)</f>
        <v>0</v>
      </c>
      <c r="I50" s="123">
        <f>IF(TrRail_act!I38=0,"",1000000*I10/TrRail_act!I38/1000)</f>
        <v>0</v>
      </c>
      <c r="J50" s="123">
        <f>IF(TrRail_act!J38=0,"",1000000*J10/TrRail_act!J38/1000)</f>
        <v>0</v>
      </c>
      <c r="K50" s="123">
        <f>IF(TrRail_act!K38=0,"",1000000*K10/TrRail_act!K38/1000)</f>
        <v>0</v>
      </c>
      <c r="L50" s="123">
        <f>IF(TrRail_act!L38=0,"",1000000*L10/TrRail_act!L38/1000)</f>
        <v>0</v>
      </c>
      <c r="M50" s="123">
        <f>IF(TrRail_act!M38=0,"",1000000*M10/TrRail_act!M38/1000)</f>
        <v>0</v>
      </c>
      <c r="N50" s="123">
        <f>IF(TrRail_act!N38=0,"",1000000*N10/TrRail_act!N38/1000)</f>
        <v>0</v>
      </c>
      <c r="O50" s="123">
        <f>IF(TrRail_act!O38=0,"",1000000*O10/TrRail_act!O38/1000)</f>
        <v>0</v>
      </c>
      <c r="P50" s="123">
        <f>IF(TrRail_act!P38=0,"",1000000*P10/TrRail_act!P38/1000)</f>
        <v>0</v>
      </c>
      <c r="Q50" s="123">
        <f>IF(TrRail_act!Q38=0,"",1000000*Q10/TrRail_act!Q38/1000)</f>
        <v>0</v>
      </c>
    </row>
    <row r="51" spans="1:17" ht="11.45" customHeight="1" x14ac:dyDescent="0.25">
      <c r="A51" s="19" t="s">
        <v>20</v>
      </c>
      <c r="B51" s="76">
        <f>IF(TrRail_act!B39=0,"",1000000*B11/TrRail_act!B39/1000)</f>
        <v>1987.8085006607939</v>
      </c>
      <c r="C51" s="76">
        <f>IF(TrRail_act!C39=0,"",1000000*C11/TrRail_act!C39/1000)</f>
        <v>1843.203863931047</v>
      </c>
      <c r="D51" s="76">
        <f>IF(TrRail_act!D39=0,"",1000000*D11/TrRail_act!D39/1000)</f>
        <v>1756.3868878232813</v>
      </c>
      <c r="E51" s="76">
        <f>IF(TrRail_act!E39=0,"",1000000*E11/TrRail_act!E39/1000)</f>
        <v>1527.6366075112023</v>
      </c>
      <c r="F51" s="76">
        <f>IF(TrRail_act!F39=0,"",1000000*F11/TrRail_act!F39/1000)</f>
        <v>1531.2184524718787</v>
      </c>
      <c r="G51" s="76">
        <f>IF(TrRail_act!G39=0,"",1000000*G11/TrRail_act!G39/1000)</f>
        <v>1194.2473208553561</v>
      </c>
      <c r="H51" s="76">
        <f>IF(TrRail_act!H39=0,"",1000000*H11/TrRail_act!H39/1000)</f>
        <v>1290.5338081454258</v>
      </c>
      <c r="I51" s="76">
        <f>IF(TrRail_act!I39=0,"",1000000*I11/TrRail_act!I39/1000)</f>
        <v>1436.3848521067978</v>
      </c>
      <c r="J51" s="76">
        <f>IF(TrRail_act!J39=0,"",1000000*J11/TrRail_act!J39/1000)</f>
        <v>1348.078178303813</v>
      </c>
      <c r="K51" s="76">
        <f>IF(TrRail_act!K39=0,"",1000000*K11/TrRail_act!K39/1000)</f>
        <v>1019.2179607630341</v>
      </c>
      <c r="L51" s="76">
        <f>IF(TrRail_act!L39=0,"",1000000*L11/TrRail_act!L39/1000)</f>
        <v>1177.5525014121044</v>
      </c>
      <c r="M51" s="76">
        <f>IF(TrRail_act!M39=0,"",1000000*M11/TrRail_act!M39/1000)</f>
        <v>821.39865079908839</v>
      </c>
      <c r="N51" s="76">
        <f>IF(TrRail_act!N39=0,"",1000000*N11/TrRail_act!N39/1000)</f>
        <v>1059.7453392437437</v>
      </c>
      <c r="O51" s="76">
        <f>IF(TrRail_act!O39=0,"",1000000*O11/TrRail_act!O39/1000)</f>
        <v>784.38316693693332</v>
      </c>
      <c r="P51" s="76">
        <f>IF(TrRail_act!P39=0,"",1000000*P11/TrRail_act!P39/1000)</f>
        <v>641.49440118410405</v>
      </c>
      <c r="Q51" s="76">
        <f>IF(TrRail_act!Q39=0,"",1000000*Q11/TrRail_act!Q39/1000)</f>
        <v>438.64698611261508</v>
      </c>
    </row>
    <row r="52" spans="1:17" ht="11.45" customHeight="1" x14ac:dyDescent="0.25">
      <c r="A52" s="62" t="s">
        <v>17</v>
      </c>
      <c r="B52" s="77">
        <f>IF(TrRail_act!B40=0,"",1000000*B12/TrRail_act!B40/1000)</f>
        <v>3222.6155228419548</v>
      </c>
      <c r="C52" s="77">
        <f>IF(TrRail_act!C40=0,"",1000000*C12/TrRail_act!C40/1000)</f>
        <v>3209.0840180791538</v>
      </c>
      <c r="D52" s="77">
        <f>IF(TrRail_act!D40=0,"",1000000*D12/TrRail_act!D40/1000)</f>
        <v>3188.4474582591688</v>
      </c>
      <c r="E52" s="77">
        <f>IF(TrRail_act!E40=0,"",1000000*E12/TrRail_act!E40/1000)</f>
        <v>3138.3829786434803</v>
      </c>
      <c r="F52" s="77">
        <f>IF(TrRail_act!F40=0,"",1000000*F12/TrRail_act!F40/1000)</f>
        <v>3103.2240779285794</v>
      </c>
      <c r="G52" s="77">
        <f>IF(TrRail_act!G40=0,"",1000000*G12/TrRail_act!G40/1000)</f>
        <v>2631.5605554050526</v>
      </c>
      <c r="H52" s="77">
        <f>IF(TrRail_act!H40=0,"",1000000*H12/TrRail_act!H40/1000)</f>
        <v>2652.5511902336252</v>
      </c>
      <c r="I52" s="77">
        <f>IF(TrRail_act!I40=0,"",1000000*I12/TrRail_act!I40/1000)</f>
        <v>2840.065131078195</v>
      </c>
      <c r="J52" s="77">
        <f>IF(TrRail_act!J40=0,"",1000000*J12/TrRail_act!J40/1000)</f>
        <v>2651.2204173308328</v>
      </c>
      <c r="K52" s="77">
        <f>IF(TrRail_act!K40=0,"",1000000*K12/TrRail_act!K40/1000)</f>
        <v>1988.8279676836196</v>
      </c>
      <c r="L52" s="77">
        <f>IF(TrRail_act!L40=0,"",1000000*L12/TrRail_act!L40/1000)</f>
        <v>2298.8325824027452</v>
      </c>
      <c r="M52" s="77">
        <f>IF(TrRail_act!M40=0,"",1000000*M12/TrRail_act!M40/1000)</f>
        <v>1599.4135700418869</v>
      </c>
      <c r="N52" s="77">
        <f>IF(TrRail_act!N40=0,"",1000000*N12/TrRail_act!N40/1000)</f>
        <v>2063.5182133865856</v>
      </c>
      <c r="O52" s="77">
        <f>IF(TrRail_act!O40=0,"",1000000*O12/TrRail_act!O40/1000)</f>
        <v>1664.4627160757657</v>
      </c>
      <c r="P52" s="77">
        <f>IF(TrRail_act!P40=0,"",1000000*P12/TrRail_act!P40/1000)</f>
        <v>1420.7067327670204</v>
      </c>
      <c r="Q52" s="77">
        <f>IF(TrRail_act!Q40=0,"",1000000*Q12/TrRail_act!Q40/1000)</f>
        <v>1160.0363066472171</v>
      </c>
    </row>
    <row r="53" spans="1:17" ht="11.45" customHeight="1" x14ac:dyDescent="0.25">
      <c r="A53" s="62" t="s">
        <v>16</v>
      </c>
      <c r="B53" s="77">
        <f>IF(TrRail_act!B41=0,"",1000000*B13/TrRail_act!B41/1000)</f>
        <v>0</v>
      </c>
      <c r="C53" s="77">
        <f>IF(TrRail_act!C41=0,"",1000000*C13/TrRail_act!C41/1000)</f>
        <v>0</v>
      </c>
      <c r="D53" s="77">
        <f>IF(TrRail_act!D41=0,"",1000000*D13/TrRail_act!D41/1000)</f>
        <v>0</v>
      </c>
      <c r="E53" s="77">
        <f>IF(TrRail_act!E41=0,"",1000000*E13/TrRail_act!E41/1000)</f>
        <v>0</v>
      </c>
      <c r="F53" s="77">
        <f>IF(TrRail_act!F41=0,"",1000000*F13/TrRail_act!F41/1000)</f>
        <v>0</v>
      </c>
      <c r="G53" s="77">
        <f>IF(TrRail_act!G41=0,"",1000000*G13/TrRail_act!G41/1000)</f>
        <v>0</v>
      </c>
      <c r="H53" s="77">
        <f>IF(TrRail_act!H41=0,"",1000000*H13/TrRail_act!H41/1000)</f>
        <v>0</v>
      </c>
      <c r="I53" s="77">
        <f>IF(TrRail_act!I41=0,"",1000000*I13/TrRail_act!I41/1000)</f>
        <v>0</v>
      </c>
      <c r="J53" s="77">
        <f>IF(TrRail_act!J41=0,"",1000000*J13/TrRail_act!J41/1000)</f>
        <v>0</v>
      </c>
      <c r="K53" s="77">
        <f>IF(TrRail_act!K41=0,"",1000000*K13/TrRail_act!K41/1000)</f>
        <v>0</v>
      </c>
      <c r="L53" s="77">
        <f>IF(TrRail_act!L41=0,"",1000000*L13/TrRail_act!L41/1000)</f>
        <v>0</v>
      </c>
      <c r="M53" s="77">
        <f>IF(TrRail_act!M41=0,"",1000000*M13/TrRail_act!M41/1000)</f>
        <v>0</v>
      </c>
      <c r="N53" s="77">
        <f>IF(TrRail_act!N41=0,"",1000000*N13/TrRail_act!N41/1000)</f>
        <v>0</v>
      </c>
      <c r="O53" s="77">
        <f>IF(TrRail_act!O41=0,"",1000000*O13/TrRail_act!O41/1000)</f>
        <v>0</v>
      </c>
      <c r="P53" s="77">
        <f>IF(TrRail_act!P41=0,"",1000000*P13/TrRail_act!P41/1000)</f>
        <v>0</v>
      </c>
      <c r="Q53" s="77">
        <f>IF(TrRail_act!Q41=0,"",1000000*Q13/TrRail_act!Q41/1000)</f>
        <v>0</v>
      </c>
    </row>
    <row r="54" spans="1:17" ht="11.45" customHeight="1" x14ac:dyDescent="0.25">
      <c r="A54" s="118" t="s">
        <v>19</v>
      </c>
      <c r="B54" s="122">
        <f>IF(TrRail_act!B42=0,"",1000000*B14/TrRail_act!B42/1000)</f>
        <v>0</v>
      </c>
      <c r="C54" s="122">
        <f>IF(TrRail_act!C42=0,"",1000000*C14/TrRail_act!C42/1000)</f>
        <v>0</v>
      </c>
      <c r="D54" s="122">
        <f>IF(TrRail_act!D42=0,"",1000000*D14/TrRail_act!D42/1000)</f>
        <v>0</v>
      </c>
      <c r="E54" s="122">
        <f>IF(TrRail_act!E42=0,"",1000000*E14/TrRail_act!E42/1000)</f>
        <v>0</v>
      </c>
      <c r="F54" s="122">
        <f>IF(TrRail_act!F42=0,"",1000000*F14/TrRail_act!F42/1000)</f>
        <v>0</v>
      </c>
      <c r="G54" s="122">
        <f>IF(TrRail_act!G42=0,"",1000000*G14/TrRail_act!G42/1000)</f>
        <v>0</v>
      </c>
      <c r="H54" s="122">
        <f>IF(TrRail_act!H42=0,"",1000000*H14/TrRail_act!H42/1000)</f>
        <v>0</v>
      </c>
      <c r="I54" s="122">
        <f>IF(TrRail_act!I42=0,"",1000000*I14/TrRail_act!I42/1000)</f>
        <v>0</v>
      </c>
      <c r="J54" s="122">
        <f>IF(TrRail_act!J42=0,"",1000000*J14/TrRail_act!J42/1000)</f>
        <v>0</v>
      </c>
      <c r="K54" s="122">
        <f>IF(TrRail_act!K42=0,"",1000000*K14/TrRail_act!K42/1000)</f>
        <v>0</v>
      </c>
      <c r="L54" s="122">
        <f>IF(TrRail_act!L42=0,"",1000000*L14/TrRail_act!L42/1000)</f>
        <v>0</v>
      </c>
      <c r="M54" s="122">
        <f>IF(TrRail_act!M42=0,"",1000000*M14/TrRail_act!M42/1000)</f>
        <v>0</v>
      </c>
      <c r="N54" s="122">
        <f>IF(TrRail_act!N42=0,"",1000000*N14/TrRail_act!N42/1000)</f>
        <v>0</v>
      </c>
      <c r="O54" s="122">
        <f>IF(TrRail_act!O42=0,"",1000000*O14/TrRail_act!O42/1000)</f>
        <v>0</v>
      </c>
      <c r="P54" s="122">
        <f>IF(TrRail_act!P42=0,"",1000000*P14/TrRail_act!P42/1000)</f>
        <v>0</v>
      </c>
      <c r="Q54" s="122">
        <f>IF(TrRail_act!Q42=0,"",1000000*Q14/TrRail_act!Q42/1000)</f>
        <v>0</v>
      </c>
    </row>
    <row r="55" spans="1:17" ht="11.45" customHeight="1" x14ac:dyDescent="0.25">
      <c r="A55" s="25" t="s">
        <v>18</v>
      </c>
      <c r="B55" s="79">
        <f>IF(TrRail_act!B43=0,"",1000000*B15/TrRail_act!B43/1000)</f>
        <v>771.23540749105507</v>
      </c>
      <c r="C55" s="79">
        <f>IF(TrRail_act!C43=0,"",1000000*C15/TrRail_act!C43/1000)</f>
        <v>771.47420233966227</v>
      </c>
      <c r="D55" s="79">
        <f>IF(TrRail_act!D43=0,"",1000000*D15/TrRail_act!D43/1000)</f>
        <v>680.25686549613067</v>
      </c>
      <c r="E55" s="79">
        <f>IF(TrRail_act!E43=0,"",1000000*E15/TrRail_act!E43/1000)</f>
        <v>1016.3692322799591</v>
      </c>
      <c r="F55" s="79">
        <f>IF(TrRail_act!F43=0,"",1000000*F15/TrRail_act!F43/1000)</f>
        <v>1067.714365371015</v>
      </c>
      <c r="G55" s="79">
        <f>IF(TrRail_act!G43=0,"",1000000*G15/TrRail_act!G43/1000)</f>
        <v>1402.7343255504343</v>
      </c>
      <c r="H55" s="79">
        <f>IF(TrRail_act!H43=0,"",1000000*H15/TrRail_act!H43/1000)</f>
        <v>963.45834519756954</v>
      </c>
      <c r="I55" s="79">
        <f>IF(TrRail_act!I43=0,"",1000000*I15/TrRail_act!I43/1000)</f>
        <v>1186.0674595151406</v>
      </c>
      <c r="J55" s="79">
        <f>IF(TrRail_act!J43=0,"",1000000*J15/TrRail_act!J43/1000)</f>
        <v>1174.2999993025905</v>
      </c>
      <c r="K55" s="79">
        <f>IF(TrRail_act!K43=0,"",1000000*K15/TrRail_act!K43/1000)</f>
        <v>1191.9249617882142</v>
      </c>
      <c r="L55" s="79">
        <f>IF(TrRail_act!L43=0,"",1000000*L15/TrRail_act!L43/1000)</f>
        <v>1051.7549207328886</v>
      </c>
      <c r="M55" s="79">
        <f>IF(TrRail_act!M43=0,"",1000000*M15/TrRail_act!M43/1000)</f>
        <v>1113.7001278047157</v>
      </c>
      <c r="N55" s="79">
        <f>IF(TrRail_act!N43=0,"",1000000*N15/TrRail_act!N43/1000)</f>
        <v>1029.178679912626</v>
      </c>
      <c r="O55" s="79">
        <f>IF(TrRail_act!O43=0,"",1000000*O15/TrRail_act!O43/1000)</f>
        <v>472.57070292860823</v>
      </c>
      <c r="P55" s="79">
        <f>IF(TrRail_act!P43=0,"",1000000*P15/TrRail_act!P43/1000)</f>
        <v>413.77432822155265</v>
      </c>
      <c r="Q55" s="79">
        <f>IF(TrRail_act!Q43=0,"",1000000*Q15/TrRail_act!Q43/1000)</f>
        <v>213.97332490200077</v>
      </c>
    </row>
    <row r="56" spans="1:17" ht="11.45" customHeight="1" x14ac:dyDescent="0.25">
      <c r="A56" s="116" t="s">
        <v>17</v>
      </c>
      <c r="B56" s="77">
        <f>IF(TrRail_act!B44=0,"",1000000*B16/TrRail_act!B44/1000)</f>
        <v>1304.1743344331235</v>
      </c>
      <c r="C56" s="77">
        <f>IF(TrRail_act!C44=0,"",1000000*C16/TrRail_act!C44/1000)</f>
        <v>1315.1462810052078</v>
      </c>
      <c r="D56" s="77">
        <f>IF(TrRail_act!D44=0,"",1000000*D16/TrRail_act!D44/1000)</f>
        <v>1157.7745441499953</v>
      </c>
      <c r="E56" s="77">
        <f>IF(TrRail_act!E44=0,"",1000000*E16/TrRail_act!E44/1000)</f>
        <v>1740.5899711662839</v>
      </c>
      <c r="F56" s="77">
        <f>IF(TrRail_act!F44=0,"",1000000*F16/TrRail_act!F44/1000)</f>
        <v>1768.2642309583246</v>
      </c>
      <c r="G56" s="77">
        <f>IF(TrRail_act!G44=0,"",1000000*G16/TrRail_act!G44/1000)</f>
        <v>2170.4794524195431</v>
      </c>
      <c r="H56" s="77">
        <f>IF(TrRail_act!H44=0,"",1000000*H16/TrRail_act!H44/1000)</f>
        <v>1521.9849221236968</v>
      </c>
      <c r="I56" s="77">
        <f>IF(TrRail_act!I44=0,"",1000000*I16/TrRail_act!I44/1000)</f>
        <v>1877.940144232306</v>
      </c>
      <c r="J56" s="77">
        <f>IF(TrRail_act!J44=0,"",1000000*J16/TrRail_act!J44/1000)</f>
        <v>1859.3083322291018</v>
      </c>
      <c r="K56" s="77">
        <f>IF(TrRail_act!K44=0,"",1000000*K16/TrRail_act!K44/1000)</f>
        <v>1892.972614434181</v>
      </c>
      <c r="L56" s="77">
        <f>IF(TrRail_act!L44=0,"",1000000*L16/TrRail_act!L44/1000)</f>
        <v>1699.2955609312662</v>
      </c>
      <c r="M56" s="77">
        <f>IF(TrRail_act!M44=0,"",1000000*M16/TrRail_act!M44/1000)</f>
        <v>1802.1948970796916</v>
      </c>
      <c r="N56" s="77">
        <f>IF(TrRail_act!N44=0,"",1000000*N16/TrRail_act!N44/1000)</f>
        <v>1743.0345302350006</v>
      </c>
      <c r="O56" s="77">
        <f>IF(TrRail_act!O44=0,"",1000000*O16/TrRail_act!O44/1000)</f>
        <v>1196.0122728440083</v>
      </c>
      <c r="P56" s="77">
        <f>IF(TrRail_act!P44=0,"",1000000*P16/TrRail_act!P44/1000)</f>
        <v>1055.1245369649591</v>
      </c>
      <c r="Q56" s="77">
        <f>IF(TrRail_act!Q44=0,"",1000000*Q16/TrRail_act!Q44/1000)</f>
        <v>652.53022222180414</v>
      </c>
    </row>
    <row r="57" spans="1:17" ht="11.45" customHeight="1" x14ac:dyDescent="0.25">
      <c r="A57" s="93" t="s">
        <v>16</v>
      </c>
      <c r="B57" s="74">
        <f>IF(TrRail_act!B45=0,"",1000000*B17/TrRail_act!B45/1000)</f>
        <v>0</v>
      </c>
      <c r="C57" s="74">
        <f>IF(TrRail_act!C45=0,"",1000000*C17/TrRail_act!C45/1000)</f>
        <v>0</v>
      </c>
      <c r="D57" s="74">
        <f>IF(TrRail_act!D45=0,"",1000000*D17/TrRail_act!D45/1000)</f>
        <v>0</v>
      </c>
      <c r="E57" s="74">
        <f>IF(TrRail_act!E45=0,"",1000000*E17/TrRail_act!E45/1000)</f>
        <v>0</v>
      </c>
      <c r="F57" s="74">
        <f>IF(TrRail_act!F45=0,"",1000000*F17/TrRail_act!F45/1000)</f>
        <v>0</v>
      </c>
      <c r="G57" s="74">
        <f>IF(TrRail_act!G45=0,"",1000000*G17/TrRail_act!G45/1000)</f>
        <v>0</v>
      </c>
      <c r="H57" s="74">
        <f>IF(TrRail_act!H45=0,"",1000000*H17/TrRail_act!H45/1000)</f>
        <v>0</v>
      </c>
      <c r="I57" s="74">
        <f>IF(TrRail_act!I45=0,"",1000000*I17/TrRail_act!I45/1000)</f>
        <v>0</v>
      </c>
      <c r="J57" s="74">
        <f>IF(TrRail_act!J45=0,"",1000000*J17/TrRail_act!J45/1000)</f>
        <v>0</v>
      </c>
      <c r="K57" s="74">
        <f>IF(TrRail_act!K45=0,"",1000000*K17/TrRail_act!K45/1000)</f>
        <v>0</v>
      </c>
      <c r="L57" s="74">
        <f>IF(TrRail_act!L45=0,"",1000000*L17/TrRail_act!L45/1000)</f>
        <v>0</v>
      </c>
      <c r="M57" s="74">
        <f>IF(TrRail_act!M45=0,"",1000000*M17/TrRail_act!M45/1000)</f>
        <v>0</v>
      </c>
      <c r="N57" s="74">
        <f>IF(TrRail_act!N45=0,"",1000000*N17/TrRail_act!N45/1000)</f>
        <v>0</v>
      </c>
      <c r="O57" s="74">
        <f>IF(TrRail_act!O45=0,"",1000000*O17/TrRail_act!O45/1000)</f>
        <v>0</v>
      </c>
      <c r="P57" s="74">
        <f>IF(TrRail_act!P45=0,"",1000000*P17/TrRail_act!P45/1000)</f>
        <v>0</v>
      </c>
      <c r="Q57" s="74">
        <f>IF(TrRail_act!Q45=0,"",1000000*Q17/TrRail_act!Q45/1000)</f>
        <v>0</v>
      </c>
    </row>
    <row r="59" spans="1:17" ht="11.45" customHeight="1" x14ac:dyDescent="0.25">
      <c r="A59" s="27" t="s">
        <v>40</v>
      </c>
      <c r="B59" s="33">
        <f t="shared" ref="B59:Q59" si="5">IF(B8=0,0,B8/B$8)</f>
        <v>1</v>
      </c>
      <c r="C59" s="33">
        <f t="shared" si="5"/>
        <v>1</v>
      </c>
      <c r="D59" s="33">
        <f t="shared" si="5"/>
        <v>1</v>
      </c>
      <c r="E59" s="33">
        <f t="shared" si="5"/>
        <v>1</v>
      </c>
      <c r="F59" s="33">
        <f t="shared" si="5"/>
        <v>1</v>
      </c>
      <c r="G59" s="33">
        <f t="shared" si="5"/>
        <v>1</v>
      </c>
      <c r="H59" s="33">
        <f t="shared" si="5"/>
        <v>1</v>
      </c>
      <c r="I59" s="33">
        <f t="shared" si="5"/>
        <v>1</v>
      </c>
      <c r="J59" s="33">
        <f t="shared" si="5"/>
        <v>1</v>
      </c>
      <c r="K59" s="33">
        <f t="shared" si="5"/>
        <v>1</v>
      </c>
      <c r="L59" s="33">
        <f t="shared" si="5"/>
        <v>1</v>
      </c>
      <c r="M59" s="33">
        <f t="shared" si="5"/>
        <v>1</v>
      </c>
      <c r="N59" s="33">
        <f t="shared" si="5"/>
        <v>1</v>
      </c>
      <c r="O59" s="33">
        <f t="shared" si="5"/>
        <v>1</v>
      </c>
      <c r="P59" s="33">
        <f t="shared" si="5"/>
        <v>1</v>
      </c>
      <c r="Q59" s="33">
        <f t="shared" si="5"/>
        <v>1</v>
      </c>
    </row>
    <row r="60" spans="1:17" ht="11.45" customHeight="1" x14ac:dyDescent="0.25">
      <c r="A60" s="25" t="s">
        <v>39</v>
      </c>
      <c r="B60" s="32">
        <f t="shared" ref="B60:Q60" si="6">IF(B9=0,0,B9/B$8)</f>
        <v>0.72155346459118452</v>
      </c>
      <c r="C60" s="32">
        <f t="shared" si="6"/>
        <v>0.73660924276962803</v>
      </c>
      <c r="D60" s="32">
        <f t="shared" si="6"/>
        <v>0.76212614451060379</v>
      </c>
      <c r="E60" s="32">
        <f t="shared" si="6"/>
        <v>0.67802587873121578</v>
      </c>
      <c r="F60" s="32">
        <f t="shared" si="6"/>
        <v>0.68503792594144997</v>
      </c>
      <c r="G60" s="32">
        <f t="shared" si="6"/>
        <v>0.57105954287736316</v>
      </c>
      <c r="H60" s="32">
        <f t="shared" si="6"/>
        <v>0.68030821695424615</v>
      </c>
      <c r="I60" s="32">
        <f t="shared" si="6"/>
        <v>0.66727455885881104</v>
      </c>
      <c r="J60" s="32">
        <f t="shared" si="6"/>
        <v>0.65654105758833703</v>
      </c>
      <c r="K60" s="32">
        <f t="shared" si="6"/>
        <v>0.58912681614104645</v>
      </c>
      <c r="L60" s="32">
        <f t="shared" si="6"/>
        <v>0.65900483563651524</v>
      </c>
      <c r="M60" s="32">
        <f t="shared" si="6"/>
        <v>0.56035486133926071</v>
      </c>
      <c r="N60" s="32">
        <f t="shared" si="6"/>
        <v>0.65607592842376028</v>
      </c>
      <c r="O60" s="32">
        <f t="shared" si="6"/>
        <v>0.80465667123760221</v>
      </c>
      <c r="P60" s="32">
        <f t="shared" si="6"/>
        <v>0.79091633053548172</v>
      </c>
      <c r="Q60" s="32">
        <f t="shared" si="6"/>
        <v>0.82986821240195874</v>
      </c>
    </row>
    <row r="61" spans="1:17" ht="11.45" customHeight="1" x14ac:dyDescent="0.25">
      <c r="A61" s="91" t="s">
        <v>21</v>
      </c>
      <c r="B61" s="119">
        <f t="shared" ref="B61:Q61" si="7">IF(B10=0,0,B10/B$8)</f>
        <v>0</v>
      </c>
      <c r="C61" s="119">
        <f t="shared" si="7"/>
        <v>0</v>
      </c>
      <c r="D61" s="119">
        <f t="shared" si="7"/>
        <v>0</v>
      </c>
      <c r="E61" s="119">
        <f t="shared" si="7"/>
        <v>0</v>
      </c>
      <c r="F61" s="119">
        <f t="shared" si="7"/>
        <v>0</v>
      </c>
      <c r="G61" s="119">
        <f t="shared" si="7"/>
        <v>0</v>
      </c>
      <c r="H61" s="119">
        <f t="shared" si="7"/>
        <v>0</v>
      </c>
      <c r="I61" s="119">
        <f t="shared" si="7"/>
        <v>0</v>
      </c>
      <c r="J61" s="119">
        <f t="shared" si="7"/>
        <v>0</v>
      </c>
      <c r="K61" s="119">
        <f t="shared" si="7"/>
        <v>0</v>
      </c>
      <c r="L61" s="119">
        <f t="shared" si="7"/>
        <v>0</v>
      </c>
      <c r="M61" s="119">
        <f t="shared" si="7"/>
        <v>0</v>
      </c>
      <c r="N61" s="119">
        <f t="shared" si="7"/>
        <v>0</v>
      </c>
      <c r="O61" s="119">
        <f t="shared" si="7"/>
        <v>0</v>
      </c>
      <c r="P61" s="119">
        <f t="shared" si="7"/>
        <v>0</v>
      </c>
      <c r="Q61" s="119">
        <f t="shared" si="7"/>
        <v>0</v>
      </c>
    </row>
    <row r="62" spans="1:17" ht="11.45" customHeight="1" x14ac:dyDescent="0.25">
      <c r="A62" s="19" t="s">
        <v>20</v>
      </c>
      <c r="B62" s="30">
        <f t="shared" ref="B62:Q62" si="8">IF(B11=0,0,B11/B$8)</f>
        <v>0.72155346459118452</v>
      </c>
      <c r="C62" s="30">
        <f t="shared" si="8"/>
        <v>0.73660924276962803</v>
      </c>
      <c r="D62" s="30">
        <f t="shared" si="8"/>
        <v>0.76212614451060379</v>
      </c>
      <c r="E62" s="30">
        <f t="shared" si="8"/>
        <v>0.67802587873121578</v>
      </c>
      <c r="F62" s="30">
        <f t="shared" si="8"/>
        <v>0.68503792594144997</v>
      </c>
      <c r="G62" s="30">
        <f t="shared" si="8"/>
        <v>0.57105954287736316</v>
      </c>
      <c r="H62" s="30">
        <f t="shared" si="8"/>
        <v>0.68030821695424615</v>
      </c>
      <c r="I62" s="30">
        <f t="shared" si="8"/>
        <v>0.66727455885881104</v>
      </c>
      <c r="J62" s="30">
        <f t="shared" si="8"/>
        <v>0.65654105758833703</v>
      </c>
      <c r="K62" s="30">
        <f t="shared" si="8"/>
        <v>0.58912681614104645</v>
      </c>
      <c r="L62" s="30">
        <f t="shared" si="8"/>
        <v>0.65900483563651524</v>
      </c>
      <c r="M62" s="30">
        <f t="shared" si="8"/>
        <v>0.56035486133926071</v>
      </c>
      <c r="N62" s="30">
        <f t="shared" si="8"/>
        <v>0.65607592842376028</v>
      </c>
      <c r="O62" s="30">
        <f t="shared" si="8"/>
        <v>0.80465667123760221</v>
      </c>
      <c r="P62" s="30">
        <f t="shared" si="8"/>
        <v>0.79091633053548172</v>
      </c>
      <c r="Q62" s="30">
        <f t="shared" si="8"/>
        <v>0.82986821240195874</v>
      </c>
    </row>
    <row r="63" spans="1:17" ht="11.45" customHeight="1" x14ac:dyDescent="0.25">
      <c r="A63" s="62" t="s">
        <v>17</v>
      </c>
      <c r="B63" s="115">
        <f t="shared" ref="B63:Q63" si="9">IF(B12=0,0,B12/B$8)</f>
        <v>0.72155346459118452</v>
      </c>
      <c r="C63" s="115">
        <f t="shared" si="9"/>
        <v>0.73660924276962803</v>
      </c>
      <c r="D63" s="115">
        <f t="shared" si="9"/>
        <v>0.76212614451060379</v>
      </c>
      <c r="E63" s="115">
        <f t="shared" si="9"/>
        <v>0.67802587873121578</v>
      </c>
      <c r="F63" s="115">
        <f t="shared" si="9"/>
        <v>0.68503792594144997</v>
      </c>
      <c r="G63" s="115">
        <f t="shared" si="9"/>
        <v>0.57105954287736316</v>
      </c>
      <c r="H63" s="115">
        <f t="shared" si="9"/>
        <v>0.68030821695424615</v>
      </c>
      <c r="I63" s="115">
        <f t="shared" si="9"/>
        <v>0.66727455885881104</v>
      </c>
      <c r="J63" s="115">
        <f t="shared" si="9"/>
        <v>0.65654105758833703</v>
      </c>
      <c r="K63" s="115">
        <f t="shared" si="9"/>
        <v>0.58912681614104645</v>
      </c>
      <c r="L63" s="115">
        <f t="shared" si="9"/>
        <v>0.65900483563651524</v>
      </c>
      <c r="M63" s="115">
        <f t="shared" si="9"/>
        <v>0.56035486133926071</v>
      </c>
      <c r="N63" s="115">
        <f t="shared" si="9"/>
        <v>0.65607592842376028</v>
      </c>
      <c r="O63" s="115">
        <f t="shared" si="9"/>
        <v>0.80465667123760221</v>
      </c>
      <c r="P63" s="115">
        <f t="shared" si="9"/>
        <v>0.79091633053548172</v>
      </c>
      <c r="Q63" s="115">
        <f t="shared" si="9"/>
        <v>0.82986821240195874</v>
      </c>
    </row>
    <row r="64" spans="1:17" ht="11.45" customHeight="1" x14ac:dyDescent="0.25">
      <c r="A64" s="62" t="s">
        <v>16</v>
      </c>
      <c r="B64" s="115">
        <f t="shared" ref="B64:Q64" si="10">IF(B13=0,0,B13/B$8)</f>
        <v>0</v>
      </c>
      <c r="C64" s="115">
        <f t="shared" si="10"/>
        <v>0</v>
      </c>
      <c r="D64" s="115">
        <f t="shared" si="10"/>
        <v>0</v>
      </c>
      <c r="E64" s="115">
        <f t="shared" si="10"/>
        <v>0</v>
      </c>
      <c r="F64" s="115">
        <f t="shared" si="10"/>
        <v>0</v>
      </c>
      <c r="G64" s="115">
        <f t="shared" si="10"/>
        <v>0</v>
      </c>
      <c r="H64" s="115">
        <f t="shared" si="10"/>
        <v>0</v>
      </c>
      <c r="I64" s="115">
        <f t="shared" si="10"/>
        <v>0</v>
      </c>
      <c r="J64" s="115">
        <f t="shared" si="10"/>
        <v>0</v>
      </c>
      <c r="K64" s="115">
        <f t="shared" si="10"/>
        <v>0</v>
      </c>
      <c r="L64" s="115">
        <f t="shared" si="10"/>
        <v>0</v>
      </c>
      <c r="M64" s="115">
        <f t="shared" si="10"/>
        <v>0</v>
      </c>
      <c r="N64" s="115">
        <f t="shared" si="10"/>
        <v>0</v>
      </c>
      <c r="O64" s="115">
        <f t="shared" si="10"/>
        <v>0</v>
      </c>
      <c r="P64" s="115">
        <f t="shared" si="10"/>
        <v>0</v>
      </c>
      <c r="Q64" s="115">
        <f t="shared" si="10"/>
        <v>0</v>
      </c>
    </row>
    <row r="65" spans="1:17" ht="11.45" customHeight="1" x14ac:dyDescent="0.25">
      <c r="A65" s="118" t="s">
        <v>19</v>
      </c>
      <c r="B65" s="117">
        <f t="shared" ref="B65:Q65" si="11">IF(B14=0,0,B14/B$8)</f>
        <v>0</v>
      </c>
      <c r="C65" s="117">
        <f t="shared" si="11"/>
        <v>0</v>
      </c>
      <c r="D65" s="117">
        <f t="shared" si="11"/>
        <v>0</v>
      </c>
      <c r="E65" s="117">
        <f t="shared" si="11"/>
        <v>0</v>
      </c>
      <c r="F65" s="117">
        <f t="shared" si="11"/>
        <v>0</v>
      </c>
      <c r="G65" s="117">
        <f t="shared" si="11"/>
        <v>0</v>
      </c>
      <c r="H65" s="117">
        <f t="shared" si="11"/>
        <v>0</v>
      </c>
      <c r="I65" s="117">
        <f t="shared" si="11"/>
        <v>0</v>
      </c>
      <c r="J65" s="117">
        <f t="shared" si="11"/>
        <v>0</v>
      </c>
      <c r="K65" s="117">
        <f t="shared" si="11"/>
        <v>0</v>
      </c>
      <c r="L65" s="117">
        <f t="shared" si="11"/>
        <v>0</v>
      </c>
      <c r="M65" s="117">
        <f t="shared" si="11"/>
        <v>0</v>
      </c>
      <c r="N65" s="117">
        <f t="shared" si="11"/>
        <v>0</v>
      </c>
      <c r="O65" s="117">
        <f t="shared" si="11"/>
        <v>0</v>
      </c>
      <c r="P65" s="117">
        <f t="shared" si="11"/>
        <v>0</v>
      </c>
      <c r="Q65" s="117">
        <f t="shared" si="11"/>
        <v>0</v>
      </c>
    </row>
    <row r="66" spans="1:17" ht="11.45" customHeight="1" x14ac:dyDescent="0.25">
      <c r="A66" s="25" t="s">
        <v>18</v>
      </c>
      <c r="B66" s="32">
        <f t="shared" ref="B66:Q66" si="12">IF(B15=0,0,B15/B$8)</f>
        <v>0.27844653540881553</v>
      </c>
      <c r="C66" s="32">
        <f t="shared" si="12"/>
        <v>0.26339075723037192</v>
      </c>
      <c r="D66" s="32">
        <f t="shared" si="12"/>
        <v>0.23787385548939621</v>
      </c>
      <c r="E66" s="32">
        <f t="shared" si="12"/>
        <v>0.32197412126878422</v>
      </c>
      <c r="F66" s="32">
        <f t="shared" si="12"/>
        <v>0.31496207405855015</v>
      </c>
      <c r="G66" s="32">
        <f t="shared" si="12"/>
        <v>0.42894045712263695</v>
      </c>
      <c r="H66" s="32">
        <f t="shared" si="12"/>
        <v>0.31969178304575396</v>
      </c>
      <c r="I66" s="32">
        <f t="shared" si="12"/>
        <v>0.33272544114118885</v>
      </c>
      <c r="J66" s="32">
        <f t="shared" si="12"/>
        <v>0.34345894241166286</v>
      </c>
      <c r="K66" s="32">
        <f t="shared" si="12"/>
        <v>0.41087318385895355</v>
      </c>
      <c r="L66" s="32">
        <f t="shared" si="12"/>
        <v>0.34099516436348482</v>
      </c>
      <c r="M66" s="32">
        <f t="shared" si="12"/>
        <v>0.43964513866073923</v>
      </c>
      <c r="N66" s="32">
        <f t="shared" si="12"/>
        <v>0.34392407157623972</v>
      </c>
      <c r="O66" s="32">
        <f t="shared" si="12"/>
        <v>0.19534332876239779</v>
      </c>
      <c r="P66" s="32">
        <f t="shared" si="12"/>
        <v>0.20908366946451826</v>
      </c>
      <c r="Q66" s="32">
        <f t="shared" si="12"/>
        <v>0.17013178759804126</v>
      </c>
    </row>
    <row r="67" spans="1:17" ht="11.45" customHeight="1" x14ac:dyDescent="0.25">
      <c r="A67" s="116" t="s">
        <v>17</v>
      </c>
      <c r="B67" s="115">
        <f t="shared" ref="B67:Q67" si="13">IF(B16=0,0,B16/B$8)</f>
        <v>0.27844653540881553</v>
      </c>
      <c r="C67" s="115">
        <f t="shared" si="13"/>
        <v>0.26339075723037192</v>
      </c>
      <c r="D67" s="115">
        <f t="shared" si="13"/>
        <v>0.23787385548939621</v>
      </c>
      <c r="E67" s="115">
        <f t="shared" si="13"/>
        <v>0.32197412126878422</v>
      </c>
      <c r="F67" s="115">
        <f t="shared" si="13"/>
        <v>0.31496207405855015</v>
      </c>
      <c r="G67" s="115">
        <f t="shared" si="13"/>
        <v>0.42894045712263695</v>
      </c>
      <c r="H67" s="115">
        <f t="shared" si="13"/>
        <v>0.31969178304575396</v>
      </c>
      <c r="I67" s="115">
        <f t="shared" si="13"/>
        <v>0.33272544114118885</v>
      </c>
      <c r="J67" s="115">
        <f t="shared" si="13"/>
        <v>0.34345894241166286</v>
      </c>
      <c r="K67" s="115">
        <f t="shared" si="13"/>
        <v>0.41087318385895355</v>
      </c>
      <c r="L67" s="115">
        <f t="shared" si="13"/>
        <v>0.34099516436348482</v>
      </c>
      <c r="M67" s="115">
        <f t="shared" si="13"/>
        <v>0.43964513866073923</v>
      </c>
      <c r="N67" s="115">
        <f t="shared" si="13"/>
        <v>0.34392407157623972</v>
      </c>
      <c r="O67" s="115">
        <f t="shared" si="13"/>
        <v>0.19534332876239779</v>
      </c>
      <c r="P67" s="115">
        <f t="shared" si="13"/>
        <v>0.20908366946451826</v>
      </c>
      <c r="Q67" s="115">
        <f t="shared" si="13"/>
        <v>0.17013178759804126</v>
      </c>
    </row>
    <row r="68" spans="1:17" ht="11.45" customHeight="1" x14ac:dyDescent="0.25">
      <c r="A68" s="93" t="s">
        <v>16</v>
      </c>
      <c r="B68" s="28">
        <f t="shared" ref="B68:Q68" si="14">IF(B17=0,0,B17/B$8)</f>
        <v>0</v>
      </c>
      <c r="C68" s="28">
        <f t="shared" si="14"/>
        <v>0</v>
      </c>
      <c r="D68" s="28">
        <f t="shared" si="14"/>
        <v>0</v>
      </c>
      <c r="E68" s="28">
        <f t="shared" si="14"/>
        <v>0</v>
      </c>
      <c r="F68" s="28">
        <f t="shared" si="14"/>
        <v>0</v>
      </c>
      <c r="G68" s="28">
        <f t="shared" si="14"/>
        <v>0</v>
      </c>
      <c r="H68" s="28">
        <f t="shared" si="14"/>
        <v>0</v>
      </c>
      <c r="I68" s="28">
        <f t="shared" si="14"/>
        <v>0</v>
      </c>
      <c r="J68" s="28">
        <f t="shared" si="14"/>
        <v>0</v>
      </c>
      <c r="K68" s="28">
        <f t="shared" si="14"/>
        <v>0</v>
      </c>
      <c r="L68" s="28">
        <f t="shared" si="14"/>
        <v>0</v>
      </c>
      <c r="M68" s="28">
        <f t="shared" si="14"/>
        <v>0</v>
      </c>
      <c r="N68" s="28">
        <f t="shared" si="14"/>
        <v>0</v>
      </c>
      <c r="O68" s="28">
        <f t="shared" si="14"/>
        <v>0</v>
      </c>
      <c r="P68" s="28">
        <f t="shared" si="14"/>
        <v>0</v>
      </c>
      <c r="Q68" s="28">
        <f t="shared" si="14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Q122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179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130" t="s">
        <v>53</v>
      </c>
      <c r="B4" s="132">
        <f t="shared" ref="B4:Q4" si="0">SUM(B5:B7)</f>
        <v>117475.08344944014</v>
      </c>
      <c r="C4" s="132">
        <f t="shared" si="0"/>
        <v>125001.15385433187</v>
      </c>
      <c r="D4" s="132">
        <f t="shared" si="0"/>
        <v>121900.89035673719</v>
      </c>
      <c r="E4" s="132">
        <f t="shared" si="0"/>
        <v>126891.44602395064</v>
      </c>
      <c r="F4" s="132">
        <f t="shared" si="0"/>
        <v>137993.27000346623</v>
      </c>
      <c r="G4" s="132">
        <f t="shared" si="0"/>
        <v>150361.201623909</v>
      </c>
      <c r="H4" s="132">
        <f t="shared" si="0"/>
        <v>164078.39734662673</v>
      </c>
      <c r="I4" s="132">
        <f t="shared" si="0"/>
        <v>173363.50096176838</v>
      </c>
      <c r="J4" s="132">
        <f t="shared" si="0"/>
        <v>174850.01916079398</v>
      </c>
      <c r="K4" s="132">
        <f t="shared" si="0"/>
        <v>164814.42375357964</v>
      </c>
      <c r="L4" s="132">
        <f t="shared" si="0"/>
        <v>167003.06355977274</v>
      </c>
      <c r="M4" s="132">
        <f t="shared" si="0"/>
        <v>181359.70897131506</v>
      </c>
      <c r="N4" s="132">
        <f t="shared" si="0"/>
        <v>177650.88123182408</v>
      </c>
      <c r="O4" s="132">
        <f t="shared" si="0"/>
        <v>178702.18448660552</v>
      </c>
      <c r="P4" s="132">
        <f t="shared" si="0"/>
        <v>184541.08759002574</v>
      </c>
      <c r="Q4" s="132">
        <f t="shared" si="0"/>
        <v>192302.63246311434</v>
      </c>
    </row>
    <row r="5" spans="1:17" ht="11.45" customHeight="1" x14ac:dyDescent="0.25">
      <c r="A5" s="116" t="s">
        <v>23</v>
      </c>
      <c r="B5" s="42">
        <v>27042.842729443364</v>
      </c>
      <c r="C5" s="42">
        <v>27209.777260497522</v>
      </c>
      <c r="D5" s="42">
        <v>26861.209792399059</v>
      </c>
      <c r="E5" s="42">
        <v>29147.204593100047</v>
      </c>
      <c r="F5" s="42">
        <v>32365.129121478465</v>
      </c>
      <c r="G5" s="42">
        <v>35818.012440950435</v>
      </c>
      <c r="H5" s="42">
        <v>37903.698064061799</v>
      </c>
      <c r="I5" s="42">
        <v>40799.546361087181</v>
      </c>
      <c r="J5" s="42">
        <v>37447.309242518779</v>
      </c>
      <c r="K5" s="42">
        <v>34491.312436418113</v>
      </c>
      <c r="L5" s="42">
        <v>35144.10224</v>
      </c>
      <c r="M5" s="42">
        <v>34762.127412512011</v>
      </c>
      <c r="N5" s="42">
        <v>30514.266030475774</v>
      </c>
      <c r="O5" s="42">
        <v>26235.873592865541</v>
      </c>
      <c r="P5" s="42">
        <v>26863.464199139977</v>
      </c>
      <c r="Q5" s="42">
        <v>28429.99980243752</v>
      </c>
    </row>
    <row r="6" spans="1:17" ht="11.45" customHeight="1" x14ac:dyDescent="0.25">
      <c r="A6" s="116" t="s">
        <v>127</v>
      </c>
      <c r="B6" s="42">
        <v>61936.029536210059</v>
      </c>
      <c r="C6" s="42">
        <v>63815.525814297245</v>
      </c>
      <c r="D6" s="42">
        <v>62279.221573818832</v>
      </c>
      <c r="E6" s="42">
        <v>64673.103506613843</v>
      </c>
      <c r="F6" s="42">
        <v>66694.765611504525</v>
      </c>
      <c r="G6" s="42">
        <v>70962.715698101907</v>
      </c>
      <c r="H6" s="42">
        <v>76393.825350288287</v>
      </c>
      <c r="I6" s="42">
        <v>76218.850851323528</v>
      </c>
      <c r="J6" s="42">
        <v>75252.321440525018</v>
      </c>
      <c r="K6" s="42">
        <v>71497.718595315717</v>
      </c>
      <c r="L6" s="42">
        <v>74240.327979153109</v>
      </c>
      <c r="M6" s="42">
        <v>82863.333698812392</v>
      </c>
      <c r="N6" s="42">
        <v>81669.869071924113</v>
      </c>
      <c r="O6" s="42">
        <v>83924.850170902704</v>
      </c>
      <c r="P6" s="42">
        <v>89070.841896546655</v>
      </c>
      <c r="Q6" s="42">
        <v>94183.239977950507</v>
      </c>
    </row>
    <row r="7" spans="1:17" ht="11.45" customHeight="1" x14ac:dyDescent="0.25">
      <c r="A7" s="116" t="s">
        <v>125</v>
      </c>
      <c r="B7" s="42">
        <v>28496.211183786709</v>
      </c>
      <c r="C7" s="42">
        <v>33975.850779537119</v>
      </c>
      <c r="D7" s="42">
        <v>32760.458990519292</v>
      </c>
      <c r="E7" s="42">
        <v>33071.137924236755</v>
      </c>
      <c r="F7" s="42">
        <v>38933.375270483237</v>
      </c>
      <c r="G7" s="42">
        <v>43580.473484856673</v>
      </c>
      <c r="H7" s="42">
        <v>49780.873932276656</v>
      </c>
      <c r="I7" s="42">
        <v>56345.10374935768</v>
      </c>
      <c r="J7" s="42">
        <v>62150.388477750195</v>
      </c>
      <c r="K7" s="42">
        <v>58825.392721845819</v>
      </c>
      <c r="L7" s="42">
        <v>57618.633340619635</v>
      </c>
      <c r="M7" s="42">
        <v>63734.247859990661</v>
      </c>
      <c r="N7" s="42">
        <v>65466.746129424202</v>
      </c>
      <c r="O7" s="42">
        <v>68541.460722837277</v>
      </c>
      <c r="P7" s="42">
        <v>68606.781494339099</v>
      </c>
      <c r="Q7" s="42">
        <v>69689.392682726306</v>
      </c>
    </row>
    <row r="8" spans="1:17" ht="11.45" customHeight="1" x14ac:dyDescent="0.25">
      <c r="A8" s="128" t="s">
        <v>51</v>
      </c>
      <c r="B8" s="131">
        <f t="shared" ref="B8:Q8" si="1">SUM(B9:B10)</f>
        <v>677.64397073889222</v>
      </c>
      <c r="C8" s="131">
        <f t="shared" si="1"/>
        <v>666.58821563877052</v>
      </c>
      <c r="D8" s="131">
        <f t="shared" si="1"/>
        <v>655.53141564695454</v>
      </c>
      <c r="E8" s="131">
        <f t="shared" si="1"/>
        <v>642.07576639586989</v>
      </c>
      <c r="F8" s="131">
        <f t="shared" si="1"/>
        <v>733.92489515328191</v>
      </c>
      <c r="G8" s="131">
        <f t="shared" si="1"/>
        <v>722.53027209717641</v>
      </c>
      <c r="H8" s="131">
        <f t="shared" si="1"/>
        <v>727.98713846976409</v>
      </c>
      <c r="I8" s="131">
        <f t="shared" si="1"/>
        <v>835.84798572259274</v>
      </c>
      <c r="J8" s="131">
        <f t="shared" si="1"/>
        <v>944.59749573806494</v>
      </c>
      <c r="K8" s="131">
        <f t="shared" si="1"/>
        <v>892.34996785755163</v>
      </c>
      <c r="L8" s="131">
        <f t="shared" si="1"/>
        <v>1069.8994984830324</v>
      </c>
      <c r="M8" s="131">
        <f t="shared" si="1"/>
        <v>1125.7072998816323</v>
      </c>
      <c r="N8" s="131">
        <f t="shared" si="1"/>
        <v>1129.5154663151682</v>
      </c>
      <c r="O8" s="131">
        <f t="shared" si="1"/>
        <v>1106.2721418791498</v>
      </c>
      <c r="P8" s="131">
        <f t="shared" si="1"/>
        <v>1129.5784765015387</v>
      </c>
      <c r="Q8" s="131">
        <f t="shared" si="1"/>
        <v>1119.3762459551349</v>
      </c>
    </row>
    <row r="9" spans="1:17" ht="11.45" customHeight="1" x14ac:dyDescent="0.25">
      <c r="A9" s="95" t="s">
        <v>126</v>
      </c>
      <c r="B9" s="37">
        <v>255.33763972020361</v>
      </c>
      <c r="C9" s="37">
        <v>243.51573092098315</v>
      </c>
      <c r="D9" s="37">
        <v>239.19065528203706</v>
      </c>
      <c r="E9" s="37">
        <v>218.51090028726429</v>
      </c>
      <c r="F9" s="37">
        <v>234.48696415031705</v>
      </c>
      <c r="G9" s="37">
        <v>235.74372713478994</v>
      </c>
      <c r="H9" s="37">
        <v>241.78556819932592</v>
      </c>
      <c r="I9" s="37">
        <v>241.42593992169367</v>
      </c>
      <c r="J9" s="37">
        <v>238.3409711801846</v>
      </c>
      <c r="K9" s="37">
        <v>220.02680959300449</v>
      </c>
      <c r="L9" s="37">
        <v>175.40416945152097</v>
      </c>
      <c r="M9" s="37">
        <v>163.56861245304859</v>
      </c>
      <c r="N9" s="37">
        <v>148.18087122234837</v>
      </c>
      <c r="O9" s="37">
        <v>142.32794757108451</v>
      </c>
      <c r="P9" s="37">
        <v>145.73997478182167</v>
      </c>
      <c r="Q9" s="37">
        <v>147.63370751728823</v>
      </c>
    </row>
    <row r="10" spans="1:17" ht="11.45" customHeight="1" x14ac:dyDescent="0.25">
      <c r="A10" s="93" t="s">
        <v>125</v>
      </c>
      <c r="B10" s="36">
        <v>422.30633101868864</v>
      </c>
      <c r="C10" s="36">
        <v>423.07248471778735</v>
      </c>
      <c r="D10" s="36">
        <v>416.34076036491746</v>
      </c>
      <c r="E10" s="36">
        <v>423.5648661086056</v>
      </c>
      <c r="F10" s="36">
        <v>499.43793100296489</v>
      </c>
      <c r="G10" s="36">
        <v>486.78654496238647</v>
      </c>
      <c r="H10" s="36">
        <v>486.2015702704382</v>
      </c>
      <c r="I10" s="36">
        <v>594.42204580089901</v>
      </c>
      <c r="J10" s="36">
        <v>706.25652455788031</v>
      </c>
      <c r="K10" s="36">
        <v>672.32315826454715</v>
      </c>
      <c r="L10" s="36">
        <v>894.49532903151146</v>
      </c>
      <c r="M10" s="36">
        <v>962.13868742858358</v>
      </c>
      <c r="N10" s="36">
        <v>981.33459509281988</v>
      </c>
      <c r="O10" s="36">
        <v>963.94419430806533</v>
      </c>
      <c r="P10" s="36">
        <v>983.8385017197171</v>
      </c>
      <c r="Q10" s="36">
        <v>971.74253843784663</v>
      </c>
    </row>
    <row r="11" spans="1:17" ht="11.45" customHeight="1" x14ac:dyDescent="0.25">
      <c r="B11" s="42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</row>
    <row r="12" spans="1:17" ht="11.45" customHeight="1" x14ac:dyDescent="0.25">
      <c r="A12" s="27" t="s">
        <v>115</v>
      </c>
      <c r="B12" s="41">
        <f t="shared" ref="B12" si="2">SUM(B13,B17)</f>
        <v>1242.5442808184525</v>
      </c>
      <c r="C12" s="41">
        <f t="shared" ref="C12:Q12" si="3">SUM(C13,C17)</f>
        <v>1317.9893284635314</v>
      </c>
      <c r="D12" s="41">
        <f t="shared" si="3"/>
        <v>1265.0351999833426</v>
      </c>
      <c r="E12" s="41">
        <f t="shared" si="3"/>
        <v>1266.1771574404559</v>
      </c>
      <c r="F12" s="41">
        <f t="shared" si="3"/>
        <v>1507.7555554310418</v>
      </c>
      <c r="G12" s="41">
        <f t="shared" si="3"/>
        <v>1480.5077079733592</v>
      </c>
      <c r="H12" s="41">
        <f t="shared" si="3"/>
        <v>1577.2169811806834</v>
      </c>
      <c r="I12" s="41">
        <f t="shared" si="3"/>
        <v>1664.5159829393328</v>
      </c>
      <c r="J12" s="41">
        <f t="shared" si="3"/>
        <v>1668.6648117979662</v>
      </c>
      <c r="K12" s="41">
        <f t="shared" si="3"/>
        <v>1560.7208860155317</v>
      </c>
      <c r="L12" s="41">
        <f t="shared" si="3"/>
        <v>1552.5057903063152</v>
      </c>
      <c r="M12" s="41">
        <f t="shared" si="3"/>
        <v>1667.5891022671121</v>
      </c>
      <c r="N12" s="41">
        <f t="shared" si="3"/>
        <v>1568.3752442410139</v>
      </c>
      <c r="O12" s="41">
        <f t="shared" si="3"/>
        <v>1522.1848388731808</v>
      </c>
      <c r="P12" s="41">
        <f t="shared" si="3"/>
        <v>1525.0087504914895</v>
      </c>
      <c r="Q12" s="41">
        <f t="shared" si="3"/>
        <v>1549.5169524206924</v>
      </c>
    </row>
    <row r="13" spans="1:17" ht="11.45" customHeight="1" x14ac:dyDescent="0.25">
      <c r="A13" s="130" t="s">
        <v>39</v>
      </c>
      <c r="B13" s="132">
        <f t="shared" ref="B13" si="4">SUM(B14:B16)</f>
        <v>1222.1878357032328</v>
      </c>
      <c r="C13" s="132">
        <f t="shared" ref="C13:Q13" si="5">SUM(C14:C16)</f>
        <v>1298.463594835398</v>
      </c>
      <c r="D13" s="132">
        <f t="shared" si="5"/>
        <v>1246.1044847872033</v>
      </c>
      <c r="E13" s="132">
        <f t="shared" si="5"/>
        <v>1248.1675687876693</v>
      </c>
      <c r="F13" s="132">
        <f t="shared" si="5"/>
        <v>1487.8606249508121</v>
      </c>
      <c r="G13" s="132">
        <f t="shared" si="5"/>
        <v>1460.7675808439908</v>
      </c>
      <c r="H13" s="132">
        <f t="shared" si="5"/>
        <v>1556.6639120181283</v>
      </c>
      <c r="I13" s="132">
        <f t="shared" si="5"/>
        <v>1641.874110394042</v>
      </c>
      <c r="J13" s="132">
        <f t="shared" si="5"/>
        <v>1643.7710843720508</v>
      </c>
      <c r="K13" s="132">
        <f t="shared" si="5"/>
        <v>1537.3935951458923</v>
      </c>
      <c r="L13" s="132">
        <f t="shared" si="5"/>
        <v>1527.9633481123374</v>
      </c>
      <c r="M13" s="132">
        <f t="shared" si="5"/>
        <v>1642.3507158849063</v>
      </c>
      <c r="N13" s="132">
        <f t="shared" si="5"/>
        <v>1542.9804854142246</v>
      </c>
      <c r="O13" s="132">
        <f t="shared" si="5"/>
        <v>1496.617769797117</v>
      </c>
      <c r="P13" s="132">
        <f t="shared" si="5"/>
        <v>1500.2901610848328</v>
      </c>
      <c r="Q13" s="132">
        <f t="shared" si="5"/>
        <v>1524.0990666259204</v>
      </c>
    </row>
    <row r="14" spans="1:17" ht="11.45" customHeight="1" x14ac:dyDescent="0.25">
      <c r="A14" s="116" t="s">
        <v>23</v>
      </c>
      <c r="B14" s="42">
        <f>B23*B79/1000000</f>
        <v>391.15784939563952</v>
      </c>
      <c r="C14" s="42">
        <f t="shared" ref="C14:Q14" si="6">C23*C79/1000000</f>
        <v>399.6589634697076</v>
      </c>
      <c r="D14" s="42">
        <f t="shared" si="6"/>
        <v>394.2745117409379</v>
      </c>
      <c r="E14" s="42">
        <f t="shared" si="6"/>
        <v>418.83631640083172</v>
      </c>
      <c r="F14" s="42">
        <f t="shared" si="6"/>
        <v>510.26357729694831</v>
      </c>
      <c r="G14" s="42">
        <f t="shared" si="6"/>
        <v>514.96390706918851</v>
      </c>
      <c r="H14" s="42">
        <f t="shared" si="6"/>
        <v>532.84891440413446</v>
      </c>
      <c r="I14" s="42">
        <f t="shared" si="6"/>
        <v>568.79174469096938</v>
      </c>
      <c r="J14" s="42">
        <f t="shared" si="6"/>
        <v>531.40597165639235</v>
      </c>
      <c r="K14" s="42">
        <f t="shared" si="6"/>
        <v>490.07630978752303</v>
      </c>
      <c r="L14" s="42">
        <f t="shared" si="6"/>
        <v>486.60456166151766</v>
      </c>
      <c r="M14" s="42">
        <f t="shared" si="6"/>
        <v>491.78941650496483</v>
      </c>
      <c r="N14" s="42">
        <f t="shared" si="6"/>
        <v>423.40382353546238</v>
      </c>
      <c r="O14" s="42">
        <f t="shared" si="6"/>
        <v>363.19516097828398</v>
      </c>
      <c r="P14" s="42">
        <f t="shared" si="6"/>
        <v>351.566212231561</v>
      </c>
      <c r="Q14" s="42">
        <f t="shared" si="6"/>
        <v>356.8455463148357</v>
      </c>
    </row>
    <row r="15" spans="1:17" ht="11.45" customHeight="1" x14ac:dyDescent="0.25">
      <c r="A15" s="116" t="s">
        <v>127</v>
      </c>
      <c r="B15" s="42">
        <f>B24*B80/1000000</f>
        <v>557.9260914332018</v>
      </c>
      <c r="C15" s="42">
        <f t="shared" ref="C15:Q15" si="7">C24*C80/1000000</f>
        <v>574.4175069518227</v>
      </c>
      <c r="D15" s="42">
        <f t="shared" si="7"/>
        <v>558.04825618181758</v>
      </c>
      <c r="E15" s="42">
        <f t="shared" si="7"/>
        <v>574.44024870962221</v>
      </c>
      <c r="F15" s="42">
        <f t="shared" si="7"/>
        <v>649.58028767237113</v>
      </c>
      <c r="G15" s="42">
        <f t="shared" si="7"/>
        <v>621.4750918700895</v>
      </c>
      <c r="H15" s="42">
        <f t="shared" si="7"/>
        <v>655.86916520393629</v>
      </c>
      <c r="I15" s="42">
        <f t="shared" si="7"/>
        <v>646.46769556538902</v>
      </c>
      <c r="J15" s="42">
        <f t="shared" si="7"/>
        <v>645.81520778002516</v>
      </c>
      <c r="K15" s="42">
        <f t="shared" si="7"/>
        <v>609.92154998204467</v>
      </c>
      <c r="L15" s="42">
        <f t="shared" si="7"/>
        <v>618.67115318585149</v>
      </c>
      <c r="M15" s="42">
        <f t="shared" si="7"/>
        <v>676.29705265489622</v>
      </c>
      <c r="N15" s="42">
        <f t="shared" si="7"/>
        <v>652.2555981820642</v>
      </c>
      <c r="O15" s="42">
        <f t="shared" si="7"/>
        <v>654.23690376684499</v>
      </c>
      <c r="P15" s="42">
        <f t="shared" si="7"/>
        <v>676.20916901914677</v>
      </c>
      <c r="Q15" s="42">
        <f t="shared" si="7"/>
        <v>694.65128088018059</v>
      </c>
    </row>
    <row r="16" spans="1:17" ht="11.45" customHeight="1" x14ac:dyDescent="0.25">
      <c r="A16" s="116" t="s">
        <v>125</v>
      </c>
      <c r="B16" s="42">
        <f>B25*B81/1000000</f>
        <v>273.10389487439141</v>
      </c>
      <c r="C16" s="42">
        <f t="shared" ref="C16:Q16" si="8">C25*C81/1000000</f>
        <v>324.38712441386781</v>
      </c>
      <c r="D16" s="42">
        <f t="shared" si="8"/>
        <v>293.78171686444784</v>
      </c>
      <c r="E16" s="42">
        <f t="shared" si="8"/>
        <v>254.89100367721531</v>
      </c>
      <c r="F16" s="42">
        <f t="shared" si="8"/>
        <v>328.01675998149278</v>
      </c>
      <c r="G16" s="42">
        <f t="shared" si="8"/>
        <v>324.32858190471273</v>
      </c>
      <c r="H16" s="42">
        <f t="shared" si="8"/>
        <v>367.94583241005762</v>
      </c>
      <c r="I16" s="42">
        <f t="shared" si="8"/>
        <v>426.61467013768356</v>
      </c>
      <c r="J16" s="42">
        <f t="shared" si="8"/>
        <v>466.54990493563332</v>
      </c>
      <c r="K16" s="42">
        <f t="shared" si="8"/>
        <v>437.39573537632458</v>
      </c>
      <c r="L16" s="42">
        <f t="shared" si="8"/>
        <v>422.68763326496816</v>
      </c>
      <c r="M16" s="42">
        <f t="shared" si="8"/>
        <v>474.26424672504533</v>
      </c>
      <c r="N16" s="42">
        <f t="shared" si="8"/>
        <v>467.3210636966981</v>
      </c>
      <c r="O16" s="42">
        <f t="shared" si="8"/>
        <v>479.18570505198795</v>
      </c>
      <c r="P16" s="42">
        <f t="shared" si="8"/>
        <v>472.51477983412491</v>
      </c>
      <c r="Q16" s="42">
        <f t="shared" si="8"/>
        <v>472.60223943090421</v>
      </c>
    </row>
    <row r="17" spans="1:17" ht="11.45" customHeight="1" x14ac:dyDescent="0.25">
      <c r="A17" s="128" t="s">
        <v>18</v>
      </c>
      <c r="B17" s="131">
        <f t="shared" ref="B17" si="9">SUM(B18:B19)</f>
        <v>20.356445115219785</v>
      </c>
      <c r="C17" s="131">
        <f t="shared" ref="C17:Q17" si="10">SUM(C18:C19)</f>
        <v>19.525733628133359</v>
      </c>
      <c r="D17" s="131">
        <f t="shared" si="10"/>
        <v>18.930715196139388</v>
      </c>
      <c r="E17" s="131">
        <f t="shared" si="10"/>
        <v>18.009588652786466</v>
      </c>
      <c r="F17" s="131">
        <f t="shared" si="10"/>
        <v>19.894930480229753</v>
      </c>
      <c r="G17" s="131">
        <f t="shared" si="10"/>
        <v>19.740127129368375</v>
      </c>
      <c r="H17" s="131">
        <f t="shared" si="10"/>
        <v>20.553069162555268</v>
      </c>
      <c r="I17" s="131">
        <f t="shared" si="10"/>
        <v>22.641872545290902</v>
      </c>
      <c r="J17" s="131">
        <f t="shared" si="10"/>
        <v>24.893727425915294</v>
      </c>
      <c r="K17" s="131">
        <f t="shared" si="10"/>
        <v>23.327290869639508</v>
      </c>
      <c r="L17" s="131">
        <f t="shared" si="10"/>
        <v>24.542442193977948</v>
      </c>
      <c r="M17" s="131">
        <f t="shared" si="10"/>
        <v>25.238386382205796</v>
      </c>
      <c r="N17" s="131">
        <f t="shared" si="10"/>
        <v>25.394758826789207</v>
      </c>
      <c r="O17" s="131">
        <f t="shared" si="10"/>
        <v>25.567069076063653</v>
      </c>
      <c r="P17" s="131">
        <f t="shared" si="10"/>
        <v>24.718589406656715</v>
      </c>
      <c r="Q17" s="131">
        <f t="shared" si="10"/>
        <v>25.417885794771991</v>
      </c>
    </row>
    <row r="18" spans="1:17" ht="11.45" customHeight="1" x14ac:dyDescent="0.25">
      <c r="A18" s="95" t="s">
        <v>126</v>
      </c>
      <c r="B18" s="37">
        <f>B27*B83/1000000</f>
        <v>12.489940845017999</v>
      </c>
      <c r="C18" s="37">
        <f t="shared" ref="C18:Q18" si="11">C27*C83/1000000</f>
        <v>11.615757877432072</v>
      </c>
      <c r="D18" s="37">
        <f t="shared" si="11"/>
        <v>11.235532039213719</v>
      </c>
      <c r="E18" s="37">
        <f t="shared" si="11"/>
        <v>10.120754220641382</v>
      </c>
      <c r="F18" s="37">
        <f t="shared" si="11"/>
        <v>10.722874128550494</v>
      </c>
      <c r="G18" s="37">
        <f t="shared" si="11"/>
        <v>10.893766380819114</v>
      </c>
      <c r="H18" s="37">
        <f t="shared" si="11"/>
        <v>11.635308216275291</v>
      </c>
      <c r="I18" s="37">
        <f t="shared" si="11"/>
        <v>11.749314319844126</v>
      </c>
      <c r="J18" s="37">
        <f t="shared" si="11"/>
        <v>11.871779916016878</v>
      </c>
      <c r="K18" s="37">
        <f t="shared" si="11"/>
        <v>10.796259092022867</v>
      </c>
      <c r="L18" s="37">
        <f t="shared" si="11"/>
        <v>8.2895706814141352</v>
      </c>
      <c r="M18" s="37">
        <f t="shared" si="11"/>
        <v>7.4561099616091431</v>
      </c>
      <c r="N18" s="37">
        <f t="shared" si="11"/>
        <v>6.8132820512908943</v>
      </c>
      <c r="O18" s="37">
        <f t="shared" si="11"/>
        <v>6.4697437967764655</v>
      </c>
      <c r="P18" s="37">
        <f t="shared" si="11"/>
        <v>6.1355714433445625</v>
      </c>
      <c r="Q18" s="37">
        <f t="shared" si="11"/>
        <v>6.2974925514904729</v>
      </c>
    </row>
    <row r="19" spans="1:17" ht="11.45" customHeight="1" x14ac:dyDescent="0.25">
      <c r="A19" s="93" t="s">
        <v>125</v>
      </c>
      <c r="B19" s="36">
        <f>B28*B84/1000000</f>
        <v>7.8665042702017853</v>
      </c>
      <c r="C19" s="36">
        <f t="shared" ref="C19:Q19" si="12">C28*C84/1000000</f>
        <v>7.9099757507012889</v>
      </c>
      <c r="D19" s="36">
        <f t="shared" si="12"/>
        <v>7.6951831569256681</v>
      </c>
      <c r="E19" s="36">
        <f t="shared" si="12"/>
        <v>7.8888344321450843</v>
      </c>
      <c r="F19" s="36">
        <f t="shared" si="12"/>
        <v>9.1720563516792595</v>
      </c>
      <c r="G19" s="36">
        <f t="shared" si="12"/>
        <v>8.8463607485492624</v>
      </c>
      <c r="H19" s="36">
        <f t="shared" si="12"/>
        <v>8.9177609462799765</v>
      </c>
      <c r="I19" s="36">
        <f t="shared" si="12"/>
        <v>10.892558225446775</v>
      </c>
      <c r="J19" s="36">
        <f t="shared" si="12"/>
        <v>13.021947509898414</v>
      </c>
      <c r="K19" s="36">
        <f t="shared" si="12"/>
        <v>12.531031777616642</v>
      </c>
      <c r="L19" s="36">
        <f t="shared" si="12"/>
        <v>16.252871512563811</v>
      </c>
      <c r="M19" s="36">
        <f t="shared" si="12"/>
        <v>17.782276420596652</v>
      </c>
      <c r="N19" s="36">
        <f t="shared" si="12"/>
        <v>18.581476775498313</v>
      </c>
      <c r="O19" s="36">
        <f t="shared" si="12"/>
        <v>19.097325279287187</v>
      </c>
      <c r="P19" s="36">
        <f t="shared" si="12"/>
        <v>18.583017963312152</v>
      </c>
      <c r="Q19" s="36">
        <f t="shared" si="12"/>
        <v>19.120393243281516</v>
      </c>
    </row>
    <row r="20" spans="1:17" ht="11.45" customHeight="1" x14ac:dyDescent="0.25"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</row>
    <row r="21" spans="1:17" ht="11.45" customHeight="1" x14ac:dyDescent="0.25">
      <c r="A21" s="27" t="s">
        <v>140</v>
      </c>
      <c r="B21" s="41">
        <f t="shared" ref="B21" si="13">SUM(B22,B26)</f>
        <v>1223981</v>
      </c>
      <c r="C21" s="41">
        <f t="shared" ref="C21:Q21" si="14">SUM(C22,C26)</f>
        <v>1217820</v>
      </c>
      <c r="D21" s="41">
        <f t="shared" si="14"/>
        <v>1195225</v>
      </c>
      <c r="E21" s="41">
        <f t="shared" si="14"/>
        <v>1242584</v>
      </c>
      <c r="F21" s="41">
        <f t="shared" si="14"/>
        <v>1483777</v>
      </c>
      <c r="G21" s="41">
        <f t="shared" si="14"/>
        <v>1450697</v>
      </c>
      <c r="H21" s="41">
        <f t="shared" si="14"/>
        <v>1493443</v>
      </c>
      <c r="I21" s="41">
        <f t="shared" si="14"/>
        <v>1625345</v>
      </c>
      <c r="J21" s="41">
        <f t="shared" si="14"/>
        <v>1609323</v>
      </c>
      <c r="K21" s="41">
        <f t="shared" si="14"/>
        <v>1479277</v>
      </c>
      <c r="L21" s="41">
        <f t="shared" si="14"/>
        <v>1489776</v>
      </c>
      <c r="M21" s="41">
        <f t="shared" si="14"/>
        <v>1579126</v>
      </c>
      <c r="N21" s="41">
        <f t="shared" si="14"/>
        <v>1472731</v>
      </c>
      <c r="O21" s="41">
        <f t="shared" si="14"/>
        <v>1401172</v>
      </c>
      <c r="P21" s="41">
        <f t="shared" si="14"/>
        <v>1416780</v>
      </c>
      <c r="Q21" s="41">
        <f t="shared" si="14"/>
        <v>1452310</v>
      </c>
    </row>
    <row r="22" spans="1:17" ht="11.45" customHeight="1" x14ac:dyDescent="0.25">
      <c r="A22" s="130" t="s">
        <v>39</v>
      </c>
      <c r="B22" s="132">
        <f t="shared" ref="B22" si="15">SUM(B23:B25)</f>
        <v>1206043</v>
      </c>
      <c r="C22" s="132">
        <f t="shared" ref="C22:Q22" si="16">SUM(C23:C25)</f>
        <v>1201028</v>
      </c>
      <c r="D22" s="132">
        <f t="shared" si="16"/>
        <v>1179089</v>
      </c>
      <c r="E22" s="132">
        <f t="shared" si="16"/>
        <v>1226958</v>
      </c>
      <c r="F22" s="132">
        <f t="shared" si="16"/>
        <v>1465572</v>
      </c>
      <c r="G22" s="132">
        <f t="shared" si="16"/>
        <v>1433199</v>
      </c>
      <c r="H22" s="132">
        <f t="shared" si="16"/>
        <v>1475899</v>
      </c>
      <c r="I22" s="132">
        <f t="shared" si="16"/>
        <v>1607386</v>
      </c>
      <c r="J22" s="132">
        <f t="shared" si="16"/>
        <v>1591002</v>
      </c>
      <c r="K22" s="132">
        <f t="shared" si="16"/>
        <v>1462812</v>
      </c>
      <c r="L22" s="132">
        <f t="shared" si="16"/>
        <v>1471768</v>
      </c>
      <c r="M22" s="132">
        <f t="shared" si="16"/>
        <v>1561064</v>
      </c>
      <c r="N22" s="132">
        <f t="shared" si="16"/>
        <v>1455422</v>
      </c>
      <c r="O22" s="132">
        <f t="shared" si="16"/>
        <v>1384035</v>
      </c>
      <c r="P22" s="132">
        <f t="shared" si="16"/>
        <v>1400324</v>
      </c>
      <c r="Q22" s="132">
        <f t="shared" si="16"/>
        <v>1435243</v>
      </c>
    </row>
    <row r="23" spans="1:17" ht="11.45" customHeight="1" x14ac:dyDescent="0.25">
      <c r="A23" s="116" t="s">
        <v>23</v>
      </c>
      <c r="B23" s="42">
        <f>IF(B32=0,0,B32/B70)</f>
        <v>433670</v>
      </c>
      <c r="C23" s="42">
        <f t="shared" ref="C23:Q23" si="17">IF(C32=0,0,C32/C70)</f>
        <v>432648</v>
      </c>
      <c r="D23" s="42">
        <f t="shared" si="17"/>
        <v>426913</v>
      </c>
      <c r="E23" s="42">
        <f t="shared" si="17"/>
        <v>453635</v>
      </c>
      <c r="F23" s="42">
        <f t="shared" si="17"/>
        <v>552706</v>
      </c>
      <c r="G23" s="42">
        <f t="shared" si="17"/>
        <v>558071</v>
      </c>
      <c r="H23" s="42">
        <f t="shared" si="17"/>
        <v>577669</v>
      </c>
      <c r="I23" s="42">
        <f t="shared" si="17"/>
        <v>617049</v>
      </c>
      <c r="J23" s="42">
        <f t="shared" si="17"/>
        <v>576915</v>
      </c>
      <c r="K23" s="42">
        <f t="shared" si="17"/>
        <v>532383</v>
      </c>
      <c r="L23" s="42">
        <f t="shared" si="17"/>
        <v>528918</v>
      </c>
      <c r="M23" s="42">
        <f t="shared" si="17"/>
        <v>534244</v>
      </c>
      <c r="N23" s="42">
        <f t="shared" si="17"/>
        <v>459713</v>
      </c>
      <c r="O23" s="42">
        <f t="shared" si="17"/>
        <v>394135</v>
      </c>
      <c r="P23" s="42">
        <f t="shared" si="17"/>
        <v>381333</v>
      </c>
      <c r="Q23" s="42">
        <f t="shared" si="17"/>
        <v>386857</v>
      </c>
    </row>
    <row r="24" spans="1:17" ht="11.45" customHeight="1" x14ac:dyDescent="0.25">
      <c r="A24" s="116" t="s">
        <v>127</v>
      </c>
      <c r="B24" s="42">
        <f t="shared" ref="B24:Q25" si="18">IF(B33=0,0,B33/B71)</f>
        <v>683737</v>
      </c>
      <c r="C24" s="42">
        <f t="shared" si="18"/>
        <v>663100</v>
      </c>
      <c r="D24" s="42">
        <f t="shared" si="18"/>
        <v>656829</v>
      </c>
      <c r="E24" s="42">
        <f t="shared" si="18"/>
        <v>690598</v>
      </c>
      <c r="F24" s="42">
        <f t="shared" si="18"/>
        <v>806408</v>
      </c>
      <c r="G24" s="42">
        <f t="shared" si="18"/>
        <v>769867</v>
      </c>
      <c r="H24" s="42">
        <f t="shared" si="18"/>
        <v>778813</v>
      </c>
      <c r="I24" s="42">
        <f t="shared" si="18"/>
        <v>851879</v>
      </c>
      <c r="J24" s="42">
        <f t="shared" si="18"/>
        <v>862668</v>
      </c>
      <c r="K24" s="42">
        <f t="shared" si="18"/>
        <v>788472</v>
      </c>
      <c r="L24" s="42">
        <f t="shared" si="18"/>
        <v>785089</v>
      </c>
      <c r="M24" s="42">
        <f t="shared" si="18"/>
        <v>850303</v>
      </c>
      <c r="N24" s="42">
        <f t="shared" si="18"/>
        <v>822252</v>
      </c>
      <c r="O24" s="42">
        <f t="shared" si="18"/>
        <v>812516</v>
      </c>
      <c r="P24" s="42">
        <f t="shared" si="18"/>
        <v>844536</v>
      </c>
      <c r="Q24" s="42">
        <f t="shared" si="18"/>
        <v>874348</v>
      </c>
    </row>
    <row r="25" spans="1:17" ht="11.45" customHeight="1" x14ac:dyDescent="0.25">
      <c r="A25" s="116" t="s">
        <v>125</v>
      </c>
      <c r="B25" s="42">
        <f t="shared" si="18"/>
        <v>88636.000000000015</v>
      </c>
      <c r="C25" s="42">
        <f t="shared" si="18"/>
        <v>105279.99999999999</v>
      </c>
      <c r="D25" s="42">
        <f t="shared" si="18"/>
        <v>95347.000000000015</v>
      </c>
      <c r="E25" s="42">
        <f t="shared" si="18"/>
        <v>82725</v>
      </c>
      <c r="F25" s="42">
        <f t="shared" si="18"/>
        <v>106458.00000000001</v>
      </c>
      <c r="G25" s="42">
        <f t="shared" si="18"/>
        <v>105261</v>
      </c>
      <c r="H25" s="42">
        <f t="shared" si="18"/>
        <v>119417</v>
      </c>
      <c r="I25" s="42">
        <f t="shared" si="18"/>
        <v>138458</v>
      </c>
      <c r="J25" s="42">
        <f t="shared" si="18"/>
        <v>151419</v>
      </c>
      <c r="K25" s="42">
        <f t="shared" si="18"/>
        <v>141957</v>
      </c>
      <c r="L25" s="42">
        <f t="shared" si="18"/>
        <v>157761</v>
      </c>
      <c r="M25" s="42">
        <f t="shared" si="18"/>
        <v>176517</v>
      </c>
      <c r="N25" s="42">
        <f t="shared" si="18"/>
        <v>173457</v>
      </c>
      <c r="O25" s="42">
        <f t="shared" si="18"/>
        <v>177384</v>
      </c>
      <c r="P25" s="42">
        <f t="shared" si="18"/>
        <v>174455</v>
      </c>
      <c r="Q25" s="42">
        <f t="shared" si="18"/>
        <v>174038</v>
      </c>
    </row>
    <row r="26" spans="1:17" ht="11.45" customHeight="1" x14ac:dyDescent="0.25">
      <c r="A26" s="128" t="s">
        <v>18</v>
      </c>
      <c r="B26" s="131">
        <f t="shared" ref="B26" si="19">SUM(B27:B28)</f>
        <v>17938</v>
      </c>
      <c r="C26" s="131">
        <f t="shared" ref="C26:Q26" si="20">SUM(C27:C28)</f>
        <v>16792</v>
      </c>
      <c r="D26" s="131">
        <f t="shared" si="20"/>
        <v>16135.999999999998</v>
      </c>
      <c r="E26" s="131">
        <f t="shared" si="20"/>
        <v>15626</v>
      </c>
      <c r="F26" s="131">
        <f t="shared" si="20"/>
        <v>18205</v>
      </c>
      <c r="G26" s="131">
        <f t="shared" si="20"/>
        <v>17498</v>
      </c>
      <c r="H26" s="131">
        <f t="shared" si="20"/>
        <v>17544</v>
      </c>
      <c r="I26" s="131">
        <f t="shared" si="20"/>
        <v>17959</v>
      </c>
      <c r="J26" s="131">
        <f t="shared" si="20"/>
        <v>18321</v>
      </c>
      <c r="K26" s="131">
        <f t="shared" si="20"/>
        <v>16465</v>
      </c>
      <c r="L26" s="131">
        <f t="shared" si="20"/>
        <v>18008</v>
      </c>
      <c r="M26" s="131">
        <f t="shared" si="20"/>
        <v>18062</v>
      </c>
      <c r="N26" s="131">
        <f t="shared" si="20"/>
        <v>17309</v>
      </c>
      <c r="O26" s="131">
        <f t="shared" si="20"/>
        <v>17137</v>
      </c>
      <c r="P26" s="131">
        <f t="shared" si="20"/>
        <v>16456</v>
      </c>
      <c r="Q26" s="131">
        <f t="shared" si="20"/>
        <v>17067</v>
      </c>
    </row>
    <row r="27" spans="1:17" ht="11.45" customHeight="1" x14ac:dyDescent="0.25">
      <c r="A27" s="95" t="s">
        <v>126</v>
      </c>
      <c r="B27" s="37">
        <f t="shared" ref="B27:Q28" si="21">IF(B36=0,0,B36/B74)</f>
        <v>14762</v>
      </c>
      <c r="C27" s="37">
        <f t="shared" si="21"/>
        <v>13599.000000000002</v>
      </c>
      <c r="D27" s="37">
        <f t="shared" si="21"/>
        <v>13029.999999999998</v>
      </c>
      <c r="E27" s="37">
        <f t="shared" si="21"/>
        <v>12439</v>
      </c>
      <c r="F27" s="37">
        <f t="shared" si="21"/>
        <v>14492</v>
      </c>
      <c r="G27" s="37">
        <f t="shared" si="21"/>
        <v>13921.000000000002</v>
      </c>
      <c r="H27" s="37">
        <f t="shared" si="21"/>
        <v>13964</v>
      </c>
      <c r="I27" s="37">
        <f t="shared" si="21"/>
        <v>13728</v>
      </c>
      <c r="J27" s="37">
        <f t="shared" si="21"/>
        <v>13273.000000000002</v>
      </c>
      <c r="K27" s="37">
        <f t="shared" si="21"/>
        <v>11498</v>
      </c>
      <c r="L27" s="37">
        <f t="shared" si="21"/>
        <v>11793</v>
      </c>
      <c r="M27" s="37">
        <f t="shared" si="21"/>
        <v>11399</v>
      </c>
      <c r="N27" s="37">
        <f t="shared" si="21"/>
        <v>10364</v>
      </c>
      <c r="O27" s="37">
        <f t="shared" si="21"/>
        <v>9991</v>
      </c>
      <c r="P27" s="37">
        <f t="shared" si="21"/>
        <v>9556</v>
      </c>
      <c r="Q27" s="37">
        <f t="shared" si="21"/>
        <v>10044</v>
      </c>
    </row>
    <row r="28" spans="1:17" ht="11.45" customHeight="1" x14ac:dyDescent="0.25">
      <c r="A28" s="93" t="s">
        <v>125</v>
      </c>
      <c r="B28" s="36">
        <f t="shared" si="21"/>
        <v>3175.9999999999995</v>
      </c>
      <c r="C28" s="36">
        <f t="shared" si="21"/>
        <v>3193</v>
      </c>
      <c r="D28" s="36">
        <f t="shared" si="21"/>
        <v>3106</v>
      </c>
      <c r="E28" s="36">
        <f t="shared" si="21"/>
        <v>3187</v>
      </c>
      <c r="F28" s="36">
        <f t="shared" si="21"/>
        <v>3713</v>
      </c>
      <c r="G28" s="36">
        <f t="shared" si="21"/>
        <v>3577</v>
      </c>
      <c r="H28" s="36">
        <f t="shared" si="21"/>
        <v>3580</v>
      </c>
      <c r="I28" s="36">
        <f t="shared" si="21"/>
        <v>4231</v>
      </c>
      <c r="J28" s="36">
        <f t="shared" si="21"/>
        <v>5048</v>
      </c>
      <c r="K28" s="36">
        <f t="shared" si="21"/>
        <v>4967</v>
      </c>
      <c r="L28" s="36">
        <f t="shared" si="21"/>
        <v>6215</v>
      </c>
      <c r="M28" s="36">
        <f t="shared" si="21"/>
        <v>6663</v>
      </c>
      <c r="N28" s="36">
        <f t="shared" si="21"/>
        <v>6945</v>
      </c>
      <c r="O28" s="36">
        <f t="shared" si="21"/>
        <v>7146</v>
      </c>
      <c r="P28" s="36">
        <f t="shared" si="21"/>
        <v>6899.9999999999991</v>
      </c>
      <c r="Q28" s="36">
        <f t="shared" si="21"/>
        <v>7023</v>
      </c>
    </row>
    <row r="30" spans="1:17" ht="11.45" customHeight="1" x14ac:dyDescent="0.25">
      <c r="A30" s="27" t="s">
        <v>139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</row>
    <row r="31" spans="1:17" ht="11.45" customHeight="1" x14ac:dyDescent="0.25">
      <c r="A31" s="130" t="s">
        <v>138</v>
      </c>
      <c r="B31" s="132">
        <f t="shared" ref="B31:Q31" si="22">SUM(B32:B34)</f>
        <v>115132841</v>
      </c>
      <c r="C31" s="132">
        <f t="shared" si="22"/>
        <v>114150434</v>
      </c>
      <c r="D31" s="132">
        <f t="shared" si="22"/>
        <v>113020570</v>
      </c>
      <c r="E31" s="132">
        <f t="shared" si="22"/>
        <v>120052804</v>
      </c>
      <c r="F31" s="132">
        <f t="shared" si="22"/>
        <v>130489860</v>
      </c>
      <c r="G31" s="132">
        <f t="shared" si="22"/>
        <v>140867111</v>
      </c>
      <c r="H31" s="132">
        <f t="shared" si="22"/>
        <v>147962322</v>
      </c>
      <c r="I31" s="132">
        <f t="shared" si="22"/>
        <v>162984822</v>
      </c>
      <c r="J31" s="132">
        <f t="shared" si="22"/>
        <v>161345853</v>
      </c>
      <c r="K31" s="132">
        <f t="shared" si="22"/>
        <v>148988842</v>
      </c>
      <c r="L31" s="132">
        <f t="shared" si="22"/>
        <v>153915703</v>
      </c>
      <c r="M31" s="132">
        <f t="shared" si="22"/>
        <v>165667780</v>
      </c>
      <c r="N31" s="132">
        <f t="shared" si="22"/>
        <v>160385889</v>
      </c>
      <c r="O31" s="132">
        <f t="shared" si="22"/>
        <v>158072126</v>
      </c>
      <c r="P31" s="132">
        <f t="shared" si="22"/>
        <v>165710956</v>
      </c>
      <c r="Q31" s="132">
        <f t="shared" si="22"/>
        <v>175031616</v>
      </c>
    </row>
    <row r="32" spans="1:17" ht="11.45" customHeight="1" x14ac:dyDescent="0.25">
      <c r="A32" s="116" t="s">
        <v>23</v>
      </c>
      <c r="B32" s="42">
        <v>29981935.999999996</v>
      </c>
      <c r="C32" s="42">
        <v>29455753</v>
      </c>
      <c r="D32" s="42">
        <v>29084811</v>
      </c>
      <c r="E32" s="42">
        <v>31568877.000000004</v>
      </c>
      <c r="F32" s="42">
        <v>35057178</v>
      </c>
      <c r="G32" s="42">
        <v>38816301</v>
      </c>
      <c r="H32" s="42">
        <v>41091932</v>
      </c>
      <c r="I32" s="42">
        <v>44261049</v>
      </c>
      <c r="J32" s="42">
        <v>40654256</v>
      </c>
      <c r="K32" s="42">
        <v>37468835</v>
      </c>
      <c r="L32" s="42">
        <v>38200111</v>
      </c>
      <c r="M32" s="42">
        <v>37763029</v>
      </c>
      <c r="N32" s="42">
        <v>33131029.999999996</v>
      </c>
      <c r="O32" s="42">
        <v>28470852.999999996</v>
      </c>
      <c r="P32" s="42">
        <v>29137969</v>
      </c>
      <c r="Q32" s="42">
        <v>30821022</v>
      </c>
    </row>
    <row r="33" spans="1:17" ht="11.45" customHeight="1" x14ac:dyDescent="0.25">
      <c r="A33" s="116" t="s">
        <v>127</v>
      </c>
      <c r="B33" s="42">
        <v>75902446</v>
      </c>
      <c r="C33" s="42">
        <v>73667802</v>
      </c>
      <c r="D33" s="42">
        <v>73303336</v>
      </c>
      <c r="E33" s="42">
        <v>77750673</v>
      </c>
      <c r="F33" s="42">
        <v>82796836</v>
      </c>
      <c r="G33" s="42">
        <v>87906746</v>
      </c>
      <c r="H33" s="42">
        <v>90713983</v>
      </c>
      <c r="I33" s="42">
        <v>100436942</v>
      </c>
      <c r="J33" s="42">
        <v>100520658</v>
      </c>
      <c r="K33" s="42">
        <v>92428197</v>
      </c>
      <c r="L33" s="42">
        <v>94210413</v>
      </c>
      <c r="M33" s="42">
        <v>104183422</v>
      </c>
      <c r="N33" s="42">
        <v>102955365</v>
      </c>
      <c r="O33" s="42">
        <v>104228733</v>
      </c>
      <c r="P33" s="42">
        <v>111242994</v>
      </c>
      <c r="Q33" s="42">
        <v>118547147</v>
      </c>
    </row>
    <row r="34" spans="1:17" ht="11.45" customHeight="1" x14ac:dyDescent="0.25">
      <c r="A34" s="116" t="s">
        <v>125</v>
      </c>
      <c r="B34" s="42">
        <v>9248459</v>
      </c>
      <c r="C34" s="42">
        <v>11026879</v>
      </c>
      <c r="D34" s="42">
        <v>10632423</v>
      </c>
      <c r="E34" s="42">
        <v>10733254</v>
      </c>
      <c r="F34" s="42">
        <v>12635846</v>
      </c>
      <c r="G34" s="42">
        <v>14144063.999999998</v>
      </c>
      <c r="H34" s="42">
        <v>16156407.000000002</v>
      </c>
      <c r="I34" s="42">
        <v>18286831</v>
      </c>
      <c r="J34" s="42">
        <v>20170939</v>
      </c>
      <c r="K34" s="42">
        <v>19091810</v>
      </c>
      <c r="L34" s="42">
        <v>21505179</v>
      </c>
      <c r="M34" s="42">
        <v>23721328.999999996</v>
      </c>
      <c r="N34" s="42">
        <v>24299494</v>
      </c>
      <c r="O34" s="42">
        <v>25372540</v>
      </c>
      <c r="P34" s="42">
        <v>25329993</v>
      </c>
      <c r="Q34" s="42">
        <v>25663447</v>
      </c>
    </row>
    <row r="35" spans="1:17" ht="11.45" customHeight="1" x14ac:dyDescent="0.25">
      <c r="A35" s="128" t="s">
        <v>137</v>
      </c>
      <c r="B35" s="131">
        <f t="shared" ref="B35:Q35" si="23">SUM(B36:B37)</f>
        <v>472287.15002777986</v>
      </c>
      <c r="C35" s="131">
        <f t="shared" si="23"/>
        <v>455873.5329819959</v>
      </c>
      <c r="D35" s="131">
        <f t="shared" si="23"/>
        <v>445439.92504034867</v>
      </c>
      <c r="E35" s="131">
        <f t="shared" si="23"/>
        <v>439678.12231297063</v>
      </c>
      <c r="F35" s="131">
        <f t="shared" si="23"/>
        <v>519090.63968494767</v>
      </c>
      <c r="G35" s="131">
        <f t="shared" si="23"/>
        <v>498084.50193820946</v>
      </c>
      <c r="H35" s="131">
        <f t="shared" si="23"/>
        <v>485360.26167352271</v>
      </c>
      <c r="I35" s="131">
        <f t="shared" si="23"/>
        <v>512975.69878747797</v>
      </c>
      <c r="J35" s="131">
        <f t="shared" si="23"/>
        <v>540254.85579613782</v>
      </c>
      <c r="K35" s="131">
        <f t="shared" si="23"/>
        <v>500820.97816931538</v>
      </c>
      <c r="L35" s="131">
        <f t="shared" si="23"/>
        <v>591585.02079027868</v>
      </c>
      <c r="M35" s="131">
        <f t="shared" si="23"/>
        <v>610578.20804046222</v>
      </c>
      <c r="N35" s="131">
        <f t="shared" si="23"/>
        <v>592187.75484984252</v>
      </c>
      <c r="O35" s="131">
        <f t="shared" si="23"/>
        <v>580488.94943549973</v>
      </c>
      <c r="P35" s="131">
        <f t="shared" si="23"/>
        <v>592292.2641260518</v>
      </c>
      <c r="Q35" s="131">
        <f t="shared" si="23"/>
        <v>592389.1052174971</v>
      </c>
    </row>
    <row r="36" spans="1:17" ht="11.45" customHeight="1" x14ac:dyDescent="0.25">
      <c r="A36" s="95" t="s">
        <v>126</v>
      </c>
      <c r="B36" s="37">
        <v>301786.39629451453</v>
      </c>
      <c r="C36" s="37">
        <v>285092.92804978375</v>
      </c>
      <c r="D36" s="37">
        <v>277392.67063164827</v>
      </c>
      <c r="E36" s="37">
        <v>268562.70090323657</v>
      </c>
      <c r="F36" s="37">
        <v>316909.91088093258</v>
      </c>
      <c r="G36" s="37">
        <v>301253.79145469156</v>
      </c>
      <c r="H36" s="37">
        <v>290176.55669943313</v>
      </c>
      <c r="I36" s="37">
        <v>282084.14661673462</v>
      </c>
      <c r="J36" s="37">
        <v>266472.23355333076</v>
      </c>
      <c r="K36" s="37">
        <v>234328.22750332407</v>
      </c>
      <c r="L36" s="37">
        <v>249535.40416509361</v>
      </c>
      <c r="M36" s="37">
        <v>250065.86852293537</v>
      </c>
      <c r="N36" s="37">
        <v>225404.81045510873</v>
      </c>
      <c r="O36" s="37">
        <v>219792.09205953602</v>
      </c>
      <c r="P36" s="37">
        <v>226986.38780024013</v>
      </c>
      <c r="Q36" s="37">
        <v>235464.02733778389</v>
      </c>
    </row>
    <row r="37" spans="1:17" ht="11.45" customHeight="1" x14ac:dyDescent="0.25">
      <c r="A37" s="93" t="s">
        <v>125</v>
      </c>
      <c r="B37" s="36">
        <v>170500.75373326533</v>
      </c>
      <c r="C37" s="36">
        <v>170780.60493221215</v>
      </c>
      <c r="D37" s="36">
        <v>168047.25440870036</v>
      </c>
      <c r="E37" s="36">
        <v>171115.42140973406</v>
      </c>
      <c r="F37" s="36">
        <v>202180.72880401512</v>
      </c>
      <c r="G37" s="36">
        <v>196830.71048351791</v>
      </c>
      <c r="H37" s="36">
        <v>195183.70497408957</v>
      </c>
      <c r="I37" s="36">
        <v>230891.55217074335</v>
      </c>
      <c r="J37" s="36">
        <v>273782.62224280706</v>
      </c>
      <c r="K37" s="36">
        <v>266492.75066599128</v>
      </c>
      <c r="L37" s="36">
        <v>342049.61662518512</v>
      </c>
      <c r="M37" s="36">
        <v>360512.33951752685</v>
      </c>
      <c r="N37" s="36">
        <v>366782.94439473381</v>
      </c>
      <c r="O37" s="36">
        <v>360696.85737596365</v>
      </c>
      <c r="P37" s="36">
        <v>365305.87632581167</v>
      </c>
      <c r="Q37" s="36">
        <v>356925.07787971327</v>
      </c>
    </row>
    <row r="39" spans="1:17" ht="11.45" customHeight="1" x14ac:dyDescent="0.25">
      <c r="A39" s="27" t="s">
        <v>136</v>
      </c>
      <c r="B39" s="41">
        <f t="shared" ref="B39:Q39" si="24">SUM(B40,B44)</f>
        <v>846.24752892716197</v>
      </c>
      <c r="C39" s="41">
        <f t="shared" si="24"/>
        <v>873.07763613599195</v>
      </c>
      <c r="D39" s="41">
        <f t="shared" si="24"/>
        <v>857.22789168994814</v>
      </c>
      <c r="E39" s="41">
        <f t="shared" si="24"/>
        <v>885.79261784848995</v>
      </c>
      <c r="F39" s="41">
        <f t="shared" si="24"/>
        <v>1025.861232984169</v>
      </c>
      <c r="G39" s="41">
        <f t="shared" si="24"/>
        <v>1012.7276097489598</v>
      </c>
      <c r="H39" s="41">
        <f t="shared" si="24"/>
        <v>1053.7021540438038</v>
      </c>
      <c r="I39" s="41">
        <f t="shared" si="24"/>
        <v>1134.89947732833</v>
      </c>
      <c r="J39" s="41">
        <f t="shared" si="24"/>
        <v>1152.640612556379</v>
      </c>
      <c r="K39" s="41">
        <f t="shared" si="24"/>
        <v>1124.4323615921401</v>
      </c>
      <c r="L39" s="41">
        <f t="shared" si="24"/>
        <v>1099.2763112308949</v>
      </c>
      <c r="M39" s="41">
        <f t="shared" si="24"/>
        <v>1146.1554678109128</v>
      </c>
      <c r="N39" s="41">
        <f t="shared" si="24"/>
        <v>1120.0299788530031</v>
      </c>
      <c r="O39" s="41">
        <f t="shared" si="24"/>
        <v>1110.25791856865</v>
      </c>
      <c r="P39" s="41">
        <f t="shared" si="24"/>
        <v>1115.1950580922021</v>
      </c>
      <c r="Q39" s="41">
        <f t="shared" si="24"/>
        <v>1121.77503376494</v>
      </c>
    </row>
    <row r="40" spans="1:17" ht="11.45" customHeight="1" x14ac:dyDescent="0.25">
      <c r="A40" s="130" t="s">
        <v>39</v>
      </c>
      <c r="B40" s="132">
        <f t="shared" ref="B40:Q40" si="25">SUM(B41:B43)</f>
        <v>826.44538241447901</v>
      </c>
      <c r="C40" s="132">
        <f t="shared" si="25"/>
        <v>853.67252230344695</v>
      </c>
      <c r="D40" s="132">
        <f t="shared" si="25"/>
        <v>838.33422282835409</v>
      </c>
      <c r="E40" s="132">
        <f t="shared" si="25"/>
        <v>867.18871221580798</v>
      </c>
      <c r="F40" s="132">
        <f t="shared" si="25"/>
        <v>1004.834145588618</v>
      </c>
      <c r="G40" s="132">
        <f t="shared" si="25"/>
        <v>992.17482050747685</v>
      </c>
      <c r="H40" s="132">
        <f t="shared" si="25"/>
        <v>1033.2453678996919</v>
      </c>
      <c r="I40" s="132">
        <f t="shared" si="25"/>
        <v>1113.041173233808</v>
      </c>
      <c r="J40" s="132">
        <f t="shared" si="25"/>
        <v>1129.5663971501499</v>
      </c>
      <c r="K40" s="132">
        <f t="shared" si="25"/>
        <v>1102.018217736334</v>
      </c>
      <c r="L40" s="132">
        <f t="shared" si="25"/>
        <v>1074.4700383225179</v>
      </c>
      <c r="M40" s="132">
        <f t="shared" si="25"/>
        <v>1120.5429005948099</v>
      </c>
      <c r="N40" s="132">
        <f t="shared" si="25"/>
        <v>1093.6980653023991</v>
      </c>
      <c r="O40" s="132">
        <f t="shared" si="25"/>
        <v>1084.586076568469</v>
      </c>
      <c r="P40" s="132">
        <f t="shared" si="25"/>
        <v>1090.1832876424442</v>
      </c>
      <c r="Q40" s="132">
        <f t="shared" si="25"/>
        <v>1097.4233348656051</v>
      </c>
    </row>
    <row r="41" spans="1:17" ht="11.45" customHeight="1" x14ac:dyDescent="0.25">
      <c r="A41" s="116" t="s">
        <v>23</v>
      </c>
      <c r="B41" s="42">
        <v>266.05521472392599</v>
      </c>
      <c r="C41" s="42">
        <v>268.55865921787699</v>
      </c>
      <c r="D41" s="42">
        <v>264.99875853507098</v>
      </c>
      <c r="E41" s="42">
        <v>281.58597144630698</v>
      </c>
      <c r="F41" s="42">
        <v>343.08255741775298</v>
      </c>
      <c r="G41" s="42">
        <v>346.19789081885898</v>
      </c>
      <c r="H41" s="42">
        <v>358.35545905707198</v>
      </c>
      <c r="I41" s="42">
        <v>382.78473945409399</v>
      </c>
      <c r="J41" s="42">
        <v>373.91623229663003</v>
      </c>
      <c r="K41" s="42">
        <v>365.047725139166</v>
      </c>
      <c r="L41" s="42">
        <v>356.17921798170198</v>
      </c>
      <c r="M41" s="42">
        <v>347.31071082423801</v>
      </c>
      <c r="N41" s="42">
        <v>338.44220366677399</v>
      </c>
      <c r="O41" s="42">
        <v>329.57369650931003</v>
      </c>
      <c r="P41" s="42">
        <v>320.705189351846</v>
      </c>
      <c r="Q41" s="42">
        <v>311.83668219438198</v>
      </c>
    </row>
    <row r="42" spans="1:17" ht="11.45" customHeight="1" x14ac:dyDescent="0.25">
      <c r="A42" s="116" t="s">
        <v>127</v>
      </c>
      <c r="B42" s="42">
        <v>413.884382566586</v>
      </c>
      <c r="C42" s="42">
        <v>411.09733415994998</v>
      </c>
      <c r="D42" s="42">
        <v>404.20246153846199</v>
      </c>
      <c r="E42" s="42">
        <v>421.35326418547902</v>
      </c>
      <c r="F42" s="42">
        <v>485.78795180722898</v>
      </c>
      <c r="G42" s="42">
        <v>471.99180572167597</v>
      </c>
      <c r="H42" s="42">
        <v>477.50643776824</v>
      </c>
      <c r="I42" s="42">
        <v>501.40023543260702</v>
      </c>
      <c r="J42" s="42">
        <v>505.37082601054499</v>
      </c>
      <c r="K42" s="42">
        <v>491.57467992499198</v>
      </c>
      <c r="L42" s="42">
        <v>477.77853383943898</v>
      </c>
      <c r="M42" s="42">
        <v>509.77398081534801</v>
      </c>
      <c r="N42" s="42">
        <v>495.97783472979501</v>
      </c>
      <c r="O42" s="42">
        <v>489.46746987951798</v>
      </c>
      <c r="P42" s="42">
        <v>507.53365384615398</v>
      </c>
      <c r="Q42" s="42">
        <v>523.87537447573402</v>
      </c>
    </row>
    <row r="43" spans="1:17" ht="11.45" customHeight="1" x14ac:dyDescent="0.25">
      <c r="A43" s="116" t="s">
        <v>125</v>
      </c>
      <c r="B43" s="42">
        <v>146.505785123967</v>
      </c>
      <c r="C43" s="42">
        <v>174.01652892562001</v>
      </c>
      <c r="D43" s="42">
        <v>169.13300275482101</v>
      </c>
      <c r="E43" s="42">
        <v>164.24947658402201</v>
      </c>
      <c r="F43" s="42">
        <v>175.963636363636</v>
      </c>
      <c r="G43" s="42">
        <v>173.98512396694201</v>
      </c>
      <c r="H43" s="42">
        <v>197.38347107438</v>
      </c>
      <c r="I43" s="42">
        <v>228.85619834710701</v>
      </c>
      <c r="J43" s="42">
        <v>250.27933884297499</v>
      </c>
      <c r="K43" s="42">
        <v>245.39581267217599</v>
      </c>
      <c r="L43" s="42">
        <v>240.51228650137699</v>
      </c>
      <c r="M43" s="42">
        <v>263.45820895522399</v>
      </c>
      <c r="N43" s="42">
        <v>259.27802690583002</v>
      </c>
      <c r="O43" s="42">
        <v>265.54491017964102</v>
      </c>
      <c r="P43" s="42">
        <v>261.944444444444</v>
      </c>
      <c r="Q43" s="42">
        <v>261.711278195489</v>
      </c>
    </row>
    <row r="44" spans="1:17" ht="11.45" customHeight="1" x14ac:dyDescent="0.25">
      <c r="A44" s="128" t="s">
        <v>18</v>
      </c>
      <c r="B44" s="131">
        <f t="shared" ref="B44:Q44" si="26">SUM(B45:B46)</f>
        <v>19.802146512682999</v>
      </c>
      <c r="C44" s="131">
        <f t="shared" si="26"/>
        <v>19.405113832544998</v>
      </c>
      <c r="D44" s="131">
        <f t="shared" si="26"/>
        <v>18.893668861594001</v>
      </c>
      <c r="E44" s="131">
        <f t="shared" si="26"/>
        <v>18.603905632682</v>
      </c>
      <c r="F44" s="131">
        <f t="shared" si="26"/>
        <v>21.027087395551</v>
      </c>
      <c r="G44" s="131">
        <f t="shared" si="26"/>
        <v>20.552789241482998</v>
      </c>
      <c r="H44" s="131">
        <f t="shared" si="26"/>
        <v>20.456786144112002</v>
      </c>
      <c r="I44" s="131">
        <f t="shared" si="26"/>
        <v>21.858304094521998</v>
      </c>
      <c r="J44" s="131">
        <f t="shared" si="26"/>
        <v>23.074215406229001</v>
      </c>
      <c r="K44" s="131">
        <f t="shared" si="26"/>
        <v>22.414143855806</v>
      </c>
      <c r="L44" s="131">
        <f t="shared" si="26"/>
        <v>24.806272908377</v>
      </c>
      <c r="M44" s="131">
        <f t="shared" si="26"/>
        <v>25.612567216103002</v>
      </c>
      <c r="N44" s="131">
        <f t="shared" si="26"/>
        <v>26.331913550604</v>
      </c>
      <c r="O44" s="131">
        <f t="shared" si="26"/>
        <v>25.671842000181002</v>
      </c>
      <c r="P44" s="131">
        <f t="shared" si="26"/>
        <v>25.011770449758</v>
      </c>
      <c r="Q44" s="131">
        <f t="shared" si="26"/>
        <v>24.351698899334998</v>
      </c>
    </row>
    <row r="45" spans="1:17" ht="11.45" customHeight="1" x14ac:dyDescent="0.25">
      <c r="A45" s="95" t="s">
        <v>126</v>
      </c>
      <c r="B45" s="37">
        <v>12.224867724868</v>
      </c>
      <c r="C45" s="37">
        <v>11.817372134038999</v>
      </c>
      <c r="D45" s="37">
        <v>11.40987654321</v>
      </c>
      <c r="E45" s="37">
        <v>11.002380952380999</v>
      </c>
      <c r="F45" s="37">
        <v>12.283544303797999</v>
      </c>
      <c r="G45" s="37">
        <v>12.006013745704999</v>
      </c>
      <c r="H45" s="37">
        <v>11.926315789474</v>
      </c>
      <c r="I45" s="37">
        <v>11.813274336282999</v>
      </c>
      <c r="J45" s="37">
        <v>11.442946990116999</v>
      </c>
      <c r="K45" s="37">
        <v>11.035451399288</v>
      </c>
      <c r="L45" s="37">
        <v>10.627955808458999</v>
      </c>
      <c r="M45" s="37">
        <v>10.22046021763</v>
      </c>
      <c r="N45" s="37">
        <v>9.8129646268009996</v>
      </c>
      <c r="O45" s="37">
        <v>9.4054690359720006</v>
      </c>
      <c r="P45" s="37">
        <v>8.9979734451429998</v>
      </c>
      <c r="Q45" s="37">
        <v>8.5904778543140008</v>
      </c>
    </row>
    <row r="46" spans="1:17" ht="11.45" customHeight="1" x14ac:dyDescent="0.25">
      <c r="A46" s="93" t="s">
        <v>125</v>
      </c>
      <c r="B46" s="36">
        <v>7.5772787878149996</v>
      </c>
      <c r="C46" s="36">
        <v>7.587741698506</v>
      </c>
      <c r="D46" s="36">
        <v>7.4837923183840003</v>
      </c>
      <c r="E46" s="36">
        <v>7.6015246803009999</v>
      </c>
      <c r="F46" s="36">
        <v>8.7435430917530006</v>
      </c>
      <c r="G46" s="36">
        <v>8.5467754957780002</v>
      </c>
      <c r="H46" s="36">
        <v>8.5304703546380001</v>
      </c>
      <c r="I46" s="36">
        <v>10.045029758239</v>
      </c>
      <c r="J46" s="36">
        <v>11.631268416112</v>
      </c>
      <c r="K46" s="36">
        <v>11.378692456517999</v>
      </c>
      <c r="L46" s="36">
        <v>14.178317099918001</v>
      </c>
      <c r="M46" s="36">
        <v>15.392106998473</v>
      </c>
      <c r="N46" s="36">
        <v>16.518948923802999</v>
      </c>
      <c r="O46" s="36">
        <v>16.266372964209001</v>
      </c>
      <c r="P46" s="36">
        <v>16.013797004615</v>
      </c>
      <c r="Q46" s="36">
        <v>15.761221045020999</v>
      </c>
    </row>
    <row r="48" spans="1:17" ht="11.45" customHeight="1" x14ac:dyDescent="0.25">
      <c r="A48" s="27" t="s">
        <v>135</v>
      </c>
      <c r="B48" s="41">
        <f t="shared" ref="B48:Q48" si="27">SUM(B49,B53)</f>
        <v>846.24752892716197</v>
      </c>
      <c r="C48" s="41">
        <f t="shared" si="27"/>
        <v>872.9561083874529</v>
      </c>
      <c r="D48" s="41">
        <f t="shared" si="27"/>
        <v>845.58948194833511</v>
      </c>
      <c r="E48" s="41">
        <f t="shared" si="27"/>
        <v>857.90554032201305</v>
      </c>
      <c r="F48" s="41">
        <f t="shared" si="27"/>
        <v>1025.861232984169</v>
      </c>
      <c r="G48" s="41">
        <f t="shared" si="27"/>
        <v>1004.7906563479589</v>
      </c>
      <c r="H48" s="41">
        <f t="shared" si="27"/>
        <v>1053.7021540438038</v>
      </c>
      <c r="I48" s="41">
        <f t="shared" si="27"/>
        <v>1134.89947732833</v>
      </c>
      <c r="J48" s="41">
        <f t="shared" si="27"/>
        <v>1136.3902203093462</v>
      </c>
      <c r="K48" s="41">
        <f t="shared" si="27"/>
        <v>1053.496726914404</v>
      </c>
      <c r="L48" s="41">
        <f t="shared" si="27"/>
        <v>1055.3544163214431</v>
      </c>
      <c r="M48" s="41">
        <f t="shared" si="27"/>
        <v>1129.3082793744622</v>
      </c>
      <c r="N48" s="41">
        <f t="shared" si="27"/>
        <v>1062.368891595474</v>
      </c>
      <c r="O48" s="41">
        <f t="shared" si="27"/>
        <v>1023.085193283447</v>
      </c>
      <c r="P48" s="41">
        <f t="shared" si="27"/>
        <v>1029.457415379745</v>
      </c>
      <c r="Q48" s="41">
        <f t="shared" si="27"/>
        <v>1048.625323850235</v>
      </c>
    </row>
    <row r="49" spans="1:17" ht="11.45" customHeight="1" x14ac:dyDescent="0.25">
      <c r="A49" s="130" t="s">
        <v>39</v>
      </c>
      <c r="B49" s="132">
        <f t="shared" ref="B49:Q49" si="28">SUM(B50:B52)</f>
        <v>826.44538241447901</v>
      </c>
      <c r="C49" s="132">
        <f t="shared" si="28"/>
        <v>853.67252230344695</v>
      </c>
      <c r="D49" s="132">
        <f t="shared" si="28"/>
        <v>826.79956718097105</v>
      </c>
      <c r="E49" s="132">
        <f t="shared" si="28"/>
        <v>839.67477282186906</v>
      </c>
      <c r="F49" s="132">
        <f t="shared" si="28"/>
        <v>1004.834145588618</v>
      </c>
      <c r="G49" s="132">
        <f t="shared" si="28"/>
        <v>984.23786710647596</v>
      </c>
      <c r="H49" s="132">
        <f t="shared" si="28"/>
        <v>1033.2453678996919</v>
      </c>
      <c r="I49" s="132">
        <f t="shared" si="28"/>
        <v>1113.041173233808</v>
      </c>
      <c r="J49" s="132">
        <f t="shared" si="28"/>
        <v>1113.3160049031171</v>
      </c>
      <c r="K49" s="132">
        <f t="shared" si="28"/>
        <v>1032.151192262113</v>
      </c>
      <c r="L49" s="132">
        <f t="shared" si="28"/>
        <v>1031.4595572431381</v>
      </c>
      <c r="M49" s="132">
        <f t="shared" si="28"/>
        <v>1104.2383855574371</v>
      </c>
      <c r="N49" s="132">
        <f t="shared" si="28"/>
        <v>1036.6494536741161</v>
      </c>
      <c r="O49" s="132">
        <f t="shared" si="28"/>
        <v>999.36141911681602</v>
      </c>
      <c r="P49" s="132">
        <f t="shared" si="28"/>
        <v>1006.0370312930789</v>
      </c>
      <c r="Q49" s="132">
        <f t="shared" si="28"/>
        <v>1025.5723846811491</v>
      </c>
    </row>
    <row r="50" spans="1:17" ht="11.45" customHeight="1" x14ac:dyDescent="0.25">
      <c r="A50" s="116" t="s">
        <v>23</v>
      </c>
      <c r="B50" s="42">
        <v>266.05521472392599</v>
      </c>
      <c r="C50" s="42">
        <v>268.55865921787699</v>
      </c>
      <c r="D50" s="42">
        <v>264.99875853507098</v>
      </c>
      <c r="E50" s="42">
        <v>281.58597144630698</v>
      </c>
      <c r="F50" s="42">
        <v>343.08255741775298</v>
      </c>
      <c r="G50" s="42">
        <v>346.19789081885898</v>
      </c>
      <c r="H50" s="42">
        <v>358.35545905707198</v>
      </c>
      <c r="I50" s="42">
        <v>382.78473945409399</v>
      </c>
      <c r="J50" s="42">
        <v>357.66584004959702</v>
      </c>
      <c r="K50" s="42">
        <v>329.85315985130097</v>
      </c>
      <c r="L50" s="42">
        <v>327.706319702602</v>
      </c>
      <c r="M50" s="42">
        <v>331.00619578686502</v>
      </c>
      <c r="N50" s="42">
        <v>285.00495970241798</v>
      </c>
      <c r="O50" s="42">
        <v>244.349039057657</v>
      </c>
      <c r="P50" s="42">
        <v>236.55893300248101</v>
      </c>
      <c r="Q50" s="42">
        <v>239.98573200992601</v>
      </c>
    </row>
    <row r="51" spans="1:17" ht="11.45" customHeight="1" x14ac:dyDescent="0.25">
      <c r="A51" s="116" t="s">
        <v>127</v>
      </c>
      <c r="B51" s="42">
        <v>413.884382566586</v>
      </c>
      <c r="C51" s="42">
        <v>411.09733415994998</v>
      </c>
      <c r="D51" s="42">
        <v>404.20246153846199</v>
      </c>
      <c r="E51" s="42">
        <v>421.35326418547902</v>
      </c>
      <c r="F51" s="42">
        <v>485.78795180722898</v>
      </c>
      <c r="G51" s="42">
        <v>464.05485232067502</v>
      </c>
      <c r="H51" s="42">
        <v>477.50643776824</v>
      </c>
      <c r="I51" s="42">
        <v>501.40023543260702</v>
      </c>
      <c r="J51" s="42">
        <v>505.37082601054499</v>
      </c>
      <c r="K51" s="42">
        <v>467.65836298932402</v>
      </c>
      <c r="L51" s="42">
        <v>468.98984468339302</v>
      </c>
      <c r="M51" s="42">
        <v>509.77398081534801</v>
      </c>
      <c r="N51" s="42">
        <v>492.36646706586799</v>
      </c>
      <c r="O51" s="42">
        <v>489.46746987951798</v>
      </c>
      <c r="P51" s="42">
        <v>507.53365384615398</v>
      </c>
      <c r="Q51" s="42">
        <v>523.87537447573402</v>
      </c>
    </row>
    <row r="52" spans="1:17" ht="11.45" customHeight="1" x14ac:dyDescent="0.25">
      <c r="A52" s="116" t="s">
        <v>125</v>
      </c>
      <c r="B52" s="42">
        <v>146.505785123967</v>
      </c>
      <c r="C52" s="42">
        <v>174.01652892562001</v>
      </c>
      <c r="D52" s="42">
        <v>157.598347107438</v>
      </c>
      <c r="E52" s="42">
        <v>136.73553719008299</v>
      </c>
      <c r="F52" s="42">
        <v>175.963636363636</v>
      </c>
      <c r="G52" s="42">
        <v>173.98512396694201</v>
      </c>
      <c r="H52" s="42">
        <v>197.38347107438</v>
      </c>
      <c r="I52" s="42">
        <v>228.85619834710701</v>
      </c>
      <c r="J52" s="42">
        <v>250.27933884297499</v>
      </c>
      <c r="K52" s="42">
        <v>234.63966942148801</v>
      </c>
      <c r="L52" s="42">
        <v>234.763392857143</v>
      </c>
      <c r="M52" s="42">
        <v>263.45820895522399</v>
      </c>
      <c r="N52" s="42">
        <v>259.27802690583002</v>
      </c>
      <c r="O52" s="42">
        <v>265.54491017964102</v>
      </c>
      <c r="P52" s="42">
        <v>261.944444444444</v>
      </c>
      <c r="Q52" s="42">
        <v>261.711278195489</v>
      </c>
    </row>
    <row r="53" spans="1:17" ht="11.45" customHeight="1" x14ac:dyDescent="0.25">
      <c r="A53" s="128" t="s">
        <v>18</v>
      </c>
      <c r="B53" s="131">
        <f t="shared" ref="B53:Q53" si="29">SUM(B54:B55)</f>
        <v>19.802146512682999</v>
      </c>
      <c r="C53" s="131">
        <f t="shared" si="29"/>
        <v>19.283586084006</v>
      </c>
      <c r="D53" s="131">
        <f t="shared" si="29"/>
        <v>18.789914767363999</v>
      </c>
      <c r="E53" s="131">
        <f t="shared" si="29"/>
        <v>18.230767500144001</v>
      </c>
      <c r="F53" s="131">
        <f t="shared" si="29"/>
        <v>21.027087395551</v>
      </c>
      <c r="G53" s="131">
        <f t="shared" si="29"/>
        <v>20.552789241482998</v>
      </c>
      <c r="H53" s="131">
        <f t="shared" si="29"/>
        <v>20.456786144112002</v>
      </c>
      <c r="I53" s="131">
        <f t="shared" si="29"/>
        <v>21.858304094521998</v>
      </c>
      <c r="J53" s="131">
        <f t="shared" si="29"/>
        <v>23.074215406229001</v>
      </c>
      <c r="K53" s="131">
        <f t="shared" si="29"/>
        <v>21.345534652291001</v>
      </c>
      <c r="L53" s="131">
        <f t="shared" si="29"/>
        <v>23.894859078305</v>
      </c>
      <c r="M53" s="131">
        <f t="shared" si="29"/>
        <v>25.069893817025001</v>
      </c>
      <c r="N53" s="131">
        <f t="shared" si="29"/>
        <v>25.719437921358001</v>
      </c>
      <c r="O53" s="131">
        <f t="shared" si="29"/>
        <v>23.723774166631003</v>
      </c>
      <c r="P53" s="131">
        <f t="shared" si="29"/>
        <v>23.420384086665997</v>
      </c>
      <c r="Q53" s="131">
        <f t="shared" si="29"/>
        <v>23.052939169086002</v>
      </c>
    </row>
    <row r="54" spans="1:17" ht="11.45" customHeight="1" x14ac:dyDescent="0.25">
      <c r="A54" s="95" t="s">
        <v>126</v>
      </c>
      <c r="B54" s="37">
        <v>12.224867724868</v>
      </c>
      <c r="C54" s="37">
        <v>11.695844385499999</v>
      </c>
      <c r="D54" s="37">
        <v>11.30612244898</v>
      </c>
      <c r="E54" s="37">
        <v>10.629242819843</v>
      </c>
      <c r="F54" s="37">
        <v>12.283544303797999</v>
      </c>
      <c r="G54" s="37">
        <v>12.006013745704999</v>
      </c>
      <c r="H54" s="37">
        <v>11.926315789474</v>
      </c>
      <c r="I54" s="37">
        <v>11.813274336282999</v>
      </c>
      <c r="J54" s="37">
        <v>11.442946990116999</v>
      </c>
      <c r="K54" s="37">
        <v>10.135283363803</v>
      </c>
      <c r="L54" s="37">
        <v>9.7165419783869993</v>
      </c>
      <c r="M54" s="37">
        <v>9.6777868185520006</v>
      </c>
      <c r="N54" s="37">
        <v>9.2004889975550004</v>
      </c>
      <c r="O54" s="37">
        <v>8.4277597402600009</v>
      </c>
      <c r="P54" s="37">
        <v>8.3829959514169996</v>
      </c>
      <c r="Q54" s="37">
        <v>8.4971842316980002</v>
      </c>
    </row>
    <row r="55" spans="1:17" ht="11.45" customHeight="1" x14ac:dyDescent="0.25">
      <c r="A55" s="93" t="s">
        <v>125</v>
      </c>
      <c r="B55" s="36">
        <v>7.5772787878149996</v>
      </c>
      <c r="C55" s="36">
        <v>7.587741698506</v>
      </c>
      <c r="D55" s="36">
        <v>7.4837923183840003</v>
      </c>
      <c r="E55" s="36">
        <v>7.6015246803009999</v>
      </c>
      <c r="F55" s="36">
        <v>8.7435430917530006</v>
      </c>
      <c r="G55" s="36">
        <v>8.5467754957780002</v>
      </c>
      <c r="H55" s="36">
        <v>8.5304703546380001</v>
      </c>
      <c r="I55" s="36">
        <v>10.045029758239</v>
      </c>
      <c r="J55" s="36">
        <v>11.631268416112</v>
      </c>
      <c r="K55" s="36">
        <v>11.210251288487999</v>
      </c>
      <c r="L55" s="36">
        <v>14.178317099918001</v>
      </c>
      <c r="M55" s="36">
        <v>15.392106998473</v>
      </c>
      <c r="N55" s="36">
        <v>16.518948923802999</v>
      </c>
      <c r="O55" s="36">
        <v>15.296014426371</v>
      </c>
      <c r="P55" s="36">
        <v>15.037388135249</v>
      </c>
      <c r="Q55" s="36">
        <v>14.555754937388</v>
      </c>
    </row>
    <row r="57" spans="1:17" ht="11.45" customHeight="1" x14ac:dyDescent="0.25">
      <c r="A57" s="27" t="s">
        <v>134</v>
      </c>
      <c r="B57" s="41"/>
      <c r="C57" s="41">
        <f t="shared" ref="C57:Q57" si="30">SUM(C58,C62)</f>
        <v>55.038358173069028</v>
      </c>
      <c r="D57" s="41">
        <f t="shared" si="30"/>
        <v>12.358506518195021</v>
      </c>
      <c r="E57" s="41">
        <f t="shared" si="30"/>
        <v>56.772977122781064</v>
      </c>
      <c r="F57" s="41">
        <f t="shared" si="30"/>
        <v>168.27686609991798</v>
      </c>
      <c r="G57" s="41">
        <f t="shared" si="30"/>
        <v>15.074627729030038</v>
      </c>
      <c r="H57" s="41">
        <f t="shared" si="30"/>
        <v>69.182795259083051</v>
      </c>
      <c r="I57" s="41">
        <f t="shared" si="30"/>
        <v>109.40557424876506</v>
      </c>
      <c r="J57" s="41">
        <f t="shared" si="30"/>
        <v>45.949386192288017</v>
      </c>
      <c r="K57" s="41">
        <f t="shared" si="30"/>
        <v>1.7763568394002505E-15</v>
      </c>
      <c r="L57" s="41">
        <f t="shared" si="30"/>
        <v>3.0522006029940005</v>
      </c>
      <c r="M57" s="41">
        <f t="shared" si="30"/>
        <v>75.087407544257019</v>
      </c>
      <c r="N57" s="41">
        <f t="shared" si="30"/>
        <v>2.0827620063289949</v>
      </c>
      <c r="O57" s="41">
        <f t="shared" si="30"/>
        <v>18.436190679886018</v>
      </c>
      <c r="P57" s="41">
        <f t="shared" si="30"/>
        <v>33.145390487790905</v>
      </c>
      <c r="Q57" s="41">
        <f t="shared" si="30"/>
        <v>34.788226636977015</v>
      </c>
    </row>
    <row r="58" spans="1:17" ht="11.45" customHeight="1" x14ac:dyDescent="0.25">
      <c r="A58" s="130" t="s">
        <v>39</v>
      </c>
      <c r="B58" s="132"/>
      <c r="C58" s="132">
        <f t="shared" ref="C58:Q58" si="31">SUM(C59:C61)</f>
        <v>54.775319302784027</v>
      </c>
      <c r="D58" s="132">
        <f t="shared" si="31"/>
        <v>12.20987993872302</v>
      </c>
      <c r="E58" s="132">
        <f t="shared" si="31"/>
        <v>56.402668801270067</v>
      </c>
      <c r="F58" s="132">
        <f t="shared" si="31"/>
        <v>165.19361278662598</v>
      </c>
      <c r="G58" s="132">
        <f t="shared" si="31"/>
        <v>14.888854332675038</v>
      </c>
      <c r="H58" s="132">
        <f t="shared" si="31"/>
        <v>68.618726806031049</v>
      </c>
      <c r="I58" s="132">
        <f t="shared" si="31"/>
        <v>107.34398474793207</v>
      </c>
      <c r="J58" s="132">
        <f t="shared" si="31"/>
        <v>44.073403330158015</v>
      </c>
      <c r="K58" s="132">
        <f t="shared" si="31"/>
        <v>0</v>
      </c>
      <c r="L58" s="132">
        <f t="shared" si="31"/>
        <v>0</v>
      </c>
      <c r="M58" s="132">
        <f t="shared" si="31"/>
        <v>73.621041686108015</v>
      </c>
      <c r="N58" s="132">
        <f t="shared" si="31"/>
        <v>0.7033441214049958</v>
      </c>
      <c r="O58" s="132">
        <f t="shared" si="31"/>
        <v>18.43619067988601</v>
      </c>
      <c r="P58" s="132">
        <f t="shared" si="31"/>
        <v>33.145390487790905</v>
      </c>
      <c r="Q58" s="132">
        <f t="shared" si="31"/>
        <v>34.788226636977015</v>
      </c>
    </row>
    <row r="59" spans="1:17" ht="11.45" customHeight="1" x14ac:dyDescent="0.25">
      <c r="A59" s="116" t="s">
        <v>23</v>
      </c>
      <c r="B59" s="42"/>
      <c r="C59" s="42">
        <v>11.371951651415031</v>
      </c>
      <c r="D59" s="42">
        <v>5.3086064746580064</v>
      </c>
      <c r="E59" s="42">
        <v>25.455720068700032</v>
      </c>
      <c r="F59" s="42">
        <v>70.365093128910019</v>
      </c>
      <c r="G59" s="42">
        <v>11.983840558570023</v>
      </c>
      <c r="H59" s="42">
        <v>21.026075395677026</v>
      </c>
      <c r="I59" s="42">
        <v>33.297787554486035</v>
      </c>
      <c r="J59" s="42">
        <v>5.6843418860808015E-14</v>
      </c>
      <c r="K59" s="42">
        <v>0</v>
      </c>
      <c r="L59" s="42">
        <v>0</v>
      </c>
      <c r="M59" s="42">
        <v>5.6843418860808015E-14</v>
      </c>
      <c r="N59" s="42">
        <v>0</v>
      </c>
      <c r="O59" s="42">
        <v>5.6843418860808015E-14</v>
      </c>
      <c r="P59" s="42">
        <v>0</v>
      </c>
      <c r="Q59" s="42">
        <v>0</v>
      </c>
    </row>
    <row r="60" spans="1:17" ht="11.45" customHeight="1" x14ac:dyDescent="0.25">
      <c r="A60" s="116" t="s">
        <v>127</v>
      </c>
      <c r="B60" s="42"/>
      <c r="C60" s="42">
        <v>11.009097678916987</v>
      </c>
      <c r="D60" s="42">
        <v>6.9012734640650137</v>
      </c>
      <c r="E60" s="42">
        <v>30.946948732570036</v>
      </c>
      <c r="F60" s="42">
        <v>78.230833707302963</v>
      </c>
      <c r="G60" s="42">
        <v>0</v>
      </c>
      <c r="H60" s="42">
        <v>19.310778132117036</v>
      </c>
      <c r="I60" s="42">
        <v>37.689943749920019</v>
      </c>
      <c r="J60" s="42">
        <v>17.766736663490974</v>
      </c>
      <c r="K60" s="42">
        <v>0</v>
      </c>
      <c r="L60" s="42">
        <v>0</v>
      </c>
      <c r="M60" s="42">
        <v>45.791593061461981</v>
      </c>
      <c r="N60" s="42">
        <v>0</v>
      </c>
      <c r="O60" s="42">
        <v>7.2857812352759765</v>
      </c>
      <c r="P60" s="42">
        <v>31.862330052188952</v>
      </c>
      <c r="Q60" s="42">
        <v>30.137866715133043</v>
      </c>
    </row>
    <row r="61" spans="1:17" ht="11.45" customHeight="1" x14ac:dyDescent="0.25">
      <c r="A61" s="116" t="s">
        <v>125</v>
      </c>
      <c r="B61" s="42"/>
      <c r="C61" s="42">
        <v>32.394269972452008</v>
      </c>
      <c r="D61" s="42">
        <v>0</v>
      </c>
      <c r="E61" s="42">
        <v>0</v>
      </c>
      <c r="F61" s="42">
        <v>16.597685950412995</v>
      </c>
      <c r="G61" s="42">
        <v>2.905013774105015</v>
      </c>
      <c r="H61" s="42">
        <v>28.281873278236986</v>
      </c>
      <c r="I61" s="42">
        <v>36.356253443526015</v>
      </c>
      <c r="J61" s="42">
        <v>26.306666666666985</v>
      </c>
      <c r="K61" s="42">
        <v>0</v>
      </c>
      <c r="L61" s="42">
        <v>0</v>
      </c>
      <c r="M61" s="42">
        <v>27.829448624645977</v>
      </c>
      <c r="N61" s="42">
        <v>0.7033441214049958</v>
      </c>
      <c r="O61" s="42">
        <v>11.150409444609977</v>
      </c>
      <c r="P61" s="42">
        <v>1.2830604356019535</v>
      </c>
      <c r="Q61" s="42">
        <v>4.6503599218439717</v>
      </c>
    </row>
    <row r="62" spans="1:17" ht="11.45" customHeight="1" x14ac:dyDescent="0.25">
      <c r="A62" s="128" t="s">
        <v>18</v>
      </c>
      <c r="B62" s="131"/>
      <c r="C62" s="131">
        <f t="shared" ref="C62:Q62" si="32">SUM(C63:C64)</f>
        <v>0.26303887028500039</v>
      </c>
      <c r="D62" s="131">
        <f t="shared" si="32"/>
        <v>0.14862657947200208</v>
      </c>
      <c r="E62" s="131">
        <f t="shared" si="32"/>
        <v>0.37030832151099968</v>
      </c>
      <c r="F62" s="131">
        <f t="shared" si="32"/>
        <v>3.0832533132920004</v>
      </c>
      <c r="G62" s="131">
        <f t="shared" si="32"/>
        <v>0.18577339635499968</v>
      </c>
      <c r="H62" s="131">
        <f t="shared" si="32"/>
        <v>0.56406845305200015</v>
      </c>
      <c r="I62" s="131">
        <f t="shared" si="32"/>
        <v>2.0615895008329996</v>
      </c>
      <c r="J62" s="131">
        <f t="shared" si="32"/>
        <v>1.8759828621299999</v>
      </c>
      <c r="K62" s="131">
        <f t="shared" si="32"/>
        <v>1.7763568394002505E-15</v>
      </c>
      <c r="L62" s="131">
        <f t="shared" si="32"/>
        <v>3.0522006029940005</v>
      </c>
      <c r="M62" s="131">
        <f t="shared" si="32"/>
        <v>1.4663658581490004</v>
      </c>
      <c r="N62" s="131">
        <f t="shared" si="32"/>
        <v>1.3794178849239991</v>
      </c>
      <c r="O62" s="131">
        <f t="shared" si="32"/>
        <v>5.3290705182007514E-15</v>
      </c>
      <c r="P62" s="131">
        <f t="shared" si="32"/>
        <v>0</v>
      </c>
      <c r="Q62" s="131">
        <f t="shared" si="32"/>
        <v>1.7763568394002505E-15</v>
      </c>
    </row>
    <row r="63" spans="1:17" ht="11.45" customHeight="1" x14ac:dyDescent="0.25">
      <c r="A63" s="95" t="s">
        <v>126</v>
      </c>
      <c r="B63" s="37"/>
      <c r="C63" s="37">
        <v>0</v>
      </c>
      <c r="D63" s="37">
        <v>1.7763568394002505E-15</v>
      </c>
      <c r="E63" s="37">
        <v>0</v>
      </c>
      <c r="F63" s="37">
        <v>1.6886589422460005</v>
      </c>
      <c r="G63" s="37">
        <v>0.12996503273600091</v>
      </c>
      <c r="H63" s="37">
        <v>0.32779763459800115</v>
      </c>
      <c r="I63" s="37">
        <v>0.29445413763800055</v>
      </c>
      <c r="J63" s="37">
        <v>3.7168244663000394E-2</v>
      </c>
      <c r="K63" s="37">
        <v>1.7763568394002505E-15</v>
      </c>
      <c r="L63" s="37">
        <v>0</v>
      </c>
      <c r="M63" s="37">
        <v>1.7763568394002505E-15</v>
      </c>
      <c r="N63" s="37">
        <v>0</v>
      </c>
      <c r="O63" s="37">
        <v>1.7763568394002505E-15</v>
      </c>
      <c r="P63" s="37">
        <v>0</v>
      </c>
      <c r="Q63" s="37">
        <v>1.7763568394002505E-15</v>
      </c>
    </row>
    <row r="64" spans="1:17" ht="11.45" customHeight="1" x14ac:dyDescent="0.25">
      <c r="A64" s="93" t="s">
        <v>125</v>
      </c>
      <c r="B64" s="36"/>
      <c r="C64" s="36">
        <v>0.26303887028500039</v>
      </c>
      <c r="D64" s="36">
        <v>0.14862657947200031</v>
      </c>
      <c r="E64" s="36">
        <v>0.37030832151099968</v>
      </c>
      <c r="F64" s="36">
        <v>1.3945943710459998</v>
      </c>
      <c r="G64" s="36">
        <v>5.5808363618998769E-2</v>
      </c>
      <c r="H64" s="36">
        <v>0.236270818453999</v>
      </c>
      <c r="I64" s="36">
        <v>1.7671353631949991</v>
      </c>
      <c r="J64" s="36">
        <v>1.8388146174669995</v>
      </c>
      <c r="K64" s="36">
        <v>0</v>
      </c>
      <c r="L64" s="36">
        <v>3.0522006029940005</v>
      </c>
      <c r="M64" s="36">
        <v>1.4663658581489987</v>
      </c>
      <c r="N64" s="36">
        <v>1.3794178849239991</v>
      </c>
      <c r="O64" s="36">
        <v>3.5527136788005009E-15</v>
      </c>
      <c r="P64" s="36">
        <v>0</v>
      </c>
      <c r="Q64" s="36">
        <v>0</v>
      </c>
    </row>
    <row r="66" spans="1:17" ht="11.45" customHeight="1" x14ac:dyDescent="0.25">
      <c r="A66" s="35" t="s">
        <v>45</v>
      </c>
      <c r="B66" s="34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</row>
    <row r="68" spans="1:17" ht="11.45" customHeight="1" x14ac:dyDescent="0.25">
      <c r="A68" s="27" t="s">
        <v>15</v>
      </c>
      <c r="B68" s="68"/>
      <c r="C68" s="68"/>
      <c r="D68" s="68"/>
      <c r="E68" s="68"/>
      <c r="F68" s="68"/>
      <c r="G68" s="68"/>
      <c r="H68" s="68"/>
      <c r="I68" s="68"/>
      <c r="J68" s="68"/>
      <c r="K68" s="68"/>
      <c r="L68" s="68"/>
      <c r="M68" s="68"/>
      <c r="N68" s="68"/>
      <c r="O68" s="68"/>
      <c r="P68" s="68"/>
      <c r="Q68" s="68"/>
    </row>
    <row r="69" spans="1:17" ht="11.45" customHeight="1" x14ac:dyDescent="0.25">
      <c r="A69" s="130" t="s">
        <v>133</v>
      </c>
      <c r="B69" s="134">
        <f t="shared" ref="B69:Q69" si="33">IF(B31=0,"",B31/B22)</f>
        <v>95.463296913957464</v>
      </c>
      <c r="C69" s="134">
        <f t="shared" si="33"/>
        <v>95.043940690808213</v>
      </c>
      <c r="D69" s="134">
        <f t="shared" si="33"/>
        <v>95.85414671835629</v>
      </c>
      <c r="E69" s="134">
        <f t="shared" si="33"/>
        <v>97.845895295519483</v>
      </c>
      <c r="F69" s="134">
        <f t="shared" si="33"/>
        <v>89.036812930378034</v>
      </c>
      <c r="G69" s="134">
        <f t="shared" si="33"/>
        <v>98.288591465665277</v>
      </c>
      <c r="H69" s="134">
        <f t="shared" si="33"/>
        <v>100.25233569505772</v>
      </c>
      <c r="I69" s="134">
        <f t="shared" si="33"/>
        <v>101.39743782762821</v>
      </c>
      <c r="J69" s="134">
        <f t="shared" si="33"/>
        <v>101.41147088438606</v>
      </c>
      <c r="K69" s="134">
        <f t="shared" si="33"/>
        <v>101.85098426865517</v>
      </c>
      <c r="L69" s="134">
        <f t="shared" si="33"/>
        <v>104.57878075892395</v>
      </c>
      <c r="M69" s="134">
        <f t="shared" si="33"/>
        <v>106.12491223934445</v>
      </c>
      <c r="N69" s="134">
        <f t="shared" si="33"/>
        <v>110.19889008136472</v>
      </c>
      <c r="O69" s="134">
        <f t="shared" si="33"/>
        <v>114.21107558696131</v>
      </c>
      <c r="P69" s="134">
        <f t="shared" si="33"/>
        <v>118.33758187390919</v>
      </c>
      <c r="Q69" s="134">
        <f t="shared" si="33"/>
        <v>121.95260036105384</v>
      </c>
    </row>
    <row r="70" spans="1:17" ht="11.45" customHeight="1" x14ac:dyDescent="0.25">
      <c r="A70" s="116" t="s">
        <v>23</v>
      </c>
      <c r="B70" s="77">
        <f>TrAvia_png!B13*TrAvia_png!B19</f>
        <v>69.135370212373459</v>
      </c>
      <c r="C70" s="77">
        <f>TrAvia_png!C13*TrAvia_png!C19</f>
        <v>68.082489691388844</v>
      </c>
      <c r="D70" s="77">
        <f>TrAvia_png!D13*TrAvia_png!D19</f>
        <v>68.128192395171851</v>
      </c>
      <c r="E70" s="77">
        <f>TrAvia_png!E13*TrAvia_png!E19</f>
        <v>69.590920012785617</v>
      </c>
      <c r="F70" s="77">
        <f>TrAvia_png!F13*TrAvia_png!F19</f>
        <v>63.428256613823628</v>
      </c>
      <c r="G70" s="77">
        <f>TrAvia_png!G13*TrAvia_png!G19</f>
        <v>69.554413327336491</v>
      </c>
      <c r="H70" s="77">
        <f>TrAvia_png!H13*TrAvia_png!H19</f>
        <v>71.134043890186248</v>
      </c>
      <c r="I70" s="77">
        <f>TrAvia_png!I13*TrAvia_png!I19</f>
        <v>71.730201329229928</v>
      </c>
      <c r="J70" s="77">
        <f>TrAvia_png!J13*TrAvia_png!J19</f>
        <v>70.468363623757398</v>
      </c>
      <c r="K70" s="77">
        <f>TrAvia_png!K13*TrAvia_png!K19</f>
        <v>70.379473048538358</v>
      </c>
      <c r="L70" s="77">
        <f>TrAvia_png!L13*TrAvia_png!L19</f>
        <v>72.223125323774198</v>
      </c>
      <c r="M70" s="77">
        <f>TrAvia_png!M13*TrAvia_png!M19</f>
        <v>70.684984763516297</v>
      </c>
      <c r="N70" s="77">
        <f>TrAvia_png!N13*TrAvia_png!N19</f>
        <v>72.068943014445964</v>
      </c>
      <c r="O70" s="77">
        <f>TrAvia_png!O13*TrAvia_png!O19</f>
        <v>72.2362972078095</v>
      </c>
      <c r="P70" s="77">
        <f>TrAvia_png!P13*TrAvia_png!P19</f>
        <v>76.410824659811766</v>
      </c>
      <c r="Q70" s="77">
        <f>TrAvia_png!Q13*TrAvia_png!Q19</f>
        <v>79.670322625673052</v>
      </c>
    </row>
    <row r="71" spans="1:17" ht="11.45" customHeight="1" x14ac:dyDescent="0.25">
      <c r="A71" s="116" t="s">
        <v>127</v>
      </c>
      <c r="B71" s="77">
        <f>TrAvia_png!B14*TrAvia_png!B20</f>
        <v>111.01117242448485</v>
      </c>
      <c r="C71" s="77">
        <f>TrAvia_png!C14*TrAvia_png!C20</f>
        <v>111.09606695822652</v>
      </c>
      <c r="D71" s="77">
        <f>TrAvia_png!D14*TrAvia_png!D20</f>
        <v>111.60185679986724</v>
      </c>
      <c r="E71" s="77">
        <f>TrAvia_png!E14*TrAvia_png!E20</f>
        <v>112.58456149597885</v>
      </c>
      <c r="F71" s="77">
        <f>TrAvia_png!F14*TrAvia_png!F20</f>
        <v>102.67362922986875</v>
      </c>
      <c r="G71" s="77">
        <f>TrAvia_png!G14*TrAvia_png!G20</f>
        <v>114.18432794235888</v>
      </c>
      <c r="H71" s="77">
        <f>TrAvia_png!H14*TrAvia_png!H20</f>
        <v>116.47723266047177</v>
      </c>
      <c r="I71" s="77">
        <f>TrAvia_png!I14*TrAvia_png!I20</f>
        <v>117.90047882387053</v>
      </c>
      <c r="J71" s="77">
        <f>TrAvia_png!J14*TrAvia_png!J20</f>
        <v>116.5229937820807</v>
      </c>
      <c r="K71" s="77">
        <f>TrAvia_png!K14*TrAvia_png!K20</f>
        <v>117.22445058289958</v>
      </c>
      <c r="L71" s="77">
        <f>TrAvia_png!L14*TrAvia_png!L20</f>
        <v>119.9996599111693</v>
      </c>
      <c r="M71" s="77">
        <f>TrAvia_png!M14*TrAvia_png!M20</f>
        <v>122.5250551862101</v>
      </c>
      <c r="N71" s="77">
        <f>TrAvia_png!N14*TrAvia_png!N20</f>
        <v>125.21144977452168</v>
      </c>
      <c r="O71" s="77">
        <f>TrAvia_png!O14*TrAvia_png!O20</f>
        <v>128.27899142909186</v>
      </c>
      <c r="P71" s="77">
        <f>TrAvia_png!P14*TrAvia_png!P20</f>
        <v>131.72084316121516</v>
      </c>
      <c r="Q71" s="77">
        <f>TrAvia_png!Q14*TrAvia_png!Q20</f>
        <v>135.58348277802432</v>
      </c>
    </row>
    <row r="72" spans="1:17" ht="11.45" customHeight="1" x14ac:dyDescent="0.25">
      <c r="A72" s="116" t="s">
        <v>125</v>
      </c>
      <c r="B72" s="135">
        <f>TrAvia_png!B15*TrAvia_png!B21</f>
        <v>104.34201678776117</v>
      </c>
      <c r="C72" s="135">
        <f>TrAvia_png!C15*TrAvia_png!C21</f>
        <v>104.73859232522798</v>
      </c>
      <c r="D72" s="135">
        <f>TrAvia_png!D15*TrAvia_png!D21</f>
        <v>111.51292646858316</v>
      </c>
      <c r="E72" s="135">
        <f>TrAvia_png!E15*TrAvia_png!E21</f>
        <v>129.74619522514354</v>
      </c>
      <c r="F72" s="135">
        <f>TrAvia_png!F15*TrAvia_png!F21</f>
        <v>118.69324992015629</v>
      </c>
      <c r="G72" s="135">
        <f>TrAvia_png!G15*TrAvia_png!G21</f>
        <v>134.37136261293355</v>
      </c>
      <c r="H72" s="135">
        <f>TrAvia_png!H15*TrAvia_png!H21</f>
        <v>135.29402848840618</v>
      </c>
      <c r="I72" s="135">
        <f>TrAvia_png!I15*TrAvia_png!I21</f>
        <v>132.07493247049646</v>
      </c>
      <c r="J72" s="135">
        <f>TrAvia_png!J15*TrAvia_png!J21</f>
        <v>133.21273420112402</v>
      </c>
      <c r="K72" s="135">
        <f>TrAvia_png!K15*TrAvia_png!K21</f>
        <v>134.49009207013393</v>
      </c>
      <c r="L72" s="135">
        <f>TrAvia_png!L15*TrAvia_png!L21</f>
        <v>136.31492574210355</v>
      </c>
      <c r="M72" s="135">
        <f>TrAvia_png!M15*TrAvia_png!M21</f>
        <v>134.38552094132575</v>
      </c>
      <c r="N72" s="135">
        <f>TrAvia_png!N15*TrAvia_png!N21</f>
        <v>140.0894400341295</v>
      </c>
      <c r="O72" s="135">
        <f>TrAvia_png!O15*TrAvia_png!O21</f>
        <v>143.0373652640599</v>
      </c>
      <c r="P72" s="135">
        <f>TrAvia_png!P15*TrAvia_png!P21</f>
        <v>145.19499584420052</v>
      </c>
      <c r="Q72" s="135">
        <f>TrAvia_png!Q15*TrAvia_png!Q21</f>
        <v>147.45887105114974</v>
      </c>
    </row>
    <row r="73" spans="1:17" ht="11.45" customHeight="1" x14ac:dyDescent="0.25">
      <c r="A73" s="128" t="s">
        <v>132</v>
      </c>
      <c r="B73" s="133">
        <f t="shared" ref="B73:Q73" si="34">IF(B35=0,"",B35/B26)</f>
        <v>26.328863308494807</v>
      </c>
      <c r="C73" s="133">
        <f t="shared" si="34"/>
        <v>27.148257085635773</v>
      </c>
      <c r="D73" s="133">
        <f t="shared" si="34"/>
        <v>27.605349841370149</v>
      </c>
      <c r="E73" s="133">
        <f t="shared" si="34"/>
        <v>28.137599021692733</v>
      </c>
      <c r="F73" s="133">
        <f t="shared" si="34"/>
        <v>28.513630304034479</v>
      </c>
      <c r="G73" s="133">
        <f t="shared" si="34"/>
        <v>28.465224707864298</v>
      </c>
      <c r="H73" s="133">
        <f t="shared" si="34"/>
        <v>27.66531359288205</v>
      </c>
      <c r="I73" s="133">
        <f t="shared" si="34"/>
        <v>28.563711720445347</v>
      </c>
      <c r="J73" s="133">
        <f t="shared" si="34"/>
        <v>29.488284252832152</v>
      </c>
      <c r="K73" s="133">
        <f t="shared" si="34"/>
        <v>30.41730811839146</v>
      </c>
      <c r="L73" s="133">
        <f t="shared" si="34"/>
        <v>32.85123393993107</v>
      </c>
      <c r="M73" s="133">
        <f t="shared" si="34"/>
        <v>33.804573582131667</v>
      </c>
      <c r="N73" s="133">
        <f t="shared" si="34"/>
        <v>34.212707542309928</v>
      </c>
      <c r="O73" s="133">
        <f t="shared" si="34"/>
        <v>33.873428805245943</v>
      </c>
      <c r="P73" s="133">
        <f t="shared" si="34"/>
        <v>35.992480804937522</v>
      </c>
      <c r="Q73" s="133">
        <f t="shared" si="34"/>
        <v>34.709621211548431</v>
      </c>
    </row>
    <row r="74" spans="1:17" ht="11.45" customHeight="1" x14ac:dyDescent="0.25">
      <c r="A74" s="95" t="s">
        <v>126</v>
      </c>
      <c r="B74" s="75">
        <v>20.443462694385214</v>
      </c>
      <c r="C74" s="75">
        <v>20.964256787247866</v>
      </c>
      <c r="D74" s="75">
        <v>21.288769810563952</v>
      </c>
      <c r="E74" s="75">
        <v>21.590377112568259</v>
      </c>
      <c r="F74" s="75">
        <v>21.867920982675447</v>
      </c>
      <c r="G74" s="75">
        <v>21.640240748128118</v>
      </c>
      <c r="H74" s="75">
        <v>20.780332046650898</v>
      </c>
      <c r="I74" s="75">
        <v>20.548087603200365</v>
      </c>
      <c r="J74" s="75">
        <v>20.076262604786464</v>
      </c>
      <c r="K74" s="75">
        <v>20.379911941496268</v>
      </c>
      <c r="L74" s="75">
        <v>21.159620466810278</v>
      </c>
      <c r="M74" s="75">
        <v>21.937526846472093</v>
      </c>
      <c r="N74" s="75">
        <v>21.748823857111997</v>
      </c>
      <c r="O74" s="75">
        <v>21.999008313435695</v>
      </c>
      <c r="P74" s="75">
        <v>23.753284617019688</v>
      </c>
      <c r="Q74" s="75">
        <v>23.443252423116675</v>
      </c>
    </row>
    <row r="75" spans="1:17" ht="11.45" customHeight="1" x14ac:dyDescent="0.25">
      <c r="A75" s="93" t="s">
        <v>125</v>
      </c>
      <c r="B75" s="74">
        <v>53.68411641475609</v>
      </c>
      <c r="C75" s="74">
        <v>53.485939534047027</v>
      </c>
      <c r="D75" s="74">
        <v>54.104074181809516</v>
      </c>
      <c r="E75" s="74">
        <v>53.691691688024491</v>
      </c>
      <c r="F75" s="74">
        <v>54.452121950987106</v>
      </c>
      <c r="G75" s="74">
        <v>55.026757194162123</v>
      </c>
      <c r="H75" s="74">
        <v>54.520587981589266</v>
      </c>
      <c r="I75" s="74">
        <v>54.571390255434494</v>
      </c>
      <c r="J75" s="74">
        <v>54.235860190730399</v>
      </c>
      <c r="K75" s="74">
        <v>53.652657673845638</v>
      </c>
      <c r="L75" s="74">
        <v>55.036141049909112</v>
      </c>
      <c r="M75" s="74">
        <v>54.106609562888615</v>
      </c>
      <c r="N75" s="74">
        <v>52.812518991322364</v>
      </c>
      <c r="O75" s="74">
        <v>50.475350878248484</v>
      </c>
      <c r="P75" s="74">
        <v>52.942880626929231</v>
      </c>
      <c r="Q75" s="74">
        <v>50.822309252415387</v>
      </c>
    </row>
    <row r="77" spans="1:17" ht="11.45" customHeight="1" x14ac:dyDescent="0.25">
      <c r="A77" s="27" t="s">
        <v>131</v>
      </c>
      <c r="B77" s="68"/>
      <c r="C77" s="68"/>
      <c r="D77" s="68"/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</row>
    <row r="78" spans="1:17" ht="11.45" customHeight="1" x14ac:dyDescent="0.25">
      <c r="A78" s="130" t="s">
        <v>39</v>
      </c>
      <c r="B78" s="134">
        <f>IF(B13=0,0,B13*1000000/B22)</f>
        <v>1013.3866169806821</v>
      </c>
      <c r="C78" s="134">
        <f t="shared" ref="C78:Q78" si="35">IF(C13=0,0,C13*1000000/C22)</f>
        <v>1081.126830378141</v>
      </c>
      <c r="D78" s="134">
        <f t="shared" si="35"/>
        <v>1056.8366635488951</v>
      </c>
      <c r="E78" s="134">
        <f t="shared" si="35"/>
        <v>1017.2863038406118</v>
      </c>
      <c r="F78" s="134">
        <f t="shared" si="35"/>
        <v>1015.2081405422675</v>
      </c>
      <c r="G78" s="134">
        <f t="shared" si="35"/>
        <v>1019.2356963994469</v>
      </c>
      <c r="H78" s="134">
        <f t="shared" si="35"/>
        <v>1054.7225196426912</v>
      </c>
      <c r="I78" s="134">
        <f t="shared" si="35"/>
        <v>1021.4560226318022</v>
      </c>
      <c r="J78" s="134">
        <f t="shared" si="35"/>
        <v>1033.1672017835619</v>
      </c>
      <c r="K78" s="134">
        <f t="shared" si="35"/>
        <v>1050.9850856746407</v>
      </c>
      <c r="L78" s="134">
        <f t="shared" si="35"/>
        <v>1038.1822054239101</v>
      </c>
      <c r="M78" s="134">
        <f t="shared" si="35"/>
        <v>1052.0713538233579</v>
      </c>
      <c r="N78" s="134">
        <f t="shared" si="35"/>
        <v>1060.1602046789349</v>
      </c>
      <c r="O78" s="134">
        <f t="shared" si="35"/>
        <v>1081.3438748276719</v>
      </c>
      <c r="P78" s="134">
        <f t="shared" si="35"/>
        <v>1071.3878795798921</v>
      </c>
      <c r="Q78" s="134">
        <f t="shared" si="35"/>
        <v>1061.9101201858641</v>
      </c>
    </row>
    <row r="79" spans="1:17" ht="11.45" customHeight="1" x14ac:dyDescent="0.25">
      <c r="A79" s="116" t="s">
        <v>23</v>
      </c>
      <c r="B79" s="77">
        <v>901.97119790541092</v>
      </c>
      <c r="C79" s="77">
        <v>923.75086321838444</v>
      </c>
      <c r="D79" s="77">
        <v>923.54768241055649</v>
      </c>
      <c r="E79" s="77">
        <v>923.28924443843994</v>
      </c>
      <c r="F79" s="77">
        <v>923.20976666970921</v>
      </c>
      <c r="G79" s="77">
        <v>922.7569736990248</v>
      </c>
      <c r="H79" s="77">
        <v>922.41216752869639</v>
      </c>
      <c r="I79" s="77">
        <v>921.79347943351229</v>
      </c>
      <c r="J79" s="77">
        <v>921.11657983653117</v>
      </c>
      <c r="K79" s="77">
        <v>920.53335622573036</v>
      </c>
      <c r="L79" s="77">
        <v>920.00000314135207</v>
      </c>
      <c r="M79" s="77">
        <v>920.533345259778</v>
      </c>
      <c r="N79" s="77">
        <v>921.01772961709241</v>
      </c>
      <c r="O79" s="77">
        <v>921.49938721068668</v>
      </c>
      <c r="P79" s="77">
        <v>921.94017363186765</v>
      </c>
      <c r="Q79" s="77">
        <v>922.42235842917592</v>
      </c>
    </row>
    <row r="80" spans="1:17" ht="11.45" customHeight="1" x14ac:dyDescent="0.25">
      <c r="A80" s="116" t="s">
        <v>127</v>
      </c>
      <c r="B80" s="77">
        <v>815.99517275385392</v>
      </c>
      <c r="C80" s="77">
        <v>866.26075546949596</v>
      </c>
      <c r="D80" s="77">
        <v>849.60964905906644</v>
      </c>
      <c r="E80" s="77">
        <v>831.80120520132152</v>
      </c>
      <c r="F80" s="77">
        <v>805.52311940403763</v>
      </c>
      <c r="G80" s="77">
        <v>807.24994300325841</v>
      </c>
      <c r="H80" s="77">
        <v>842.13946763078729</v>
      </c>
      <c r="I80" s="77">
        <v>758.87267506933381</v>
      </c>
      <c r="J80" s="77">
        <v>748.62543618173515</v>
      </c>
      <c r="K80" s="77">
        <v>773.54877533006209</v>
      </c>
      <c r="L80" s="77">
        <v>788.02677554500372</v>
      </c>
      <c r="M80" s="77">
        <v>795.36006888708641</v>
      </c>
      <c r="N80" s="77">
        <v>793.2551069283677</v>
      </c>
      <c r="O80" s="77">
        <v>805.198794567547</v>
      </c>
      <c r="P80" s="77">
        <v>800.68720459417568</v>
      </c>
      <c r="Q80" s="77">
        <v>794.47917863388557</v>
      </c>
    </row>
    <row r="81" spans="1:17" ht="11.45" customHeight="1" x14ac:dyDescent="0.25">
      <c r="A81" s="116" t="s">
        <v>125</v>
      </c>
      <c r="B81" s="77">
        <v>3081.1847880589307</v>
      </c>
      <c r="C81" s="77">
        <v>3081.184692380964</v>
      </c>
      <c r="D81" s="77">
        <v>3081.1846923809644</v>
      </c>
      <c r="E81" s="77">
        <v>3081.1846923809649</v>
      </c>
      <c r="F81" s="77">
        <v>3081.1846923809644</v>
      </c>
      <c r="G81" s="77">
        <v>3081.1846923809649</v>
      </c>
      <c r="H81" s="77">
        <v>3081.1846923809644</v>
      </c>
      <c r="I81" s="77">
        <v>3081.1846923809644</v>
      </c>
      <c r="J81" s="77">
        <v>3081.1846923809649</v>
      </c>
      <c r="K81" s="77">
        <v>3081.1846923809644</v>
      </c>
      <c r="L81" s="77">
        <v>2679.2910368530129</v>
      </c>
      <c r="M81" s="77">
        <v>2686.7907721355186</v>
      </c>
      <c r="N81" s="77">
        <v>2694.1608796226046</v>
      </c>
      <c r="O81" s="77">
        <v>2701.4031990032245</v>
      </c>
      <c r="P81" s="77">
        <v>2708.5195599674698</v>
      </c>
      <c r="Q81" s="77">
        <v>2715.5117815126823</v>
      </c>
    </row>
    <row r="82" spans="1:17" ht="11.45" customHeight="1" x14ac:dyDescent="0.25">
      <c r="A82" s="128" t="s">
        <v>18</v>
      </c>
      <c r="B82" s="133">
        <f>IF(B17=0,0,B17*1000000/B26)</f>
        <v>1134.8224503969107</v>
      </c>
      <c r="C82" s="133">
        <f t="shared" ref="C82:Q82" si="36">IF(C17=0,0,C17*1000000/C26)</f>
        <v>1162.7997634667317</v>
      </c>
      <c r="D82" s="133">
        <f t="shared" si="36"/>
        <v>1173.1975208316428</v>
      </c>
      <c r="E82" s="133">
        <f t="shared" si="36"/>
        <v>1152.5399112240157</v>
      </c>
      <c r="F82" s="133">
        <f t="shared" si="36"/>
        <v>1092.8278209409368</v>
      </c>
      <c r="G82" s="133">
        <f t="shared" si="36"/>
        <v>1128.1361943861227</v>
      </c>
      <c r="H82" s="133">
        <f t="shared" si="36"/>
        <v>1171.515570141089</v>
      </c>
      <c r="I82" s="133">
        <f t="shared" si="36"/>
        <v>1260.7535244329251</v>
      </c>
      <c r="J82" s="133">
        <f t="shared" si="36"/>
        <v>1358.7537484807212</v>
      </c>
      <c r="K82" s="133">
        <f t="shared" si="36"/>
        <v>1416.7804961821748</v>
      </c>
      <c r="L82" s="133">
        <f t="shared" si="36"/>
        <v>1362.8632937571051</v>
      </c>
      <c r="M82" s="133">
        <f t="shared" si="36"/>
        <v>1397.3195871003097</v>
      </c>
      <c r="N82" s="133">
        <f t="shared" si="36"/>
        <v>1467.1418814945523</v>
      </c>
      <c r="O82" s="133">
        <f t="shared" si="36"/>
        <v>1491.9221028221773</v>
      </c>
      <c r="P82" s="133">
        <f t="shared" si="36"/>
        <v>1502.1019328303789</v>
      </c>
      <c r="Q82" s="133">
        <f t="shared" si="36"/>
        <v>1489.3001578937126</v>
      </c>
    </row>
    <row r="83" spans="1:17" ht="11.45" customHeight="1" x14ac:dyDescent="0.25">
      <c r="A83" s="95" t="s">
        <v>126</v>
      </c>
      <c r="B83" s="75">
        <v>846.08730829277874</v>
      </c>
      <c r="C83" s="75">
        <v>854.16265000603505</v>
      </c>
      <c r="D83" s="75">
        <v>862.28181421440672</v>
      </c>
      <c r="E83" s="75">
        <v>813.63085622971153</v>
      </c>
      <c r="F83" s="75">
        <v>739.91679054309236</v>
      </c>
      <c r="G83" s="75">
        <v>782.54194244803625</v>
      </c>
      <c r="H83" s="75">
        <v>833.23605100796988</v>
      </c>
      <c r="I83" s="75">
        <v>855.86497085111648</v>
      </c>
      <c r="J83" s="75">
        <v>894.43079303977072</v>
      </c>
      <c r="K83" s="75">
        <v>938.96843729543104</v>
      </c>
      <c r="L83" s="75">
        <v>702.92297815773213</v>
      </c>
      <c r="M83" s="75">
        <v>654.1021108526312</v>
      </c>
      <c r="N83" s="75">
        <v>657.39888568997435</v>
      </c>
      <c r="O83" s="75">
        <v>647.55718114067315</v>
      </c>
      <c r="P83" s="75">
        <v>642.06482245129371</v>
      </c>
      <c r="Q83" s="75">
        <v>626.99049696241264</v>
      </c>
    </row>
    <row r="84" spans="1:17" ht="11.45" customHeight="1" x14ac:dyDescent="0.25">
      <c r="A84" s="93" t="s">
        <v>125</v>
      </c>
      <c r="B84" s="74">
        <v>2476.8590271416206</v>
      </c>
      <c r="C84" s="74">
        <v>2477.2864862828965</v>
      </c>
      <c r="D84" s="74">
        <v>2477.5219436335055</v>
      </c>
      <c r="E84" s="74">
        <v>2475.3167342783445</v>
      </c>
      <c r="F84" s="74">
        <v>2470.2548752166067</v>
      </c>
      <c r="G84" s="74">
        <v>2473.1229378108087</v>
      </c>
      <c r="H84" s="74">
        <v>2490.9946777318369</v>
      </c>
      <c r="I84" s="74">
        <v>2574.4642461467206</v>
      </c>
      <c r="J84" s="74">
        <v>2579.6251010099872</v>
      </c>
      <c r="K84" s="74">
        <v>2522.8572131299866</v>
      </c>
      <c r="L84" s="74">
        <v>2615.1040245476765</v>
      </c>
      <c r="M84" s="74">
        <v>2668.8093082090127</v>
      </c>
      <c r="N84" s="74">
        <v>2675.5186141826221</v>
      </c>
      <c r="O84" s="74">
        <v>2672.4496612492562</v>
      </c>
      <c r="P84" s="74">
        <v>2693.1910091756745</v>
      </c>
      <c r="Q84" s="74">
        <v>2722.5392628907184</v>
      </c>
    </row>
    <row r="86" spans="1:17" ht="11.45" customHeight="1" x14ac:dyDescent="0.25">
      <c r="A86" s="27" t="s">
        <v>130</v>
      </c>
      <c r="B86" s="68"/>
      <c r="C86" s="68"/>
      <c r="D86" s="68"/>
      <c r="E86" s="68"/>
      <c r="F86" s="68"/>
      <c r="G86" s="68"/>
      <c r="H86" s="68"/>
      <c r="I86" s="68"/>
      <c r="J86" s="68"/>
      <c r="K86" s="68"/>
      <c r="L86" s="68"/>
      <c r="M86" s="68"/>
      <c r="N86" s="68"/>
      <c r="O86" s="68"/>
      <c r="P86" s="68"/>
      <c r="Q86" s="68"/>
    </row>
    <row r="87" spans="1:17" ht="11.45" customHeight="1" x14ac:dyDescent="0.25">
      <c r="A87" s="130" t="s">
        <v>129</v>
      </c>
      <c r="B87" s="132">
        <f t="shared" ref="B87:Q87" si="37">IF(B4=0,"",B4*1000000/B22)</f>
        <v>97405.385586948512</v>
      </c>
      <c r="C87" s="132">
        <f t="shared" si="37"/>
        <v>104078.4676579829</v>
      </c>
      <c r="D87" s="132">
        <f t="shared" si="37"/>
        <v>103385.65651679999</v>
      </c>
      <c r="E87" s="132">
        <f t="shared" si="37"/>
        <v>103419.55146300903</v>
      </c>
      <c r="F87" s="132">
        <f t="shared" si="37"/>
        <v>94156.59551592567</v>
      </c>
      <c r="G87" s="132">
        <f t="shared" si="37"/>
        <v>104912.99646727984</v>
      </c>
      <c r="H87" s="132">
        <f t="shared" si="37"/>
        <v>111171.83313128252</v>
      </c>
      <c r="I87" s="132">
        <f t="shared" si="37"/>
        <v>107854.3056625903</v>
      </c>
      <c r="J87" s="132">
        <f t="shared" si="37"/>
        <v>109899.30821004247</v>
      </c>
      <c r="K87" s="132">
        <f t="shared" si="37"/>
        <v>112669.58690083186</v>
      </c>
      <c r="L87" s="132">
        <f t="shared" si="37"/>
        <v>113471.05220372554</v>
      </c>
      <c r="M87" s="132">
        <f t="shared" si="37"/>
        <v>116176.98503797094</v>
      </c>
      <c r="N87" s="132">
        <f t="shared" si="37"/>
        <v>122061.42358149328</v>
      </c>
      <c r="O87" s="132">
        <f t="shared" si="37"/>
        <v>129116.81025884861</v>
      </c>
      <c r="P87" s="132">
        <f t="shared" si="37"/>
        <v>131784.56385095572</v>
      </c>
      <c r="Q87" s="132">
        <f t="shared" si="37"/>
        <v>133986.11417238359</v>
      </c>
    </row>
    <row r="88" spans="1:17" ht="11.45" customHeight="1" x14ac:dyDescent="0.25">
      <c r="A88" s="116" t="s">
        <v>23</v>
      </c>
      <c r="B88" s="42">
        <f t="shared" ref="B88:Q88" si="38">IF(B5=0,"",B5*1000000/B23)</f>
        <v>62358.112688088557</v>
      </c>
      <c r="C88" s="42">
        <f t="shared" si="38"/>
        <v>62891.258622477209</v>
      </c>
      <c r="D88" s="42">
        <f t="shared" si="38"/>
        <v>62919.634193381462</v>
      </c>
      <c r="E88" s="42">
        <f t="shared" si="38"/>
        <v>64252.547958380739</v>
      </c>
      <c r="F88" s="42">
        <f t="shared" si="38"/>
        <v>58557.585988714556</v>
      </c>
      <c r="G88" s="42">
        <f t="shared" si="38"/>
        <v>64181.819949344135</v>
      </c>
      <c r="H88" s="42">
        <f t="shared" si="38"/>
        <v>65614.907609828122</v>
      </c>
      <c r="I88" s="42">
        <f t="shared" si="38"/>
        <v>66120.431863737205</v>
      </c>
      <c r="J88" s="42">
        <f t="shared" si="38"/>
        <v>64909.578087792441</v>
      </c>
      <c r="K88" s="42">
        <f t="shared" si="38"/>
        <v>64786.652534769353</v>
      </c>
      <c r="L88" s="42">
        <f t="shared" si="38"/>
        <v>66445.275524750527</v>
      </c>
      <c r="M88" s="42">
        <f t="shared" si="38"/>
        <v>65067.885483996091</v>
      </c>
      <c r="N88" s="42">
        <f t="shared" si="38"/>
        <v>66376.774271068629</v>
      </c>
      <c r="O88" s="42">
        <f t="shared" si="38"/>
        <v>66565.70361136549</v>
      </c>
      <c r="P88" s="42">
        <f t="shared" si="38"/>
        <v>70446.208954221045</v>
      </c>
      <c r="Q88" s="42">
        <f t="shared" si="38"/>
        <v>73489.686893186677</v>
      </c>
    </row>
    <row r="89" spans="1:17" ht="11.45" customHeight="1" x14ac:dyDescent="0.25">
      <c r="A89" s="116" t="s">
        <v>127</v>
      </c>
      <c r="B89" s="42">
        <f t="shared" ref="B89:Q89" si="39">IF(B6=0,"",B6*1000000/B24)</f>
        <v>90584.580820125368</v>
      </c>
      <c r="C89" s="42">
        <f t="shared" si="39"/>
        <v>96238.162892923006</v>
      </c>
      <c r="D89" s="42">
        <f t="shared" si="39"/>
        <v>94818.01439007539</v>
      </c>
      <c r="E89" s="42">
        <f t="shared" si="39"/>
        <v>93647.973939417498</v>
      </c>
      <c r="F89" s="42">
        <f t="shared" si="39"/>
        <v>82705.982097777451</v>
      </c>
      <c r="G89" s="42">
        <f t="shared" si="39"/>
        <v>92175.292223334574</v>
      </c>
      <c r="H89" s="42">
        <f t="shared" si="39"/>
        <v>98090.074703797043</v>
      </c>
      <c r="I89" s="42">
        <f t="shared" si="39"/>
        <v>89471.451757025978</v>
      </c>
      <c r="J89" s="42">
        <f t="shared" si="39"/>
        <v>87232.077045311788</v>
      </c>
      <c r="K89" s="42">
        <f t="shared" si="39"/>
        <v>90678.830187141357</v>
      </c>
      <c r="L89" s="42">
        <f t="shared" si="39"/>
        <v>94562.945066295797</v>
      </c>
      <c r="M89" s="42">
        <f t="shared" si="39"/>
        <v>97451.536333298121</v>
      </c>
      <c r="N89" s="42">
        <f t="shared" si="39"/>
        <v>99324.621979544128</v>
      </c>
      <c r="O89" s="42">
        <f t="shared" si="39"/>
        <v>103290.08926704546</v>
      </c>
      <c r="P89" s="42">
        <f t="shared" si="39"/>
        <v>105467.19369754121</v>
      </c>
      <c r="Q89" s="42">
        <f t="shared" si="39"/>
        <v>107718.25403380634</v>
      </c>
    </row>
    <row r="90" spans="1:17" ht="11.45" customHeight="1" x14ac:dyDescent="0.25">
      <c r="A90" s="116" t="s">
        <v>125</v>
      </c>
      <c r="B90" s="42">
        <f t="shared" ref="B90:Q90" si="40">IF(B7=0,"",B7*1000000/B25)</f>
        <v>321497.03488183924</v>
      </c>
      <c r="C90" s="42">
        <f t="shared" si="40"/>
        <v>322718.9473740228</v>
      </c>
      <c r="D90" s="42">
        <f t="shared" si="40"/>
        <v>343591.92203760252</v>
      </c>
      <c r="E90" s="42">
        <f t="shared" si="40"/>
        <v>399771.99062238447</v>
      </c>
      <c r="F90" s="42">
        <f t="shared" si="40"/>
        <v>365715.82474293368</v>
      </c>
      <c r="G90" s="42">
        <f t="shared" si="40"/>
        <v>414022.98557734274</v>
      </c>
      <c r="H90" s="42">
        <f t="shared" si="40"/>
        <v>416865.88954903121</v>
      </c>
      <c r="I90" s="42">
        <f t="shared" si="40"/>
        <v>406947.26017534331</v>
      </c>
      <c r="J90" s="42">
        <f t="shared" si="40"/>
        <v>410453.03745071753</v>
      </c>
      <c r="K90" s="42">
        <f t="shared" si="40"/>
        <v>414388.81296340312</v>
      </c>
      <c r="L90" s="42">
        <f t="shared" si="40"/>
        <v>365227.35873010207</v>
      </c>
      <c r="M90" s="42">
        <f t="shared" si="40"/>
        <v>361065.77757377853</v>
      </c>
      <c r="N90" s="42">
        <f t="shared" si="40"/>
        <v>377423.48898818844</v>
      </c>
      <c r="O90" s="42">
        <f t="shared" si="40"/>
        <v>386401.59610132413</v>
      </c>
      <c r="P90" s="42">
        <f t="shared" si="40"/>
        <v>393263.48625341262</v>
      </c>
      <c r="Q90" s="42">
        <f t="shared" si="40"/>
        <v>400426.30162795656</v>
      </c>
    </row>
    <row r="91" spans="1:17" ht="11.45" customHeight="1" x14ac:dyDescent="0.25">
      <c r="A91" s="128" t="s">
        <v>128</v>
      </c>
      <c r="B91" s="131">
        <f t="shared" ref="B91:Q91" si="41">IF(B8=0,"",B8*1000000/B26)</f>
        <v>37777.008068842246</v>
      </c>
      <c r="C91" s="131">
        <f t="shared" si="41"/>
        <v>39696.773203833407</v>
      </c>
      <c r="D91" s="131">
        <f t="shared" si="41"/>
        <v>40625.397598348696</v>
      </c>
      <c r="E91" s="131">
        <f t="shared" si="41"/>
        <v>41090.21927530205</v>
      </c>
      <c r="F91" s="131">
        <f t="shared" si="41"/>
        <v>40314.468286365387</v>
      </c>
      <c r="G91" s="131">
        <f t="shared" si="41"/>
        <v>41292.163224207135</v>
      </c>
      <c r="H91" s="131">
        <f t="shared" si="41"/>
        <v>41494.934933297089</v>
      </c>
      <c r="I91" s="131">
        <f t="shared" si="41"/>
        <v>46542.011566489935</v>
      </c>
      <c r="J91" s="131">
        <f t="shared" si="41"/>
        <v>51558.184364284971</v>
      </c>
      <c r="K91" s="131">
        <f t="shared" si="41"/>
        <v>54196.779098545492</v>
      </c>
      <c r="L91" s="131">
        <f t="shared" si="41"/>
        <v>59412.455491061322</v>
      </c>
      <c r="M91" s="131">
        <f t="shared" si="41"/>
        <v>62324.620744194013</v>
      </c>
      <c r="N91" s="131">
        <f t="shared" si="41"/>
        <v>65255.963158771054</v>
      </c>
      <c r="O91" s="131">
        <f t="shared" si="41"/>
        <v>64554.597763853046</v>
      </c>
      <c r="P91" s="131">
        <f t="shared" si="41"/>
        <v>68642.347867132892</v>
      </c>
      <c r="Q91" s="131">
        <f t="shared" si="41"/>
        <v>65587.170912001806</v>
      </c>
    </row>
    <row r="92" spans="1:17" ht="11.45" customHeight="1" x14ac:dyDescent="0.25">
      <c r="A92" s="95" t="s">
        <v>126</v>
      </c>
      <c r="B92" s="37">
        <f t="shared" ref="B92:Q92" si="42">IF(B9=0,"",B9*1000000/B27)</f>
        <v>17296.954323276223</v>
      </c>
      <c r="C92" s="37">
        <f t="shared" si="42"/>
        <v>17906.885132802639</v>
      </c>
      <c r="D92" s="37">
        <f t="shared" si="42"/>
        <v>18356.919054645976</v>
      </c>
      <c r="E92" s="37">
        <f t="shared" si="42"/>
        <v>17566.597016421278</v>
      </c>
      <c r="F92" s="37">
        <f t="shared" si="42"/>
        <v>16180.441909351162</v>
      </c>
      <c r="G92" s="37">
        <f t="shared" si="42"/>
        <v>16934.396030083321</v>
      </c>
      <c r="H92" s="37">
        <f t="shared" si="42"/>
        <v>17314.921813185756</v>
      </c>
      <c r="I92" s="37">
        <f t="shared" si="42"/>
        <v>17586.388397559273</v>
      </c>
      <c r="J92" s="37">
        <f t="shared" si="42"/>
        <v>17956.827482873847</v>
      </c>
      <c r="K92" s="37">
        <f t="shared" si="42"/>
        <v>19136.094067925249</v>
      </c>
      <c r="L92" s="37">
        <f t="shared" si="42"/>
        <v>14873.583435217584</v>
      </c>
      <c r="M92" s="37">
        <f t="shared" si="42"/>
        <v>14349.382617163663</v>
      </c>
      <c r="N92" s="37">
        <f t="shared" si="42"/>
        <v>14297.652568732956</v>
      </c>
      <c r="O92" s="37">
        <f t="shared" si="42"/>
        <v>14245.615811338655</v>
      </c>
      <c r="P92" s="37">
        <f t="shared" si="42"/>
        <v>15251.148470261791</v>
      </c>
      <c r="Q92" s="37">
        <f t="shared" si="42"/>
        <v>14698.696487185209</v>
      </c>
    </row>
    <row r="93" spans="1:17" ht="11.45" customHeight="1" x14ac:dyDescent="0.25">
      <c r="A93" s="93" t="s">
        <v>125</v>
      </c>
      <c r="B93" s="36">
        <f t="shared" ref="B93:Q93" si="43">IF(B10=0,"",B10*1000000/B28)</f>
        <v>132967.98835601029</v>
      </c>
      <c r="C93" s="36">
        <f t="shared" si="43"/>
        <v>132499.99521383882</v>
      </c>
      <c r="D93" s="36">
        <f t="shared" si="43"/>
        <v>134044.03102540807</v>
      </c>
      <c r="E93" s="36">
        <f t="shared" si="43"/>
        <v>132903.94292708053</v>
      </c>
      <c r="F93" s="36">
        <f t="shared" si="43"/>
        <v>134510.61971531509</v>
      </c>
      <c r="G93" s="36">
        <f t="shared" si="43"/>
        <v>136087.93541022827</v>
      </c>
      <c r="H93" s="36">
        <f t="shared" si="43"/>
        <v>135810.49448894922</v>
      </c>
      <c r="I93" s="36">
        <f t="shared" si="43"/>
        <v>140492.09307513566</v>
      </c>
      <c r="J93" s="36">
        <f t="shared" si="43"/>
        <v>139908.18632287646</v>
      </c>
      <c r="K93" s="36">
        <f t="shared" si="43"/>
        <v>135357.99441605539</v>
      </c>
      <c r="L93" s="36">
        <f t="shared" si="43"/>
        <v>143925.2339551909</v>
      </c>
      <c r="M93" s="36">
        <f t="shared" si="43"/>
        <v>144400.22323706793</v>
      </c>
      <c r="N93" s="36">
        <f t="shared" si="43"/>
        <v>141300.87762315621</v>
      </c>
      <c r="O93" s="36">
        <f t="shared" si="43"/>
        <v>134892.83435601249</v>
      </c>
      <c r="P93" s="36">
        <f t="shared" si="43"/>
        <v>142585.29010430686</v>
      </c>
      <c r="Q93" s="36">
        <f t="shared" si="43"/>
        <v>138365.7323704751</v>
      </c>
    </row>
    <row r="95" spans="1:17" ht="11.45" customHeight="1" x14ac:dyDescent="0.25">
      <c r="A95" s="27" t="s">
        <v>14</v>
      </c>
      <c r="B95" s="68"/>
      <c r="C95" s="68"/>
      <c r="D95" s="68"/>
      <c r="E95" s="68"/>
      <c r="F95" s="68"/>
      <c r="G95" s="68"/>
      <c r="H95" s="68"/>
      <c r="I95" s="68"/>
      <c r="J95" s="68"/>
      <c r="K95" s="68"/>
      <c r="L95" s="68"/>
      <c r="M95" s="68"/>
      <c r="N95" s="68"/>
      <c r="O95" s="68"/>
      <c r="P95" s="68"/>
      <c r="Q95" s="68"/>
    </row>
    <row r="96" spans="1:17" ht="11.45" customHeight="1" x14ac:dyDescent="0.25">
      <c r="A96" s="130" t="s">
        <v>39</v>
      </c>
      <c r="B96" s="132">
        <f t="shared" ref="B96:Q96" si="44">IF(B22=0,0,B22/B49)</f>
        <v>1459.3136166802915</v>
      </c>
      <c r="C96" s="132">
        <f t="shared" si="44"/>
        <v>1406.8954647378025</v>
      </c>
      <c r="D96" s="132">
        <f t="shared" si="44"/>
        <v>1426.0880711635875</v>
      </c>
      <c r="E96" s="132">
        <f t="shared" si="44"/>
        <v>1461.2300377640263</v>
      </c>
      <c r="F96" s="132">
        <f t="shared" si="44"/>
        <v>1458.5212957124265</v>
      </c>
      <c r="G96" s="132">
        <f t="shared" si="44"/>
        <v>1456.1510463049019</v>
      </c>
      <c r="H96" s="132">
        <f t="shared" si="44"/>
        <v>1428.4109523763007</v>
      </c>
      <c r="I96" s="132">
        <f t="shared" si="44"/>
        <v>1444.1388500749997</v>
      </c>
      <c r="J96" s="132">
        <f t="shared" si="44"/>
        <v>1429.0659552122868</v>
      </c>
      <c r="K96" s="132">
        <f t="shared" si="44"/>
        <v>1417.245856001028</v>
      </c>
      <c r="L96" s="132">
        <f t="shared" si="44"/>
        <v>1426.8790178586435</v>
      </c>
      <c r="M96" s="132">
        <f t="shared" si="44"/>
        <v>1413.7019871954099</v>
      </c>
      <c r="N96" s="132">
        <f t="shared" si="44"/>
        <v>1403.9673631637588</v>
      </c>
      <c r="O96" s="132">
        <f t="shared" si="44"/>
        <v>1384.9193830427621</v>
      </c>
      <c r="P96" s="132">
        <f t="shared" si="44"/>
        <v>1391.9209297893701</v>
      </c>
      <c r="Q96" s="132">
        <f t="shared" si="44"/>
        <v>1399.4555834751905</v>
      </c>
    </row>
    <row r="97" spans="1:17" ht="11.45" customHeight="1" x14ac:dyDescent="0.25">
      <c r="A97" s="116" t="s">
        <v>23</v>
      </c>
      <c r="B97" s="42">
        <f t="shared" ref="B97:Q97" si="45">IF(B23=0,0,B23/B50)</f>
        <v>1630.0000000000025</v>
      </c>
      <c r="C97" s="42">
        <f t="shared" si="45"/>
        <v>1611.0000000000007</v>
      </c>
      <c r="D97" s="42">
        <f t="shared" si="45"/>
        <v>1611.0000000000025</v>
      </c>
      <c r="E97" s="42">
        <f t="shared" si="45"/>
        <v>1610.999999999998</v>
      </c>
      <c r="F97" s="42">
        <f t="shared" si="45"/>
        <v>1610.9999999999998</v>
      </c>
      <c r="G97" s="42">
        <f t="shared" si="45"/>
        <v>1611.999999999998</v>
      </c>
      <c r="H97" s="42">
        <f t="shared" si="45"/>
        <v>1612</v>
      </c>
      <c r="I97" s="42">
        <f t="shared" si="45"/>
        <v>1612.0000000000014</v>
      </c>
      <c r="J97" s="42">
        <f t="shared" si="45"/>
        <v>1613</v>
      </c>
      <c r="K97" s="42">
        <f t="shared" si="45"/>
        <v>1614.0000000000007</v>
      </c>
      <c r="L97" s="42">
        <f t="shared" si="45"/>
        <v>1614.0000000000011</v>
      </c>
      <c r="M97" s="42">
        <f t="shared" si="45"/>
        <v>1613.9999999999995</v>
      </c>
      <c r="N97" s="42">
        <f t="shared" si="45"/>
        <v>1612.9999999999993</v>
      </c>
      <c r="O97" s="42">
        <f t="shared" si="45"/>
        <v>1612.999999999997</v>
      </c>
      <c r="P97" s="42">
        <f t="shared" si="45"/>
        <v>1612.0000000000025</v>
      </c>
      <c r="Q97" s="42">
        <f t="shared" si="45"/>
        <v>1611.999999999997</v>
      </c>
    </row>
    <row r="98" spans="1:17" ht="11.45" customHeight="1" x14ac:dyDescent="0.25">
      <c r="A98" s="116" t="s">
        <v>127</v>
      </c>
      <c r="B98" s="42">
        <f t="shared" ref="B98:Q98" si="46">IF(B24=0,0,B24/B51)</f>
        <v>1651.9999999999998</v>
      </c>
      <c r="C98" s="42">
        <f t="shared" si="46"/>
        <v>1613.0000000000016</v>
      </c>
      <c r="D98" s="42">
        <f t="shared" si="46"/>
        <v>1624.9999999999982</v>
      </c>
      <c r="E98" s="42">
        <f t="shared" si="46"/>
        <v>1638.9999999999998</v>
      </c>
      <c r="F98" s="42">
        <f t="shared" si="46"/>
        <v>1659.9999999999998</v>
      </c>
      <c r="G98" s="42">
        <f t="shared" si="46"/>
        <v>1659.0000000000002</v>
      </c>
      <c r="H98" s="42">
        <f t="shared" si="46"/>
        <v>1631.0000000000011</v>
      </c>
      <c r="I98" s="42">
        <f t="shared" si="46"/>
        <v>1699.0000000000014</v>
      </c>
      <c r="J98" s="42">
        <f t="shared" si="46"/>
        <v>1706.9999999999993</v>
      </c>
      <c r="K98" s="42">
        <f t="shared" si="46"/>
        <v>1685.9999999999993</v>
      </c>
      <c r="L98" s="42">
        <f t="shared" si="46"/>
        <v>1674.0000000000002</v>
      </c>
      <c r="M98" s="42">
        <f t="shared" si="46"/>
        <v>1667.9999999999991</v>
      </c>
      <c r="N98" s="42">
        <f t="shared" si="46"/>
        <v>1670.0000000000009</v>
      </c>
      <c r="O98" s="42">
        <f t="shared" si="46"/>
        <v>1660.0000000000002</v>
      </c>
      <c r="P98" s="42">
        <f t="shared" si="46"/>
        <v>1663.9999999999995</v>
      </c>
      <c r="Q98" s="42">
        <f t="shared" si="46"/>
        <v>1668.9999999999998</v>
      </c>
    </row>
    <row r="99" spans="1:17" ht="11.45" customHeight="1" x14ac:dyDescent="0.25">
      <c r="A99" s="116" t="s">
        <v>125</v>
      </c>
      <c r="B99" s="42">
        <f t="shared" ref="B99:Q99" si="47">IF(B25=0,0,B25/B52)</f>
        <v>604.99999999999989</v>
      </c>
      <c r="C99" s="42">
        <f t="shared" si="47"/>
        <v>604.99999999999932</v>
      </c>
      <c r="D99" s="42">
        <f t="shared" si="47"/>
        <v>605.00000000000011</v>
      </c>
      <c r="E99" s="42">
        <f t="shared" si="47"/>
        <v>604.99999999999841</v>
      </c>
      <c r="F99" s="42">
        <f t="shared" si="47"/>
        <v>605.00000000000136</v>
      </c>
      <c r="G99" s="42">
        <f t="shared" si="47"/>
        <v>605.00000000000045</v>
      </c>
      <c r="H99" s="42">
        <f t="shared" si="47"/>
        <v>605.00000000000057</v>
      </c>
      <c r="I99" s="42">
        <f t="shared" si="47"/>
        <v>605.00000000000114</v>
      </c>
      <c r="J99" s="42">
        <f t="shared" si="47"/>
        <v>605.00000000000057</v>
      </c>
      <c r="K99" s="42">
        <f t="shared" si="47"/>
        <v>604.99999999999898</v>
      </c>
      <c r="L99" s="42">
        <f t="shared" si="47"/>
        <v>671.99999999999955</v>
      </c>
      <c r="M99" s="42">
        <f t="shared" si="47"/>
        <v>669.99999999999966</v>
      </c>
      <c r="N99" s="42">
        <f t="shared" si="47"/>
        <v>668.99999999999886</v>
      </c>
      <c r="O99" s="42">
        <f t="shared" si="47"/>
        <v>667.9999999999992</v>
      </c>
      <c r="P99" s="42">
        <f t="shared" si="47"/>
        <v>666.00000000000114</v>
      </c>
      <c r="Q99" s="42">
        <f t="shared" si="47"/>
        <v>664.99999999999932</v>
      </c>
    </row>
    <row r="100" spans="1:17" ht="11.45" customHeight="1" x14ac:dyDescent="0.25">
      <c r="A100" s="128" t="s">
        <v>18</v>
      </c>
      <c r="B100" s="131">
        <f t="shared" ref="B100:Q100" si="48">IF(B26=0,0,B26/B53)</f>
        <v>905.86139176937013</v>
      </c>
      <c r="C100" s="131">
        <f t="shared" si="48"/>
        <v>870.79238928113341</v>
      </c>
      <c r="D100" s="131">
        <f t="shared" si="48"/>
        <v>858.75855211575742</v>
      </c>
      <c r="E100" s="131">
        <f t="shared" si="48"/>
        <v>857.12244423481206</v>
      </c>
      <c r="F100" s="131">
        <f t="shared" si="48"/>
        <v>865.78800275742856</v>
      </c>
      <c r="G100" s="131">
        <f t="shared" si="48"/>
        <v>851.36862906581439</v>
      </c>
      <c r="H100" s="131">
        <f t="shared" si="48"/>
        <v>857.61271963287459</v>
      </c>
      <c r="I100" s="131">
        <f t="shared" si="48"/>
        <v>821.60994386114248</v>
      </c>
      <c r="J100" s="131">
        <f t="shared" si="48"/>
        <v>794.00316229405371</v>
      </c>
      <c r="K100" s="131">
        <f t="shared" si="48"/>
        <v>771.35570826438982</v>
      </c>
      <c r="L100" s="131">
        <f t="shared" si="48"/>
        <v>753.63491121611628</v>
      </c>
      <c r="M100" s="131">
        <f t="shared" si="48"/>
        <v>720.46575593128637</v>
      </c>
      <c r="N100" s="131">
        <f t="shared" si="48"/>
        <v>672.99293448501908</v>
      </c>
      <c r="O100" s="131">
        <f t="shared" si="48"/>
        <v>722.35555268875726</v>
      </c>
      <c r="P100" s="131">
        <f t="shared" si="48"/>
        <v>702.63578680457886</v>
      </c>
      <c r="Q100" s="131">
        <f t="shared" si="48"/>
        <v>740.33943675550279</v>
      </c>
    </row>
    <row r="101" spans="1:17" ht="11.45" customHeight="1" x14ac:dyDescent="0.25">
      <c r="A101" s="95" t="s">
        <v>126</v>
      </c>
      <c r="B101" s="37">
        <f t="shared" ref="B101:Q101" si="49">IF(B27=0,0,B27/B54)</f>
        <v>1207.5386280025696</v>
      </c>
      <c r="C101" s="37">
        <f t="shared" si="49"/>
        <v>1162.7206682793635</v>
      </c>
      <c r="D101" s="37">
        <f t="shared" si="49"/>
        <v>1152.4729241876839</v>
      </c>
      <c r="E101" s="37">
        <f t="shared" si="49"/>
        <v>1170.2620977647146</v>
      </c>
      <c r="F101" s="37">
        <f t="shared" si="49"/>
        <v>1179.7897774113258</v>
      </c>
      <c r="G101" s="37">
        <f t="shared" si="49"/>
        <v>1159.5022540249936</v>
      </c>
      <c r="H101" s="37">
        <f t="shared" si="49"/>
        <v>1170.8561341570742</v>
      </c>
      <c r="I101" s="37">
        <f t="shared" si="49"/>
        <v>1162.082553000243</v>
      </c>
      <c r="J101" s="37">
        <f t="shared" si="49"/>
        <v>1159.928470477367</v>
      </c>
      <c r="K101" s="37">
        <f t="shared" si="49"/>
        <v>1134.4527417026925</v>
      </c>
      <c r="L101" s="37">
        <f t="shared" si="49"/>
        <v>1213.7033963555937</v>
      </c>
      <c r="M101" s="37">
        <f t="shared" si="49"/>
        <v>1177.8519421556682</v>
      </c>
      <c r="N101" s="37">
        <f t="shared" si="49"/>
        <v>1126.4618655328211</v>
      </c>
      <c r="O101" s="37">
        <f t="shared" si="49"/>
        <v>1185.4870461330656</v>
      </c>
      <c r="P101" s="37">
        <f t="shared" si="49"/>
        <v>1139.9265913261863</v>
      </c>
      <c r="Q101" s="37">
        <f t="shared" si="49"/>
        <v>1182.0386290474601</v>
      </c>
    </row>
    <row r="102" spans="1:17" ht="11.45" customHeight="1" x14ac:dyDescent="0.25">
      <c r="A102" s="93" t="s">
        <v>125</v>
      </c>
      <c r="B102" s="36">
        <f t="shared" ref="B102:Q102" si="50">IF(B28=0,0,B28/B55)</f>
        <v>419.14783511823742</v>
      </c>
      <c r="C102" s="36">
        <f t="shared" si="50"/>
        <v>420.8103183887626</v>
      </c>
      <c r="D102" s="36">
        <f t="shared" si="50"/>
        <v>415.03022369689285</v>
      </c>
      <c r="E102" s="36">
        <f t="shared" si="50"/>
        <v>419.25799547279814</v>
      </c>
      <c r="F102" s="36">
        <f t="shared" si="50"/>
        <v>424.65622471765931</v>
      </c>
      <c r="G102" s="36">
        <f t="shared" si="50"/>
        <v>418.52041179354637</v>
      </c>
      <c r="H102" s="36">
        <f t="shared" si="50"/>
        <v>419.67205220443219</v>
      </c>
      <c r="I102" s="36">
        <f t="shared" si="50"/>
        <v>421.20333158094485</v>
      </c>
      <c r="J102" s="36">
        <f t="shared" si="50"/>
        <v>434.00253690365798</v>
      </c>
      <c r="K102" s="36">
        <f t="shared" si="50"/>
        <v>443.07659767633379</v>
      </c>
      <c r="L102" s="36">
        <f t="shared" si="50"/>
        <v>438.34539432299368</v>
      </c>
      <c r="M102" s="36">
        <f t="shared" si="50"/>
        <v>432.88420491496157</v>
      </c>
      <c r="N102" s="36">
        <f t="shared" si="50"/>
        <v>420.42626513558582</v>
      </c>
      <c r="O102" s="36">
        <f t="shared" si="50"/>
        <v>467.18052172335706</v>
      </c>
      <c r="P102" s="36">
        <f t="shared" si="50"/>
        <v>458.8562812863608</v>
      </c>
      <c r="Q102" s="36">
        <f t="shared" si="50"/>
        <v>482.4895740694754</v>
      </c>
    </row>
    <row r="104" spans="1:17" ht="11.45" customHeight="1" x14ac:dyDescent="0.25">
      <c r="A104" s="27" t="s">
        <v>44</v>
      </c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</row>
    <row r="105" spans="1:17" ht="11.45" customHeight="1" x14ac:dyDescent="0.25">
      <c r="A105" s="130" t="s">
        <v>43</v>
      </c>
      <c r="B105" s="129">
        <f t="shared" ref="B105:Q105" si="51">IF(B4=0,0,B4/B$4)</f>
        <v>1</v>
      </c>
      <c r="C105" s="129">
        <f t="shared" si="51"/>
        <v>1</v>
      </c>
      <c r="D105" s="129">
        <f t="shared" si="51"/>
        <v>1</v>
      </c>
      <c r="E105" s="129">
        <f t="shared" si="51"/>
        <v>1</v>
      </c>
      <c r="F105" s="129">
        <f t="shared" si="51"/>
        <v>1</v>
      </c>
      <c r="G105" s="129">
        <f t="shared" si="51"/>
        <v>1</v>
      </c>
      <c r="H105" s="129">
        <f t="shared" si="51"/>
        <v>1</v>
      </c>
      <c r="I105" s="129">
        <f t="shared" si="51"/>
        <v>1</v>
      </c>
      <c r="J105" s="129">
        <f t="shared" si="51"/>
        <v>1</v>
      </c>
      <c r="K105" s="129">
        <f t="shared" si="51"/>
        <v>1</v>
      </c>
      <c r="L105" s="129">
        <f t="shared" si="51"/>
        <v>1</v>
      </c>
      <c r="M105" s="129">
        <f t="shared" si="51"/>
        <v>1</v>
      </c>
      <c r="N105" s="129">
        <f t="shared" si="51"/>
        <v>1</v>
      </c>
      <c r="O105" s="129">
        <f t="shared" si="51"/>
        <v>1</v>
      </c>
      <c r="P105" s="129">
        <f t="shared" si="51"/>
        <v>1</v>
      </c>
      <c r="Q105" s="129">
        <f t="shared" si="51"/>
        <v>1</v>
      </c>
    </row>
    <row r="106" spans="1:17" ht="11.45" customHeight="1" x14ac:dyDescent="0.25">
      <c r="A106" s="116" t="s">
        <v>23</v>
      </c>
      <c r="B106" s="52">
        <f t="shared" ref="B106:Q106" si="52">IF(B5=0,0,B5/B$4)</f>
        <v>0.23020066839179798</v>
      </c>
      <c r="C106" s="52">
        <f t="shared" si="52"/>
        <v>0.21767620875088886</v>
      </c>
      <c r="D106" s="52">
        <f t="shared" si="52"/>
        <v>0.22035285971899793</v>
      </c>
      <c r="E106" s="52">
        <f t="shared" si="52"/>
        <v>0.22970188697824862</v>
      </c>
      <c r="F106" s="52">
        <f t="shared" si="52"/>
        <v>0.23454135930444645</v>
      </c>
      <c r="G106" s="52">
        <f t="shared" si="52"/>
        <v>0.23821312981084208</v>
      </c>
      <c r="H106" s="52">
        <f t="shared" si="52"/>
        <v>0.23100967998844887</v>
      </c>
      <c r="I106" s="52">
        <f t="shared" si="52"/>
        <v>0.23534103853892896</v>
      </c>
      <c r="J106" s="52">
        <f t="shared" si="52"/>
        <v>0.214168173513792</v>
      </c>
      <c r="K106" s="52">
        <f t="shared" si="52"/>
        <v>0.20927362818673806</v>
      </c>
      <c r="L106" s="52">
        <f t="shared" si="52"/>
        <v>0.21043986553828356</v>
      </c>
      <c r="M106" s="52">
        <f t="shared" si="52"/>
        <v>0.19167502864713021</v>
      </c>
      <c r="N106" s="52">
        <f t="shared" si="52"/>
        <v>0.17176535133904813</v>
      </c>
      <c r="O106" s="52">
        <f t="shared" si="52"/>
        <v>0.14681339049233633</v>
      </c>
      <c r="P106" s="52">
        <f t="shared" si="52"/>
        <v>0.14556901419601215</v>
      </c>
      <c r="Q106" s="52">
        <f t="shared" si="52"/>
        <v>0.14783988881634624</v>
      </c>
    </row>
    <row r="107" spans="1:17" ht="11.45" customHeight="1" x14ac:dyDescent="0.25">
      <c r="A107" s="116" t="s">
        <v>127</v>
      </c>
      <c r="B107" s="52">
        <f t="shared" ref="B107:Q107" si="53">IF(B6=0,0,B6/B$4)</f>
        <v>0.52722694649428858</v>
      </c>
      <c r="C107" s="52">
        <f t="shared" si="53"/>
        <v>0.51051949399334073</v>
      </c>
      <c r="D107" s="52">
        <f t="shared" si="53"/>
        <v>0.51090046505453435</v>
      </c>
      <c r="E107" s="52">
        <f t="shared" si="53"/>
        <v>0.50967268112309838</v>
      </c>
      <c r="F107" s="52">
        <f t="shared" si="53"/>
        <v>0.48331897352551489</v>
      </c>
      <c r="G107" s="52">
        <f t="shared" si="53"/>
        <v>0.47194831466961418</v>
      </c>
      <c r="H107" s="52">
        <f t="shared" si="53"/>
        <v>0.46559343939044673</v>
      </c>
      <c r="I107" s="52">
        <f t="shared" si="53"/>
        <v>0.43964762149174624</v>
      </c>
      <c r="J107" s="52">
        <f t="shared" si="53"/>
        <v>0.43038211720939057</v>
      </c>
      <c r="K107" s="52">
        <f t="shared" si="53"/>
        <v>0.43380741179676541</v>
      </c>
      <c r="L107" s="52">
        <f t="shared" si="53"/>
        <v>0.44454470712497712</v>
      </c>
      <c r="M107" s="52">
        <f t="shared" si="53"/>
        <v>0.45690045583343186</v>
      </c>
      <c r="N107" s="52">
        <f t="shared" si="53"/>
        <v>0.45972115930767421</v>
      </c>
      <c r="O107" s="52">
        <f t="shared" si="53"/>
        <v>0.46963527844951009</v>
      </c>
      <c r="P107" s="52">
        <f t="shared" si="53"/>
        <v>0.48266130355980869</v>
      </c>
      <c r="Q107" s="52">
        <f t="shared" si="53"/>
        <v>0.48976573420551506</v>
      </c>
    </row>
    <row r="108" spans="1:17" ht="11.45" customHeight="1" x14ac:dyDescent="0.25">
      <c r="A108" s="116" t="s">
        <v>125</v>
      </c>
      <c r="B108" s="52">
        <f t="shared" ref="B108:Q108" si="54">IF(B7=0,0,B7/B$4)</f>
        <v>0.24257238511391341</v>
      </c>
      <c r="C108" s="52">
        <f t="shared" si="54"/>
        <v>0.27180429725577049</v>
      </c>
      <c r="D108" s="52">
        <f t="shared" si="54"/>
        <v>0.26874667522646767</v>
      </c>
      <c r="E108" s="52">
        <f t="shared" si="54"/>
        <v>0.260625431898653</v>
      </c>
      <c r="F108" s="52">
        <f t="shared" si="54"/>
        <v>0.28213966717003863</v>
      </c>
      <c r="G108" s="52">
        <f t="shared" si="54"/>
        <v>0.28983855551954385</v>
      </c>
      <c r="H108" s="52">
        <f t="shared" si="54"/>
        <v>0.30339688062110448</v>
      </c>
      <c r="I108" s="52">
        <f t="shared" si="54"/>
        <v>0.32501133996932485</v>
      </c>
      <c r="J108" s="52">
        <f t="shared" si="54"/>
        <v>0.35544970927681752</v>
      </c>
      <c r="K108" s="52">
        <f t="shared" si="54"/>
        <v>0.35691896001649659</v>
      </c>
      <c r="L108" s="52">
        <f t="shared" si="54"/>
        <v>0.34501542733673934</v>
      </c>
      <c r="M108" s="52">
        <f t="shared" si="54"/>
        <v>0.35142451551943793</v>
      </c>
      <c r="N108" s="52">
        <f t="shared" si="54"/>
        <v>0.36851348935327766</v>
      </c>
      <c r="O108" s="52">
        <f t="shared" si="54"/>
        <v>0.38355133105815364</v>
      </c>
      <c r="P108" s="52">
        <f t="shared" si="54"/>
        <v>0.37176968224417911</v>
      </c>
      <c r="Q108" s="52">
        <f t="shared" si="54"/>
        <v>0.3623943769781387</v>
      </c>
    </row>
    <row r="109" spans="1:17" ht="11.45" customHeight="1" x14ac:dyDescent="0.25">
      <c r="A109" s="128" t="s">
        <v>42</v>
      </c>
      <c r="B109" s="127">
        <f t="shared" ref="B109:Q109" si="55">IF(B8=0,0,B8/B$8)</f>
        <v>1</v>
      </c>
      <c r="C109" s="127">
        <f t="shared" si="55"/>
        <v>1</v>
      </c>
      <c r="D109" s="127">
        <f t="shared" si="55"/>
        <v>1</v>
      </c>
      <c r="E109" s="127">
        <f t="shared" si="55"/>
        <v>1</v>
      </c>
      <c r="F109" s="127">
        <f t="shared" si="55"/>
        <v>1</v>
      </c>
      <c r="G109" s="127">
        <f t="shared" si="55"/>
        <v>1</v>
      </c>
      <c r="H109" s="127">
        <f t="shared" si="55"/>
        <v>1</v>
      </c>
      <c r="I109" s="127">
        <f t="shared" si="55"/>
        <v>1</v>
      </c>
      <c r="J109" s="127">
        <f t="shared" si="55"/>
        <v>1</v>
      </c>
      <c r="K109" s="127">
        <f t="shared" si="55"/>
        <v>1</v>
      </c>
      <c r="L109" s="127">
        <f t="shared" si="55"/>
        <v>1</v>
      </c>
      <c r="M109" s="127">
        <f t="shared" si="55"/>
        <v>1</v>
      </c>
      <c r="N109" s="127">
        <f t="shared" si="55"/>
        <v>1</v>
      </c>
      <c r="O109" s="127">
        <f t="shared" si="55"/>
        <v>1</v>
      </c>
      <c r="P109" s="127">
        <f t="shared" si="55"/>
        <v>1</v>
      </c>
      <c r="Q109" s="127">
        <f t="shared" si="55"/>
        <v>1</v>
      </c>
    </row>
    <row r="110" spans="1:17" ht="11.45" customHeight="1" x14ac:dyDescent="0.25">
      <c r="A110" s="95" t="s">
        <v>126</v>
      </c>
      <c r="B110" s="48">
        <f t="shared" ref="B110:Q110" si="56">IF(B9=0,0,B9/B$8)</f>
        <v>0.37680205350574802</v>
      </c>
      <c r="C110" s="48">
        <f t="shared" si="56"/>
        <v>0.36531658557394342</v>
      </c>
      <c r="D110" s="48">
        <f t="shared" si="56"/>
        <v>0.36488053748877303</v>
      </c>
      <c r="E110" s="48">
        <f t="shared" si="56"/>
        <v>0.34031949455719224</v>
      </c>
      <c r="F110" s="48">
        <f t="shared" si="56"/>
        <v>0.319497220626838</v>
      </c>
      <c r="G110" s="48">
        <f t="shared" si="56"/>
        <v>0.32627522505117085</v>
      </c>
      <c r="H110" s="48">
        <f t="shared" si="56"/>
        <v>0.3321289009412467</v>
      </c>
      <c r="I110" s="48">
        <f t="shared" si="56"/>
        <v>0.28883953068688717</v>
      </c>
      <c r="J110" s="48">
        <f t="shared" si="56"/>
        <v>0.25232013874222264</v>
      </c>
      <c r="K110" s="48">
        <f t="shared" si="56"/>
        <v>0.24657008743023565</v>
      </c>
      <c r="L110" s="48">
        <f t="shared" si="56"/>
        <v>0.1639445290891523</v>
      </c>
      <c r="M110" s="48">
        <f t="shared" si="56"/>
        <v>0.14530296860493644</v>
      </c>
      <c r="N110" s="48">
        <f t="shared" si="56"/>
        <v>0.1311897673307304</v>
      </c>
      <c r="O110" s="48">
        <f t="shared" si="56"/>
        <v>0.12865545663051917</v>
      </c>
      <c r="P110" s="48">
        <f t="shared" si="56"/>
        <v>0.12902155787634922</v>
      </c>
      <c r="Q110" s="48">
        <f t="shared" si="56"/>
        <v>0.13188926248056676</v>
      </c>
    </row>
    <row r="111" spans="1:17" ht="11.45" customHeight="1" x14ac:dyDescent="0.25">
      <c r="A111" s="93" t="s">
        <v>125</v>
      </c>
      <c r="B111" s="46">
        <f t="shared" ref="B111:Q111" si="57">IF(B10=0,0,B10/B$8)</f>
        <v>0.62319794649425198</v>
      </c>
      <c r="C111" s="46">
        <f t="shared" si="57"/>
        <v>0.63468341442605658</v>
      </c>
      <c r="D111" s="46">
        <f t="shared" si="57"/>
        <v>0.63511946251122697</v>
      </c>
      <c r="E111" s="46">
        <f t="shared" si="57"/>
        <v>0.65968050544280776</v>
      </c>
      <c r="F111" s="46">
        <f t="shared" si="57"/>
        <v>0.68050277937316206</v>
      </c>
      <c r="G111" s="46">
        <f t="shared" si="57"/>
        <v>0.67372477494882921</v>
      </c>
      <c r="H111" s="46">
        <f t="shared" si="57"/>
        <v>0.6678710990587533</v>
      </c>
      <c r="I111" s="46">
        <f t="shared" si="57"/>
        <v>0.71116046931311272</v>
      </c>
      <c r="J111" s="46">
        <f t="shared" si="57"/>
        <v>0.7476798612577773</v>
      </c>
      <c r="K111" s="46">
        <f t="shared" si="57"/>
        <v>0.75342991256976433</v>
      </c>
      <c r="L111" s="46">
        <f t="shared" si="57"/>
        <v>0.83605547091084775</v>
      </c>
      <c r="M111" s="46">
        <f t="shared" si="57"/>
        <v>0.85469703139506348</v>
      </c>
      <c r="N111" s="46">
        <f t="shared" si="57"/>
        <v>0.86881023266926971</v>
      </c>
      <c r="O111" s="46">
        <f t="shared" si="57"/>
        <v>0.87134454336948086</v>
      </c>
      <c r="P111" s="46">
        <f t="shared" si="57"/>
        <v>0.87097844212365083</v>
      </c>
      <c r="Q111" s="46">
        <f t="shared" si="57"/>
        <v>0.86811073751943324</v>
      </c>
    </row>
    <row r="113" spans="1:17" ht="11.45" customHeight="1" x14ac:dyDescent="0.25">
      <c r="A113" s="27" t="s">
        <v>61</v>
      </c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</row>
    <row r="114" spans="1:17" ht="11.45" customHeight="1" x14ac:dyDescent="0.25">
      <c r="A114" s="130" t="s">
        <v>39</v>
      </c>
      <c r="B114" s="129">
        <f t="shared" ref="B114:Q114" si="58">IF(B13=0,0,B13/B$13)</f>
        <v>1</v>
      </c>
      <c r="C114" s="129">
        <f t="shared" si="58"/>
        <v>1</v>
      </c>
      <c r="D114" s="129">
        <f t="shared" si="58"/>
        <v>1</v>
      </c>
      <c r="E114" s="129">
        <f t="shared" si="58"/>
        <v>1</v>
      </c>
      <c r="F114" s="129">
        <f t="shared" si="58"/>
        <v>1</v>
      </c>
      <c r="G114" s="129">
        <f t="shared" si="58"/>
        <v>1</v>
      </c>
      <c r="H114" s="129">
        <f t="shared" si="58"/>
        <v>1</v>
      </c>
      <c r="I114" s="129">
        <f t="shared" si="58"/>
        <v>1</v>
      </c>
      <c r="J114" s="129">
        <f t="shared" si="58"/>
        <v>1</v>
      </c>
      <c r="K114" s="129">
        <f t="shared" si="58"/>
        <v>1</v>
      </c>
      <c r="L114" s="129">
        <f t="shared" si="58"/>
        <v>1</v>
      </c>
      <c r="M114" s="129">
        <f t="shared" si="58"/>
        <v>1</v>
      </c>
      <c r="N114" s="129">
        <f t="shared" si="58"/>
        <v>1</v>
      </c>
      <c r="O114" s="129">
        <f t="shared" si="58"/>
        <v>1</v>
      </c>
      <c r="P114" s="129">
        <f t="shared" si="58"/>
        <v>1</v>
      </c>
      <c r="Q114" s="129">
        <f t="shared" si="58"/>
        <v>1</v>
      </c>
    </row>
    <row r="115" spans="1:17" ht="11.45" customHeight="1" x14ac:dyDescent="0.25">
      <c r="A115" s="116" t="s">
        <v>23</v>
      </c>
      <c r="B115" s="52">
        <f t="shared" ref="B115:Q115" si="59">IF(B14=0,0,B14/B$13)</f>
        <v>0.32004724475969915</v>
      </c>
      <c r="C115" s="52">
        <f t="shared" si="59"/>
        <v>0.30779373796796439</v>
      </c>
      <c r="D115" s="52">
        <f t="shared" si="59"/>
        <v>0.31640565984181335</v>
      </c>
      <c r="E115" s="52">
        <f t="shared" si="59"/>
        <v>0.33556096703236937</v>
      </c>
      <c r="F115" s="52">
        <f t="shared" si="59"/>
        <v>0.34295119364007459</v>
      </c>
      <c r="G115" s="52">
        <f t="shared" si="59"/>
        <v>0.35252966578821299</v>
      </c>
      <c r="H115" s="52">
        <f t="shared" si="59"/>
        <v>0.3423018355409328</v>
      </c>
      <c r="I115" s="52">
        <f t="shared" si="59"/>
        <v>0.34642835348348483</v>
      </c>
      <c r="J115" s="52">
        <f t="shared" si="59"/>
        <v>0.32328465727902661</v>
      </c>
      <c r="K115" s="52">
        <f t="shared" si="59"/>
        <v>0.31877088036197837</v>
      </c>
      <c r="L115" s="52">
        <f t="shared" si="59"/>
        <v>0.31846612175787742</v>
      </c>
      <c r="M115" s="52">
        <f t="shared" si="59"/>
        <v>0.29944238569043174</v>
      </c>
      <c r="N115" s="52">
        <f t="shared" si="59"/>
        <v>0.2744064669241727</v>
      </c>
      <c r="O115" s="52">
        <f t="shared" si="59"/>
        <v>0.24267730098348295</v>
      </c>
      <c r="P115" s="52">
        <f t="shared" si="59"/>
        <v>0.23433214544135236</v>
      </c>
      <c r="Q115" s="52">
        <f t="shared" si="59"/>
        <v>0.23413540112246586</v>
      </c>
    </row>
    <row r="116" spans="1:17" ht="11.45" customHeight="1" x14ac:dyDescent="0.25">
      <c r="A116" s="116" t="s">
        <v>127</v>
      </c>
      <c r="B116" s="52">
        <f t="shared" ref="B116:Q116" si="60">IF(B15=0,0,B15/B$13)</f>
        <v>0.45649782720360454</v>
      </c>
      <c r="C116" s="52">
        <f t="shared" si="60"/>
        <v>0.4423824504872928</v>
      </c>
      <c r="D116" s="52">
        <f t="shared" si="60"/>
        <v>0.44783424102443159</v>
      </c>
      <c r="E116" s="52">
        <f t="shared" si="60"/>
        <v>0.46022686622724013</v>
      </c>
      <c r="F116" s="52">
        <f t="shared" si="60"/>
        <v>0.43658678560288261</v>
      </c>
      <c r="G116" s="52">
        <f t="shared" si="60"/>
        <v>0.42544419798187094</v>
      </c>
      <c r="H116" s="52">
        <f t="shared" si="60"/>
        <v>0.4213299737601281</v>
      </c>
      <c r="I116" s="52">
        <f t="shared" si="60"/>
        <v>0.39373767542399452</v>
      </c>
      <c r="J116" s="52">
        <f t="shared" si="60"/>
        <v>0.39288634160804564</v>
      </c>
      <c r="K116" s="52">
        <f t="shared" si="60"/>
        <v>0.39672439894883627</v>
      </c>
      <c r="L116" s="52">
        <f t="shared" si="60"/>
        <v>0.40489921040983384</v>
      </c>
      <c r="M116" s="52">
        <f t="shared" si="60"/>
        <v>0.41178601264255799</v>
      </c>
      <c r="N116" s="52">
        <f t="shared" si="60"/>
        <v>0.42272446369077787</v>
      </c>
      <c r="O116" s="52">
        <f t="shared" si="60"/>
        <v>0.43714361607208096</v>
      </c>
      <c r="P116" s="52">
        <f t="shared" si="60"/>
        <v>0.45071892528455437</v>
      </c>
      <c r="Q116" s="52">
        <f t="shared" si="60"/>
        <v>0.45577829951566917</v>
      </c>
    </row>
    <row r="117" spans="1:17" ht="11.45" customHeight="1" x14ac:dyDescent="0.25">
      <c r="A117" s="116" t="s">
        <v>125</v>
      </c>
      <c r="B117" s="52">
        <f t="shared" ref="B117:Q117" si="61">IF(B16=0,0,B16/B$13)</f>
        <v>0.22345492803669623</v>
      </c>
      <c r="C117" s="52">
        <f t="shared" si="61"/>
        <v>0.24982381154474284</v>
      </c>
      <c r="D117" s="52">
        <f t="shared" si="61"/>
        <v>0.23576009913375506</v>
      </c>
      <c r="E117" s="52">
        <f t="shared" si="61"/>
        <v>0.20421216674039047</v>
      </c>
      <c r="F117" s="52">
        <f t="shared" si="61"/>
        <v>0.22046202075704294</v>
      </c>
      <c r="G117" s="52">
        <f t="shared" si="61"/>
        <v>0.22202613622991599</v>
      </c>
      <c r="H117" s="52">
        <f t="shared" si="61"/>
        <v>0.23636819069893919</v>
      </c>
      <c r="I117" s="52">
        <f t="shared" si="61"/>
        <v>0.25983397109252065</v>
      </c>
      <c r="J117" s="52">
        <f t="shared" si="61"/>
        <v>0.2838290011129278</v>
      </c>
      <c r="K117" s="52">
        <f t="shared" si="61"/>
        <v>0.28450472068918536</v>
      </c>
      <c r="L117" s="52">
        <f t="shared" si="61"/>
        <v>0.27663466783228868</v>
      </c>
      <c r="M117" s="52">
        <f t="shared" si="61"/>
        <v>0.28877160166701027</v>
      </c>
      <c r="N117" s="52">
        <f t="shared" si="61"/>
        <v>0.30286906938504948</v>
      </c>
      <c r="O117" s="52">
        <f t="shared" si="61"/>
        <v>0.32017908294443598</v>
      </c>
      <c r="P117" s="52">
        <f t="shared" si="61"/>
        <v>0.31494892927409318</v>
      </c>
      <c r="Q117" s="52">
        <f t="shared" si="61"/>
        <v>0.31008629936186499</v>
      </c>
    </row>
    <row r="118" spans="1:17" ht="11.45" customHeight="1" x14ac:dyDescent="0.25">
      <c r="A118" s="128" t="s">
        <v>18</v>
      </c>
      <c r="B118" s="127">
        <f t="shared" ref="B118:Q118" si="62">IF(B17=0,0,B17/B$17)</f>
        <v>1</v>
      </c>
      <c r="C118" s="127">
        <f t="shared" si="62"/>
        <v>1</v>
      </c>
      <c r="D118" s="127">
        <f t="shared" si="62"/>
        <v>1</v>
      </c>
      <c r="E118" s="127">
        <f t="shared" si="62"/>
        <v>1</v>
      </c>
      <c r="F118" s="127">
        <f t="shared" si="62"/>
        <v>1</v>
      </c>
      <c r="G118" s="127">
        <f t="shared" si="62"/>
        <v>1</v>
      </c>
      <c r="H118" s="127">
        <f t="shared" si="62"/>
        <v>1</v>
      </c>
      <c r="I118" s="127">
        <f t="shared" si="62"/>
        <v>1</v>
      </c>
      <c r="J118" s="127">
        <f t="shared" si="62"/>
        <v>1</v>
      </c>
      <c r="K118" s="127">
        <f t="shared" si="62"/>
        <v>1</v>
      </c>
      <c r="L118" s="127">
        <f t="shared" si="62"/>
        <v>1</v>
      </c>
      <c r="M118" s="127">
        <f t="shared" si="62"/>
        <v>1</v>
      </c>
      <c r="N118" s="127">
        <f t="shared" si="62"/>
        <v>1</v>
      </c>
      <c r="O118" s="127">
        <f t="shared" si="62"/>
        <v>1</v>
      </c>
      <c r="P118" s="127">
        <f t="shared" si="62"/>
        <v>1</v>
      </c>
      <c r="Q118" s="127">
        <f t="shared" si="62"/>
        <v>1</v>
      </c>
    </row>
    <row r="119" spans="1:17" ht="11.45" customHeight="1" x14ac:dyDescent="0.25">
      <c r="A119" s="95" t="s">
        <v>126</v>
      </c>
      <c r="B119" s="48">
        <f t="shared" ref="B119:Q119" si="63">IF(B18=0,0,B18/B$17)</f>
        <v>0.61356198365301606</v>
      </c>
      <c r="C119" s="48">
        <f t="shared" si="63"/>
        <v>0.59489482437144803</v>
      </c>
      <c r="D119" s="48">
        <f t="shared" si="63"/>
        <v>0.59350805940522644</v>
      </c>
      <c r="E119" s="48">
        <f t="shared" si="63"/>
        <v>0.56196476309165933</v>
      </c>
      <c r="F119" s="48">
        <f t="shared" si="63"/>
        <v>0.53897519969753938</v>
      </c>
      <c r="G119" s="48">
        <f t="shared" si="63"/>
        <v>0.55185897787922111</v>
      </c>
      <c r="H119" s="48">
        <f t="shared" si="63"/>
        <v>0.56611049786535761</v>
      </c>
      <c r="I119" s="48">
        <f t="shared" si="63"/>
        <v>0.51891972699438993</v>
      </c>
      <c r="J119" s="48">
        <f t="shared" si="63"/>
        <v>0.47689844565655182</v>
      </c>
      <c r="K119" s="48">
        <f t="shared" si="63"/>
        <v>0.46281667049791059</v>
      </c>
      <c r="L119" s="48">
        <f t="shared" si="63"/>
        <v>0.33776470230204603</v>
      </c>
      <c r="M119" s="48">
        <f t="shared" si="63"/>
        <v>0.2954273640436077</v>
      </c>
      <c r="N119" s="48">
        <f t="shared" si="63"/>
        <v>0.26829481223911011</v>
      </c>
      <c r="O119" s="48">
        <f t="shared" si="63"/>
        <v>0.25304988137390982</v>
      </c>
      <c r="P119" s="48">
        <f t="shared" si="63"/>
        <v>0.24821689225082777</v>
      </c>
      <c r="Q119" s="48">
        <f t="shared" si="63"/>
        <v>0.24775831484716782</v>
      </c>
    </row>
    <row r="120" spans="1:17" ht="11.45" customHeight="1" x14ac:dyDescent="0.25">
      <c r="A120" s="93" t="s">
        <v>125</v>
      </c>
      <c r="B120" s="46">
        <f t="shared" ref="B120:Q120" si="64">IF(B19=0,0,B19/B$17)</f>
        <v>0.38643801634698399</v>
      </c>
      <c r="C120" s="46">
        <f t="shared" si="64"/>
        <v>0.40510517562855203</v>
      </c>
      <c r="D120" s="46">
        <f t="shared" si="64"/>
        <v>0.4064919405947735</v>
      </c>
      <c r="E120" s="46">
        <f t="shared" si="64"/>
        <v>0.43803523690834073</v>
      </c>
      <c r="F120" s="46">
        <f t="shared" si="64"/>
        <v>0.46102480030246062</v>
      </c>
      <c r="G120" s="46">
        <f t="shared" si="64"/>
        <v>0.448141022120779</v>
      </c>
      <c r="H120" s="46">
        <f t="shared" si="64"/>
        <v>0.43388950213464239</v>
      </c>
      <c r="I120" s="46">
        <f t="shared" si="64"/>
        <v>0.48108027300561013</v>
      </c>
      <c r="J120" s="46">
        <f t="shared" si="64"/>
        <v>0.52310155434344807</v>
      </c>
      <c r="K120" s="46">
        <f t="shared" si="64"/>
        <v>0.53718332950208936</v>
      </c>
      <c r="L120" s="46">
        <f t="shared" si="64"/>
        <v>0.66223529769795386</v>
      </c>
      <c r="M120" s="46">
        <f t="shared" si="64"/>
        <v>0.7045726359563923</v>
      </c>
      <c r="N120" s="46">
        <f t="shared" si="64"/>
        <v>0.73170518776088989</v>
      </c>
      <c r="O120" s="46">
        <f t="shared" si="64"/>
        <v>0.74695011862609018</v>
      </c>
      <c r="P120" s="46">
        <f t="shared" si="64"/>
        <v>0.75178310774917223</v>
      </c>
      <c r="Q120" s="46">
        <f t="shared" si="64"/>
        <v>0.75224168515283207</v>
      </c>
    </row>
    <row r="122" spans="1:17" ht="11.45" customHeight="1" x14ac:dyDescent="0.25">
      <c r="A122" s="126" t="s">
        <v>124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Q8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4496.612004750581</v>
      </c>
      <c r="C4" s="100">
        <v>4537.79061</v>
      </c>
      <c r="D4" s="100">
        <v>4307.7015200000005</v>
      </c>
      <c r="E4" s="100">
        <v>4517.2056400000001</v>
      </c>
      <c r="F4" s="100">
        <v>5005.9814000000006</v>
      </c>
      <c r="G4" s="100">
        <v>5333.6438302446422</v>
      </c>
      <c r="H4" s="100">
        <v>5579.1187200000004</v>
      </c>
      <c r="I4" s="100">
        <v>5869.7934700000005</v>
      </c>
      <c r="J4" s="100">
        <v>5794.7851099999998</v>
      </c>
      <c r="K4" s="100">
        <v>5282.3084199999994</v>
      </c>
      <c r="L4" s="100">
        <v>5397.2756291270425</v>
      </c>
      <c r="M4" s="100">
        <v>5753.6065702138394</v>
      </c>
      <c r="N4" s="100">
        <v>5425.9606590489802</v>
      </c>
      <c r="O4" s="100">
        <v>5144.5495573455428</v>
      </c>
      <c r="P4" s="100">
        <v>5300.6135970917876</v>
      </c>
      <c r="Q4" s="100">
        <v>5642.6418289497997</v>
      </c>
    </row>
    <row r="5" spans="1:17" ht="11.45" customHeight="1" x14ac:dyDescent="0.25">
      <c r="A5" s="141" t="s">
        <v>91</v>
      </c>
      <c r="B5" s="140">
        <f t="shared" ref="B5:Q5" si="0">B4</f>
        <v>4496.612004750581</v>
      </c>
      <c r="C5" s="140">
        <f t="shared" si="0"/>
        <v>4537.79061</v>
      </c>
      <c r="D5" s="140">
        <f t="shared" si="0"/>
        <v>4307.7015200000005</v>
      </c>
      <c r="E5" s="140">
        <f t="shared" si="0"/>
        <v>4517.2056400000001</v>
      </c>
      <c r="F5" s="140">
        <f t="shared" si="0"/>
        <v>5005.9814000000006</v>
      </c>
      <c r="G5" s="140">
        <f t="shared" si="0"/>
        <v>5333.6438302446422</v>
      </c>
      <c r="H5" s="140">
        <f t="shared" si="0"/>
        <v>5579.1187200000004</v>
      </c>
      <c r="I5" s="140">
        <f t="shared" si="0"/>
        <v>5869.7934700000005</v>
      </c>
      <c r="J5" s="140">
        <f t="shared" si="0"/>
        <v>5794.7851099999998</v>
      </c>
      <c r="K5" s="140">
        <f t="shared" si="0"/>
        <v>5282.3084199999994</v>
      </c>
      <c r="L5" s="140">
        <f t="shared" si="0"/>
        <v>5397.2756291270425</v>
      </c>
      <c r="M5" s="140">
        <f t="shared" si="0"/>
        <v>5753.6065702138394</v>
      </c>
      <c r="N5" s="140">
        <f t="shared" si="0"/>
        <v>5425.9606590489802</v>
      </c>
      <c r="O5" s="140">
        <f t="shared" si="0"/>
        <v>5144.5495573455428</v>
      </c>
      <c r="P5" s="140">
        <f t="shared" si="0"/>
        <v>5300.6135970917876</v>
      </c>
      <c r="Q5" s="140">
        <f t="shared" si="0"/>
        <v>5642.6418289497997</v>
      </c>
    </row>
    <row r="7" spans="1:17" ht="11.45" customHeight="1" x14ac:dyDescent="0.25">
      <c r="A7" s="27" t="s">
        <v>81</v>
      </c>
      <c r="B7" s="71">
        <f t="shared" ref="B7:Q7" si="1">SUM(B8,B12)</f>
        <v>4496.6120047505801</v>
      </c>
      <c r="C7" s="71">
        <f t="shared" si="1"/>
        <v>4537.79061</v>
      </c>
      <c r="D7" s="71">
        <f t="shared" si="1"/>
        <v>4307.7015200000005</v>
      </c>
      <c r="E7" s="71">
        <f t="shared" si="1"/>
        <v>4517.205640000001</v>
      </c>
      <c r="F7" s="71">
        <f t="shared" si="1"/>
        <v>5005.9813999999997</v>
      </c>
      <c r="G7" s="71">
        <f t="shared" si="1"/>
        <v>5333.6438302446422</v>
      </c>
      <c r="H7" s="71">
        <f t="shared" si="1"/>
        <v>5579.1187199999995</v>
      </c>
      <c r="I7" s="71">
        <f t="shared" si="1"/>
        <v>5869.7934699999996</v>
      </c>
      <c r="J7" s="71">
        <f t="shared" si="1"/>
        <v>5794.7851099999998</v>
      </c>
      <c r="K7" s="71">
        <f t="shared" si="1"/>
        <v>5282.3084200000003</v>
      </c>
      <c r="L7" s="71">
        <f t="shared" si="1"/>
        <v>5397.2756291270434</v>
      </c>
      <c r="M7" s="71">
        <f t="shared" si="1"/>
        <v>5753.6065702138403</v>
      </c>
      <c r="N7" s="71">
        <f t="shared" si="1"/>
        <v>5425.9606590489793</v>
      </c>
      <c r="O7" s="71">
        <f t="shared" si="1"/>
        <v>5144.5495573455428</v>
      </c>
      <c r="P7" s="71">
        <f t="shared" si="1"/>
        <v>5300.6135970917858</v>
      </c>
      <c r="Q7" s="71">
        <f t="shared" si="1"/>
        <v>5642.6418289498006</v>
      </c>
    </row>
    <row r="8" spans="1:17" ht="11.45" customHeight="1" x14ac:dyDescent="0.25">
      <c r="A8" s="130" t="s">
        <v>39</v>
      </c>
      <c r="B8" s="139">
        <f t="shared" ref="B8:Q8" si="2">SUM(B9:B11)</f>
        <v>4410.2953334715539</v>
      </c>
      <c r="C8" s="139">
        <f t="shared" si="2"/>
        <v>4455.3659972824753</v>
      </c>
      <c r="D8" s="139">
        <f t="shared" si="2"/>
        <v>4228.964002775564</v>
      </c>
      <c r="E8" s="139">
        <f t="shared" si="2"/>
        <v>4437.3523552731021</v>
      </c>
      <c r="F8" s="139">
        <f t="shared" si="2"/>
        <v>4922.2122026490224</v>
      </c>
      <c r="G8" s="139">
        <f t="shared" si="2"/>
        <v>5248.7861644522773</v>
      </c>
      <c r="H8" s="139">
        <f t="shared" si="2"/>
        <v>5494.3486735529195</v>
      </c>
      <c r="I8" s="139">
        <f t="shared" si="2"/>
        <v>5780.2881231991396</v>
      </c>
      <c r="J8" s="139">
        <f t="shared" si="2"/>
        <v>5701.8037574173395</v>
      </c>
      <c r="K8" s="139">
        <f t="shared" si="2"/>
        <v>5197.6451049323341</v>
      </c>
      <c r="L8" s="139">
        <f t="shared" si="2"/>
        <v>5313.7508510521184</v>
      </c>
      <c r="M8" s="139">
        <f t="shared" si="2"/>
        <v>5661.0621288971797</v>
      </c>
      <c r="N8" s="139">
        <f t="shared" si="2"/>
        <v>5333.8838128170846</v>
      </c>
      <c r="O8" s="139">
        <f t="shared" si="2"/>
        <v>5054.6257210595322</v>
      </c>
      <c r="P8" s="139">
        <f t="shared" si="2"/>
        <v>5214.3594012269277</v>
      </c>
      <c r="Q8" s="139">
        <f t="shared" si="2"/>
        <v>5551.3653747829303</v>
      </c>
    </row>
    <row r="9" spans="1:17" ht="11.45" customHeight="1" x14ac:dyDescent="0.25">
      <c r="A9" s="116" t="s">
        <v>23</v>
      </c>
      <c r="B9" s="70">
        <v>1786.258282467626</v>
      </c>
      <c r="C9" s="70">
        <v>1777.0370199999998</v>
      </c>
      <c r="D9" s="70">
        <v>1652.7438</v>
      </c>
      <c r="E9" s="70">
        <v>1731.8407200000004</v>
      </c>
      <c r="F9" s="70">
        <v>1917.6928799999998</v>
      </c>
      <c r="G9" s="70">
        <v>2235.0721316886006</v>
      </c>
      <c r="H9" s="70">
        <v>2349.1078799999996</v>
      </c>
      <c r="I9" s="70">
        <v>2472.3387799999996</v>
      </c>
      <c r="J9" s="70">
        <v>2384.9941599999997</v>
      </c>
      <c r="K9" s="70">
        <v>2110.8033700000005</v>
      </c>
      <c r="L9" s="70">
        <v>2353.1350740849584</v>
      </c>
      <c r="M9" s="70">
        <v>2109.678034697381</v>
      </c>
      <c r="N9" s="70">
        <v>1826.1928124177018</v>
      </c>
      <c r="O9" s="70">
        <v>1556.0810227765292</v>
      </c>
      <c r="P9" s="70">
        <v>1648.4672848370383</v>
      </c>
      <c r="Q9" s="70">
        <v>1783.0333542957385</v>
      </c>
    </row>
    <row r="10" spans="1:17" ht="11.45" customHeight="1" x14ac:dyDescent="0.25">
      <c r="A10" s="116" t="s">
        <v>127</v>
      </c>
      <c r="B10" s="70">
        <v>1798.837716060139</v>
      </c>
      <c r="C10" s="70">
        <v>1829.7990969139312</v>
      </c>
      <c r="D10" s="70">
        <v>1814.1857976707508</v>
      </c>
      <c r="E10" s="70">
        <v>2007.0654437810713</v>
      </c>
      <c r="F10" s="70">
        <v>2139.087051568692</v>
      </c>
      <c r="G10" s="70">
        <v>2120.0499478872089</v>
      </c>
      <c r="H10" s="70">
        <v>2147.763947923399</v>
      </c>
      <c r="I10" s="70">
        <v>2184.8913121890087</v>
      </c>
      <c r="J10" s="70">
        <v>2105.7040319726657</v>
      </c>
      <c r="K10" s="70">
        <v>1948.8619021759678</v>
      </c>
      <c r="L10" s="70">
        <v>1868.1002220873306</v>
      </c>
      <c r="M10" s="70">
        <v>2247.0719899953069</v>
      </c>
      <c r="N10" s="70">
        <v>2195.1786174273798</v>
      </c>
      <c r="O10" s="70">
        <v>2156.3064058173695</v>
      </c>
      <c r="P10" s="70">
        <v>2235.799918100216</v>
      </c>
      <c r="Q10" s="70">
        <v>2376.9791817605801</v>
      </c>
    </row>
    <row r="11" spans="1:17" ht="11.45" customHeight="1" x14ac:dyDescent="0.25">
      <c r="A11" s="116" t="s">
        <v>125</v>
      </c>
      <c r="B11" s="70">
        <v>825.19933494378881</v>
      </c>
      <c r="C11" s="70">
        <v>848.52988036854447</v>
      </c>
      <c r="D11" s="70">
        <v>762.03440510481289</v>
      </c>
      <c r="E11" s="70">
        <v>698.44619149202993</v>
      </c>
      <c r="F11" s="70">
        <v>865.43227108033091</v>
      </c>
      <c r="G11" s="70">
        <v>893.664084876468</v>
      </c>
      <c r="H11" s="70">
        <v>997.47684562952179</v>
      </c>
      <c r="I11" s="70">
        <v>1123.0580310101316</v>
      </c>
      <c r="J11" s="70">
        <v>1211.1055654446736</v>
      </c>
      <c r="K11" s="70">
        <v>1137.9798327563656</v>
      </c>
      <c r="L11" s="70">
        <v>1092.5155548798289</v>
      </c>
      <c r="M11" s="70">
        <v>1304.3121042044918</v>
      </c>
      <c r="N11" s="70">
        <v>1312.5123829720037</v>
      </c>
      <c r="O11" s="70">
        <v>1342.2382924656331</v>
      </c>
      <c r="P11" s="70">
        <v>1330.0921982896734</v>
      </c>
      <c r="Q11" s="70">
        <v>1391.3528387266119</v>
      </c>
    </row>
    <row r="12" spans="1:17" ht="11.45" customHeight="1" x14ac:dyDescent="0.25">
      <c r="A12" s="128" t="s">
        <v>18</v>
      </c>
      <c r="B12" s="138">
        <f t="shared" ref="B12:Q12" si="3">SUM(B13:B14)</f>
        <v>86.316671279026565</v>
      </c>
      <c r="C12" s="138">
        <f t="shared" si="3"/>
        <v>82.424612717524852</v>
      </c>
      <c r="D12" s="138">
        <f t="shared" si="3"/>
        <v>78.737517224436644</v>
      </c>
      <c r="E12" s="138">
        <f t="shared" si="3"/>
        <v>79.853284726898508</v>
      </c>
      <c r="F12" s="138">
        <f t="shared" si="3"/>
        <v>83.769197350977123</v>
      </c>
      <c r="G12" s="138">
        <f t="shared" si="3"/>
        <v>84.8576657923646</v>
      </c>
      <c r="H12" s="138">
        <f t="shared" si="3"/>
        <v>84.770046447079864</v>
      </c>
      <c r="I12" s="138">
        <f t="shared" si="3"/>
        <v>89.505346800859783</v>
      </c>
      <c r="J12" s="138">
        <f t="shared" si="3"/>
        <v>92.981352582660335</v>
      </c>
      <c r="K12" s="138">
        <f t="shared" si="3"/>
        <v>84.663315067666076</v>
      </c>
      <c r="L12" s="138">
        <f t="shared" si="3"/>
        <v>83.524778074924711</v>
      </c>
      <c r="M12" s="138">
        <f t="shared" si="3"/>
        <v>92.544441316660823</v>
      </c>
      <c r="N12" s="138">
        <f t="shared" si="3"/>
        <v>92.076846231894308</v>
      </c>
      <c r="O12" s="138">
        <f t="shared" si="3"/>
        <v>89.923836286010328</v>
      </c>
      <c r="P12" s="138">
        <f t="shared" si="3"/>
        <v>86.254195864858389</v>
      </c>
      <c r="Q12" s="138">
        <f t="shared" si="3"/>
        <v>91.27645416686984</v>
      </c>
    </row>
    <row r="13" spans="1:17" ht="11.45" customHeight="1" x14ac:dyDescent="0.25">
      <c r="A13" s="95" t="s">
        <v>126</v>
      </c>
      <c r="B13" s="20">
        <v>57.759549295379841</v>
      </c>
      <c r="C13" s="20">
        <v>53.45243725158867</v>
      </c>
      <c r="D13" s="20">
        <v>50.741124275403628</v>
      </c>
      <c r="E13" s="20">
        <v>49.457548643348908</v>
      </c>
      <c r="F13" s="20">
        <v>50.856936455998415</v>
      </c>
      <c r="G13" s="20">
        <v>52.039393412254306</v>
      </c>
      <c r="H13" s="20">
        <v>52.725296024603956</v>
      </c>
      <c r="I13" s="20">
        <v>51.681615707163132</v>
      </c>
      <c r="J13" s="20">
        <v>49.385741140480292</v>
      </c>
      <c r="K13" s="20">
        <v>43.005417394163224</v>
      </c>
      <c r="L13" s="20">
        <v>34.304286756804039</v>
      </c>
      <c r="M13" s="20">
        <v>34.482179333570549</v>
      </c>
      <c r="N13" s="20">
        <v>31.276791779826006</v>
      </c>
      <c r="O13" s="20">
        <v>28.916188485739209</v>
      </c>
      <c r="P13" s="20">
        <v>27.237197053005403</v>
      </c>
      <c r="Q13" s="20">
        <v>29.067102279392</v>
      </c>
    </row>
    <row r="14" spans="1:17" ht="11.45" customHeight="1" x14ac:dyDescent="0.25">
      <c r="A14" s="93" t="s">
        <v>125</v>
      </c>
      <c r="B14" s="69">
        <v>28.557121983646724</v>
      </c>
      <c r="C14" s="69">
        <v>28.972175465936179</v>
      </c>
      <c r="D14" s="69">
        <v>27.996392949033016</v>
      </c>
      <c r="E14" s="69">
        <v>30.395736083549597</v>
      </c>
      <c r="F14" s="69">
        <v>32.912260894978708</v>
      </c>
      <c r="G14" s="69">
        <v>32.818272380110294</v>
      </c>
      <c r="H14" s="69">
        <v>32.044750422475907</v>
      </c>
      <c r="I14" s="69">
        <v>37.823731093696651</v>
      </c>
      <c r="J14" s="69">
        <v>43.595611442180044</v>
      </c>
      <c r="K14" s="69">
        <v>41.657897673502852</v>
      </c>
      <c r="L14" s="69">
        <v>49.220491318120672</v>
      </c>
      <c r="M14" s="69">
        <v>58.062261983090266</v>
      </c>
      <c r="N14" s="69">
        <v>60.800054452068302</v>
      </c>
      <c r="O14" s="69">
        <v>61.007647800271116</v>
      </c>
      <c r="P14" s="69">
        <v>59.016998811852993</v>
      </c>
      <c r="Q14" s="69">
        <v>62.209351887477844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74</v>
      </c>
      <c r="B18" s="68">
        <f>IF(B7=0,"",B7/TrAvia_act!B12*100)</f>
        <v>361.88746543412543</v>
      </c>
      <c r="C18" s="68">
        <f>IF(C7=0,"",C7/TrAvia_act!C12*100)</f>
        <v>344.29646067696217</v>
      </c>
      <c r="D18" s="68">
        <f>IF(D7=0,"",D7/TrAvia_act!D12*100)</f>
        <v>340.52028908418691</v>
      </c>
      <c r="E18" s="68">
        <f>IF(E7=0,"",E7/TrAvia_act!E12*100)</f>
        <v>356.75936921271068</v>
      </c>
      <c r="F18" s="68">
        <f>IF(F7=0,"",F7/TrAvia_act!F12*100)</f>
        <v>332.01545051305578</v>
      </c>
      <c r="G18" s="68">
        <f>IF(G7=0,"",G7/TrAvia_act!G12*100)</f>
        <v>360.25775492555681</v>
      </c>
      <c r="H18" s="68">
        <f>IF(H7=0,"",H7/TrAvia_act!H12*100)</f>
        <v>353.73184454453099</v>
      </c>
      <c r="I18" s="68">
        <f>IF(I7=0,"",I7/TrAvia_act!I12*100)</f>
        <v>352.64266190070811</v>
      </c>
      <c r="J18" s="68">
        <f>IF(J7=0,"",J7/TrAvia_act!J12*100)</f>
        <v>347.27076816321124</v>
      </c>
      <c r="K18" s="68">
        <f>IF(K7=0,"",K7/TrAvia_act!K12*100)</f>
        <v>338.45311274622316</v>
      </c>
      <c r="L18" s="68">
        <f>IF(L7=0,"",L7/TrAvia_act!L12*100)</f>
        <v>347.64930751479778</v>
      </c>
      <c r="M18" s="68">
        <f>IF(M7=0,"",M7/TrAvia_act!M12*100)</f>
        <v>345.025435965714</v>
      </c>
      <c r="N18" s="68">
        <f>IF(N7=0,"",N7/TrAvia_act!N12*100)</f>
        <v>345.96061618371004</v>
      </c>
      <c r="O18" s="68">
        <f>IF(O7=0,"",O7/TrAvia_act!O12*100)</f>
        <v>337.97140964522214</v>
      </c>
      <c r="P18" s="68">
        <f>IF(P7=0,"",P7/TrAvia_act!P12*100)</f>
        <v>347.57922506237884</v>
      </c>
      <c r="Q18" s="68">
        <f>IF(Q7=0,"",Q7/TrAvia_act!Q12*100)</f>
        <v>364.15489486157162</v>
      </c>
    </row>
    <row r="19" spans="1:17" ht="11.45" customHeight="1" x14ac:dyDescent="0.25">
      <c r="A19" s="130" t="s">
        <v>39</v>
      </c>
      <c r="B19" s="134">
        <f>IF(B8=0,"",B8/TrAvia_act!B13*100)</f>
        <v>360.85249784325669</v>
      </c>
      <c r="C19" s="134">
        <f>IF(C8=0,"",C8/TrAvia_act!C13*100)</f>
        <v>343.12598481802394</v>
      </c>
      <c r="D19" s="134">
        <f>IF(D8=0,"",D8/TrAvia_act!D13*100)</f>
        <v>339.37475182891603</v>
      </c>
      <c r="E19" s="134">
        <f>IF(E8=0,"",E8/TrAvia_act!E13*100)</f>
        <v>355.50934555870981</v>
      </c>
      <c r="F19" s="134">
        <f>IF(F8=0,"",F8/TrAvia_act!F13*100)</f>
        <v>330.82481786973483</v>
      </c>
      <c r="G19" s="134">
        <f>IF(G8=0,"",G8/TrAvia_act!G13*100)</f>
        <v>359.31699424898756</v>
      </c>
      <c r="H19" s="134">
        <f>IF(H8=0,"",H8/TrAvia_act!H13*100)</f>
        <v>352.9566421585377</v>
      </c>
      <c r="I19" s="134">
        <f>IF(I8=0,"",I8/TrAvia_act!I13*100)</f>
        <v>352.05428276178236</v>
      </c>
      <c r="J19" s="134">
        <f>IF(J8=0,"",J8/TrAvia_act!J13*100)</f>
        <v>346.87334578558591</v>
      </c>
      <c r="K19" s="134">
        <f>IF(K8=0,"",K8/TrAvia_act!K13*100)</f>
        <v>338.08161562160655</v>
      </c>
      <c r="L19" s="134">
        <f>IF(L8=0,"",L8/TrAvia_act!L13*100)</f>
        <v>347.76690537877005</v>
      </c>
      <c r="M19" s="134">
        <f>IF(M8=0,"",M8/TrAvia_act!M13*100)</f>
        <v>344.69264537367542</v>
      </c>
      <c r="N19" s="134">
        <f>IF(N8=0,"",N8/TrAvia_act!N13*100)</f>
        <v>345.68705587907442</v>
      </c>
      <c r="O19" s="134">
        <f>IF(O8=0,"",O8/TrAvia_act!O13*100)</f>
        <v>337.73658331911577</v>
      </c>
      <c r="P19" s="134">
        <f>IF(P8=0,"",P8/TrAvia_act!P13*100)</f>
        <v>347.55672845688184</v>
      </c>
      <c r="Q19" s="134">
        <f>IF(Q8=0,"",Q8/TrAvia_act!Q13*100)</f>
        <v>364.23914273975964</v>
      </c>
    </row>
    <row r="20" spans="1:17" ht="11.45" customHeight="1" x14ac:dyDescent="0.25">
      <c r="A20" s="116" t="s">
        <v>23</v>
      </c>
      <c r="B20" s="77">
        <f>IF(B9=0,"",B9/TrAvia_act!B14*100)</f>
        <v>456.65919403828752</v>
      </c>
      <c r="C20" s="77">
        <f>IF(C9=0,"",C9/TrAvia_act!C14*100)</f>
        <v>444.63834980012689</v>
      </c>
      <c r="D20" s="77">
        <f>IF(D9=0,"",D9/TrAvia_act!D14*100)</f>
        <v>419.18606219363028</v>
      </c>
      <c r="E20" s="77">
        <f>IF(E9=0,"",E9/TrAvia_act!E14*100)</f>
        <v>413.4886713936732</v>
      </c>
      <c r="F20" s="77">
        <f>IF(F9=0,"",F9/TrAvia_act!F14*100)</f>
        <v>375.82397908130469</v>
      </c>
      <c r="G20" s="77">
        <f>IF(G9=0,"",G9/TrAvia_act!G14*100)</f>
        <v>434.02500660853212</v>
      </c>
      <c r="H20" s="77">
        <f>IF(H9=0,"",H9/TrAvia_act!H14*100)</f>
        <v>440.85815256411314</v>
      </c>
      <c r="I20" s="77">
        <f>IF(I9=0,"",I9/TrAvia_act!I14*100)</f>
        <v>434.66502513028695</v>
      </c>
      <c r="J20" s="77">
        <f>IF(J9=0,"",J9/TrAvia_act!J14*100)</f>
        <v>448.80830988142139</v>
      </c>
      <c r="K20" s="77">
        <f>IF(K9=0,"",K9/TrAvia_act!K14*100)</f>
        <v>430.70912179271801</v>
      </c>
      <c r="L20" s="77">
        <f>IF(L9=0,"",L9/TrAvia_act!L14*100)</f>
        <v>483.58261707414903</v>
      </c>
      <c r="M20" s="77">
        <f>IF(M9=0,"",M9/TrAvia_act!M14*100)</f>
        <v>428.97995847295397</v>
      </c>
      <c r="N20" s="77">
        <f>IF(N9=0,"",N9/TrAvia_act!N14*100)</f>
        <v>431.31231011775412</v>
      </c>
      <c r="O20" s="77">
        <f>IF(O9=0,"",O9/TrAvia_act!O14*100)</f>
        <v>428.44211321129626</v>
      </c>
      <c r="P20" s="77">
        <f>IF(P9=0,"",P9/TrAvia_act!P14*100)</f>
        <v>468.89240987449227</v>
      </c>
      <c r="Q20" s="77">
        <f>IF(Q9=0,"",Q9/TrAvia_act!Q14*100)</f>
        <v>499.66529573066714</v>
      </c>
    </row>
    <row r="21" spans="1:17" ht="11.45" customHeight="1" x14ac:dyDescent="0.25">
      <c r="A21" s="116" t="s">
        <v>127</v>
      </c>
      <c r="B21" s="77">
        <f>IF(B10=0,"",B10/TrAvia_act!B15*100)</f>
        <v>322.4150552700055</v>
      </c>
      <c r="C21" s="77">
        <f>IF(C10=0,"",C10/TrAvia_act!C15*100)</f>
        <v>318.54862965856631</v>
      </c>
      <c r="D21" s="77">
        <f>IF(D10=0,"",D10/TrAvia_act!D15*100)</f>
        <v>325.09478841193106</v>
      </c>
      <c r="E21" s="77">
        <f>IF(E10=0,"",E10/TrAvia_act!E15*100)</f>
        <v>349.39498899834865</v>
      </c>
      <c r="F21" s="77">
        <f>IF(F10=0,"",F10/TrAvia_act!F15*100)</f>
        <v>329.30295025325393</v>
      </c>
      <c r="G21" s="77">
        <f>IF(G10=0,"",G10/TrAvia_act!G15*100)</f>
        <v>341.13192557850334</v>
      </c>
      <c r="H21" s="77">
        <f>IF(H10=0,"",H10/TrAvia_act!H15*100)</f>
        <v>327.4683522064301</v>
      </c>
      <c r="I21" s="77">
        <f>IF(I10=0,"",I10/TrAvia_act!I15*100)</f>
        <v>337.97378077463588</v>
      </c>
      <c r="J21" s="77">
        <f>IF(J10=0,"",J10/TrAvia_act!J15*100)</f>
        <v>326.05364609033825</v>
      </c>
      <c r="K21" s="77">
        <f>IF(K10=0,"",K10/TrAvia_act!K15*100)</f>
        <v>319.5266509657414</v>
      </c>
      <c r="L21" s="77">
        <f>IF(L10=0,"",L10/TrAvia_act!L15*100)</f>
        <v>301.95366512040124</v>
      </c>
      <c r="M21" s="77">
        <f>IF(M10=0,"",M10/TrAvia_act!M15*100)</f>
        <v>332.26109461428518</v>
      </c>
      <c r="N21" s="77">
        <f>IF(N10=0,"",N10/TrAvia_act!N15*100)</f>
        <v>336.55190136285182</v>
      </c>
      <c r="O21" s="77">
        <f>IF(O10=0,"",O10/TrAvia_act!O15*100)</f>
        <v>329.59106913752265</v>
      </c>
      <c r="P21" s="77">
        <f>IF(P10=0,"",P10/TrAvia_act!P15*100)</f>
        <v>330.63732651588901</v>
      </c>
      <c r="Q21" s="77">
        <f>IF(Q10=0,"",Q10/TrAvia_act!Q15*100)</f>
        <v>342.18308483484702</v>
      </c>
    </row>
    <row r="22" spans="1:17" ht="11.45" customHeight="1" x14ac:dyDescent="0.25">
      <c r="A22" s="116" t="s">
        <v>125</v>
      </c>
      <c r="B22" s="77">
        <f>IF(B11=0,"",B11/TrAvia_act!B16*100)</f>
        <v>302.15582803142462</v>
      </c>
      <c r="C22" s="77">
        <f>IF(C11=0,"",C11/TrAvia_act!C16*100)</f>
        <v>261.57939588439137</v>
      </c>
      <c r="D22" s="77">
        <f>IF(D11=0,"",D11/TrAvia_act!D16*100)</f>
        <v>259.38796097934807</v>
      </c>
      <c r="E22" s="77">
        <f>IF(E11=0,"",E11/TrAvia_act!E16*100)</f>
        <v>274.01759238883017</v>
      </c>
      <c r="F22" s="77">
        <f>IF(F11=0,"",F11/TrAvia_act!F16*100)</f>
        <v>263.83782070439327</v>
      </c>
      <c r="G22" s="77">
        <f>IF(G11=0,"",G11/TrAvia_act!G16*100)</f>
        <v>275.54280897112704</v>
      </c>
      <c r="H22" s="77">
        <f>IF(H11=0,"",H11/TrAvia_act!H16*100)</f>
        <v>271.0933941270689</v>
      </c>
      <c r="I22" s="77">
        <f>IF(I11=0,"",I11/TrAvia_act!I16*100)</f>
        <v>263.24880732481171</v>
      </c>
      <c r="J22" s="77">
        <f>IF(J11=0,"",J11/TrAvia_act!J16*100)</f>
        <v>259.58757093986793</v>
      </c>
      <c r="K22" s="77">
        <f>IF(K11=0,"",K11/TrAvia_act!K16*100)</f>
        <v>260.1716799495714</v>
      </c>
      <c r="L22" s="77">
        <f>IF(L11=0,"",L11/TrAvia_act!L16*100)</f>
        <v>258.46877668052542</v>
      </c>
      <c r="M22" s="77">
        <f>IF(M11=0,"",M11/TrAvia_act!M16*100)</f>
        <v>275.01801226029727</v>
      </c>
      <c r="N22" s="77">
        <f>IF(N11=0,"",N11/TrAvia_act!N16*100)</f>
        <v>280.85881098307476</v>
      </c>
      <c r="O22" s="77">
        <f>IF(O11=0,"",O11/TrAvia_act!O16*100)</f>
        <v>280.10816648213881</v>
      </c>
      <c r="P22" s="77">
        <f>IF(P11=0,"",P11/TrAvia_act!P16*100)</f>
        <v>281.4921892510111</v>
      </c>
      <c r="Q22" s="77">
        <f>IF(Q11=0,"",Q11/TrAvia_act!Q16*100)</f>
        <v>294.40250651415539</v>
      </c>
    </row>
    <row r="23" spans="1:17" ht="11.45" customHeight="1" x14ac:dyDescent="0.25">
      <c r="A23" s="128" t="s">
        <v>18</v>
      </c>
      <c r="B23" s="133">
        <f>IF(B12=0,"",B12/TrAvia_act!B17*100)</f>
        <v>424.02625208116859</v>
      </c>
      <c r="C23" s="133">
        <f>IF(C12=0,"",C12/TrAvia_act!C17*100)</f>
        <v>422.13324368393819</v>
      </c>
      <c r="D23" s="133">
        <f>IF(D12=0,"",D12/TrAvia_act!D17*100)</f>
        <v>415.92468329191217</v>
      </c>
      <c r="E23" s="133">
        <f>IF(E12=0,"",E12/TrAvia_act!E17*100)</f>
        <v>443.39316275579404</v>
      </c>
      <c r="F23" s="133">
        <f>IF(F12=0,"",F12/TrAvia_act!F17*100)</f>
        <v>421.0580048732582</v>
      </c>
      <c r="G23" s="133">
        <f>IF(G12=0,"",G12/TrAvia_act!G17*100)</f>
        <v>429.87395793473695</v>
      </c>
      <c r="H23" s="133">
        <f>IF(H12=0,"",H12/TrAvia_act!H17*100)</f>
        <v>412.44470972500142</v>
      </c>
      <c r="I23" s="133">
        <f>IF(I12=0,"",I12/TrAvia_act!I17*100)</f>
        <v>395.3089419694453</v>
      </c>
      <c r="J23" s="133">
        <f>IF(J12=0,"",J12/TrAvia_act!J17*100)</f>
        <v>373.51317860845256</v>
      </c>
      <c r="K23" s="133">
        <f>IF(K12=0,"",K12/TrAvia_act!K17*100)</f>
        <v>362.93676595705961</v>
      </c>
      <c r="L23" s="133">
        <f>IF(L12=0,"",L12/TrAvia_act!L17*100)</f>
        <v>340.32789978586334</v>
      </c>
      <c r="M23" s="133">
        <f>IF(M12=0,"",M12/TrAvia_act!M17*100)</f>
        <v>366.68129219984064</v>
      </c>
      <c r="N23" s="133">
        <f>IF(N12=0,"",N12/TrAvia_act!N17*100)</f>
        <v>362.58208577575249</v>
      </c>
      <c r="O23" s="133">
        <f>IF(O12=0,"",O12/TrAvia_act!O17*100)</f>
        <v>351.71742219838029</v>
      </c>
      <c r="P23" s="133">
        <f>IF(P12=0,"",P12/TrAvia_act!P17*100)</f>
        <v>348.94465232563039</v>
      </c>
      <c r="Q23" s="133">
        <f>IF(Q12=0,"",Q12/TrAvia_act!Q17*100)</f>
        <v>359.1032507732952</v>
      </c>
    </row>
    <row r="24" spans="1:17" ht="11.45" customHeight="1" x14ac:dyDescent="0.25">
      <c r="A24" s="95" t="s">
        <v>126</v>
      </c>
      <c r="B24" s="75">
        <f>IF(B13=0,"",B13/TrAvia_act!B18*100)</f>
        <v>462.44854168720121</v>
      </c>
      <c r="C24" s="75">
        <f>IF(C13=0,"",C13/TrAvia_act!C18*100)</f>
        <v>460.17175818927745</v>
      </c>
      <c r="D24" s="75">
        <f>IF(D13=0,"",D13/TrAvia_act!D18*100)</f>
        <v>451.61300860795347</v>
      </c>
      <c r="E24" s="75">
        <f>IF(E13=0,"",E13/TrAvia_act!E18*100)</f>
        <v>488.67453516932295</v>
      </c>
      <c r="F24" s="75">
        <f>IF(F13=0,"",F13/TrAvia_act!F18*100)</f>
        <v>474.28456070922095</v>
      </c>
      <c r="G24" s="75">
        <f>IF(G13=0,"",G13/TrAvia_act!G18*100)</f>
        <v>477.69881961009526</v>
      </c>
      <c r="H24" s="75">
        <f>IF(H13=0,"",H13/TrAvia_act!H18*100)</f>
        <v>453.14911341027147</v>
      </c>
      <c r="I24" s="75">
        <f>IF(I13=0,"",I13/TrAvia_act!I18*100)</f>
        <v>439.86920683426547</v>
      </c>
      <c r="J24" s="75">
        <f>IF(J13=0,"",J13/TrAvia_act!J18*100)</f>
        <v>415.99272804789143</v>
      </c>
      <c r="K24" s="75">
        <f>IF(K13=0,"",K13/TrAvia_act!K18*100)</f>
        <v>398.33628507432763</v>
      </c>
      <c r="L24" s="75">
        <f>IF(L13=0,"",L13/TrAvia_act!L18*100)</f>
        <v>413.82464876880692</v>
      </c>
      <c r="M24" s="75">
        <f>IF(M13=0,"",M13/TrAvia_act!M18*100)</f>
        <v>462.46876066898517</v>
      </c>
      <c r="N24" s="75">
        <f>IF(N13=0,"",N13/TrAvia_act!N18*100)</f>
        <v>459.05617211164883</v>
      </c>
      <c r="O24" s="75">
        <f>IF(O13=0,"",O13/TrAvia_act!O18*100)</f>
        <v>446.94487747948585</v>
      </c>
      <c r="P24" s="75">
        <f>IF(P13=0,"",P13/TrAvia_act!P18*100)</f>
        <v>443.92274304865936</v>
      </c>
      <c r="Q24" s="75">
        <f>IF(Q13=0,"",Q13/TrAvia_act!Q18*100)</f>
        <v>461.56628279794438</v>
      </c>
    </row>
    <row r="25" spans="1:17" ht="11.45" customHeight="1" x14ac:dyDescent="0.25">
      <c r="A25" s="93" t="s">
        <v>125</v>
      </c>
      <c r="B25" s="74">
        <f>IF(B14=0,"",B14/TrAvia_act!B19*100)</f>
        <v>363.02175658660383</v>
      </c>
      <c r="C25" s="74">
        <f>IF(C14=0,"",C14/TrAvia_act!C19*100)</f>
        <v>366.27388476339564</v>
      </c>
      <c r="D25" s="74">
        <f>IF(D14=0,"",D14/TrAvia_act!D19*100)</f>
        <v>363.81710971799612</v>
      </c>
      <c r="E25" s="74">
        <f>IF(E14=0,"",E14/TrAvia_act!E19*100)</f>
        <v>385.30072274928671</v>
      </c>
      <c r="F25" s="74">
        <f>IF(F14=0,"",F14/TrAvia_act!F19*100)</f>
        <v>358.83186532050678</v>
      </c>
      <c r="G25" s="74">
        <f>IF(G14=0,"",G14/TrAvia_act!G19*100)</f>
        <v>370.98048918581856</v>
      </c>
      <c r="H25" s="74">
        <f>IF(H14=0,"",H14/TrAvia_act!H19*100)</f>
        <v>359.33627976250364</v>
      </c>
      <c r="I25" s="74">
        <f>IF(I14=0,"",I14/TrAvia_act!I19*100)</f>
        <v>347.24378158782116</v>
      </c>
      <c r="J25" s="74">
        <f>IF(J14=0,"",J14/TrAvia_act!J19*100)</f>
        <v>334.78564868305278</v>
      </c>
      <c r="K25" s="74">
        <f>IF(K14=0,"",K14/TrAvia_act!K19*100)</f>
        <v>332.43789029338842</v>
      </c>
      <c r="L25" s="74">
        <f>IF(L14=0,"",L14/TrAvia_act!L19*100)</f>
        <v>302.84181647576673</v>
      </c>
      <c r="M25" s="74">
        <f>IF(M14=0,"",M14/TrAvia_act!M19*100)</f>
        <v>326.51759881450596</v>
      </c>
      <c r="N25" s="74">
        <f>IF(N14=0,"",N14/TrAvia_act!N19*100)</f>
        <v>327.20787043277284</v>
      </c>
      <c r="O25" s="74">
        <f>IF(O14=0,"",O14/TrAvia_act!O19*100)</f>
        <v>319.45650455270584</v>
      </c>
      <c r="P25" s="74">
        <f>IF(P14=0,"",P14/TrAvia_act!P19*100)</f>
        <v>317.58565227870059</v>
      </c>
      <c r="Q25" s="74">
        <f>IF(Q14=0,"",Q14/TrAvia_act!Q19*100)</f>
        <v>325.3560274412078</v>
      </c>
    </row>
    <row r="27" spans="1:17" ht="11.45" customHeight="1" x14ac:dyDescent="0.25">
      <c r="A27" s="27" t="s">
        <v>73</v>
      </c>
      <c r="B27" s="68"/>
      <c r="C27" s="68"/>
      <c r="D27" s="68"/>
      <c r="E27" s="68"/>
      <c r="F27" s="68"/>
      <c r="G27" s="68"/>
      <c r="H27" s="68"/>
      <c r="I27" s="68"/>
      <c r="J27" s="68"/>
      <c r="K27" s="68"/>
      <c r="L27" s="68"/>
      <c r="M27" s="68"/>
      <c r="N27" s="68"/>
      <c r="O27" s="68"/>
      <c r="P27" s="68"/>
      <c r="Q27" s="68"/>
    </row>
    <row r="28" spans="1:17" ht="11.45" customHeight="1" x14ac:dyDescent="0.25">
      <c r="A28" s="130" t="s">
        <v>37</v>
      </c>
      <c r="B28" s="134">
        <f>IF(B8=0,"",B8/TrAvia_act!B4*1000)</f>
        <v>37.542389449501371</v>
      </c>
      <c r="C28" s="134">
        <f>IF(C8=0,"",C8/TrAvia_act!C4*1000)</f>
        <v>35.642598967322058</v>
      </c>
      <c r="D28" s="134">
        <f>IF(D8=0,"",D8/TrAvia_act!D4*1000)</f>
        <v>34.691822105644192</v>
      </c>
      <c r="E28" s="134">
        <f>IF(E8=0,"",E8/TrAvia_act!E4*1000)</f>
        <v>34.969672852774927</v>
      </c>
      <c r="F28" s="134">
        <f>IF(F8=0,"",F8/TrAvia_act!F4*1000)</f>
        <v>35.669943922086802</v>
      </c>
      <c r="G28" s="134">
        <f>IF(G8=0,"",G8/TrAvia_act!G4*1000)</f>
        <v>34.907849284024778</v>
      </c>
      <c r="H28" s="134">
        <f>IF(H8=0,"",H8/TrAvia_act!H4*1000)</f>
        <v>33.486118601864057</v>
      </c>
      <c r="I28" s="134">
        <f>IF(I8=0,"",I8/TrAvia_act!I4*1000)</f>
        <v>33.342013117708433</v>
      </c>
      <c r="J28" s="134">
        <f>IF(J8=0,"",J8/TrAvia_act!J4*1000)</f>
        <v>32.609683343379551</v>
      </c>
      <c r="K28" s="134">
        <f>IF(K8=0,"",K8/TrAvia_act!K4*1000)</f>
        <v>31.536348497650497</v>
      </c>
      <c r="L28" s="134">
        <f>IF(L8=0,"",L8/TrAvia_act!L4*1000)</f>
        <v>31.818283675677918</v>
      </c>
      <c r="M28" s="134">
        <f>IF(M8=0,"",M8/TrAvia_act!M4*1000)</f>
        <v>31.214552344658685</v>
      </c>
      <c r="N28" s="134">
        <f>IF(N8=0,"",N8/TrAvia_act!N4*1000)</f>
        <v>30.024527746961617</v>
      </c>
      <c r="O28" s="134">
        <f>IF(O8=0,"",O8/TrAvia_act!O4*1000)</f>
        <v>28.285192682904206</v>
      </c>
      <c r="P28" s="134">
        <f>IF(P8=0,"",P8/TrAvia_act!P4*1000)</f>
        <v>28.255818090825851</v>
      </c>
      <c r="Q28" s="134">
        <f>IF(Q8=0,"",Q8/TrAvia_act!Q4*1000)</f>
        <v>28.867859496659467</v>
      </c>
    </row>
    <row r="29" spans="1:17" ht="11.45" customHeight="1" x14ac:dyDescent="0.25">
      <c r="A29" s="116" t="s">
        <v>23</v>
      </c>
      <c r="B29" s="77">
        <f>IF(B9=0,"",B9/TrAvia_act!B5*1000)</f>
        <v>66.052903547851002</v>
      </c>
      <c r="C29" s="77">
        <f>IF(C9=0,"",C9/TrAvia_act!C5*1000)</f>
        <v>65.308767616405959</v>
      </c>
      <c r="D29" s="77">
        <f>IF(D9=0,"",D9/TrAvia_act!D5*1000)</f>
        <v>61.529015735831763</v>
      </c>
      <c r="E29" s="77">
        <f>IF(E9=0,"",E9/TrAvia_act!E5*1000)</f>
        <v>59.417043389813621</v>
      </c>
      <c r="F29" s="77">
        <f>IF(F9=0,"",F9/TrAvia_act!F5*1000)</f>
        <v>59.251822317846454</v>
      </c>
      <c r="G29" s="77">
        <f>IF(G9=0,"",G9/TrAvia_act!G5*1000)</f>
        <v>62.400786067438553</v>
      </c>
      <c r="H29" s="77">
        <f>IF(H9=0,"",H9/TrAvia_act!H5*1000)</f>
        <v>61.975691027026585</v>
      </c>
      <c r="I29" s="77">
        <f>IF(I9=0,"",I9/TrAvia_act!I5*1000)</f>
        <v>60.597212481705633</v>
      </c>
      <c r="J29" s="77">
        <f>IF(J9=0,"",J9/TrAvia_act!J5*1000)</f>
        <v>63.689333312418803</v>
      </c>
      <c r="K29" s="77">
        <f>IF(K9=0,"",K9/TrAvia_act!K5*1000)</f>
        <v>61.198116884971896</v>
      </c>
      <c r="L29" s="77">
        <f>IF(L9=0,"",L9/TrAvia_act!L5*1000)</f>
        <v>66.956755873726323</v>
      </c>
      <c r="M29" s="77">
        <f>IF(M9=0,"",M9/TrAvia_act!M5*1000)</f>
        <v>60.688979407458241</v>
      </c>
      <c r="N29" s="77">
        <f>IF(N9=0,"",N9/TrAvia_act!N5*1000)</f>
        <v>59.847181334586672</v>
      </c>
      <c r="O29" s="77">
        <f>IF(O9=0,"",O9/TrAvia_act!O5*1000)</f>
        <v>59.311195309299038</v>
      </c>
      <c r="P29" s="77">
        <f>IF(P9=0,"",P9/TrAvia_act!P5*1000)</f>
        <v>61.364657685877063</v>
      </c>
      <c r="Q29" s="77">
        <f>IF(Q9=0,"",Q9/TrAvia_act!Q5*1000)</f>
        <v>62.716615078655948</v>
      </c>
    </row>
    <row r="30" spans="1:17" ht="11.45" customHeight="1" x14ac:dyDescent="0.25">
      <c r="A30" s="116" t="s">
        <v>127</v>
      </c>
      <c r="B30" s="77">
        <f>IF(B10=0,"",B10/TrAvia_act!B6*1000)</f>
        <v>29.043478077787871</v>
      </c>
      <c r="C30" s="77">
        <f>IF(C10=0,"",C10/TrAvia_act!C6*1000)</f>
        <v>28.673258953293502</v>
      </c>
      <c r="D30" s="77">
        <f>IF(D10=0,"",D10/TrAvia_act!D6*1000)</f>
        <v>29.129872722002759</v>
      </c>
      <c r="E30" s="77">
        <f>IF(E10=0,"",E10/TrAvia_act!E6*1000)</f>
        <v>31.034005404979791</v>
      </c>
      <c r="F30" s="77">
        <f>IF(F10=0,"",F10/TrAvia_act!F6*1000)</f>
        <v>32.072787601186349</v>
      </c>
      <c r="G30" s="77">
        <f>IF(G10=0,"",G10/TrAvia_act!G6*1000)</f>
        <v>29.875546997194689</v>
      </c>
      <c r="H30" s="77">
        <f>IF(H10=0,"",H10/TrAvia_act!H6*1000)</f>
        <v>28.114365762877643</v>
      </c>
      <c r="I30" s="77">
        <f>IF(I10=0,"",I10/TrAvia_act!I6*1000)</f>
        <v>28.666022746144151</v>
      </c>
      <c r="J30" s="77">
        <f>IF(J10=0,"",J10/TrAvia_act!J6*1000)</f>
        <v>27.981914599629853</v>
      </c>
      <c r="K30" s="77">
        <f>IF(K10=0,"",K10/TrAvia_act!K6*1000)</f>
        <v>27.257679552080845</v>
      </c>
      <c r="L30" s="77">
        <f>IF(L10=0,"",L10/TrAvia_act!L6*1000)</f>
        <v>25.162876740144497</v>
      </c>
      <c r="M30" s="77">
        <f>IF(M10=0,"",M10/TrAvia_act!M6*1000)</f>
        <v>27.117808199255592</v>
      </c>
      <c r="N30" s="77">
        <f>IF(N10=0,"",N10/TrAvia_act!N6*1000)</f>
        <v>26.878684175361592</v>
      </c>
      <c r="O30" s="77">
        <f>IF(O10=0,"",O10/TrAvia_act!O6*1000)</f>
        <v>25.693300630579799</v>
      </c>
      <c r="P30" s="77">
        <f>IF(P10=0,"",P10/TrAvia_act!P6*1000)</f>
        <v>25.101367299267658</v>
      </c>
      <c r="Q30" s="77">
        <f>IF(Q10=0,"",Q10/TrAvia_act!Q6*1000)</f>
        <v>25.237814947936187</v>
      </c>
    </row>
    <row r="31" spans="1:17" ht="11.45" customHeight="1" x14ac:dyDescent="0.25">
      <c r="A31" s="116" t="s">
        <v>125</v>
      </c>
      <c r="B31" s="77">
        <f>IF(B11=0,"",B11/TrAvia_act!B7*1000)</f>
        <v>28.958212360992636</v>
      </c>
      <c r="C31" s="77">
        <f>IF(C11=0,"",C11/TrAvia_act!C7*1000)</f>
        <v>24.974499855043945</v>
      </c>
      <c r="D31" s="77">
        <f>IF(D11=0,"",D11/TrAvia_act!D7*1000)</f>
        <v>23.260797576900302</v>
      </c>
      <c r="E31" s="77">
        <f>IF(E11=0,"",E11/TrAvia_act!E7*1000)</f>
        <v>21.119508892984346</v>
      </c>
      <c r="F31" s="77">
        <f>IF(F11=0,"",F11/TrAvia_act!F7*1000)</f>
        <v>22.228544662975715</v>
      </c>
      <c r="G31" s="77">
        <f>IF(G11=0,"",G11/TrAvia_act!G7*1000)</f>
        <v>20.506066442508892</v>
      </c>
      <c r="H31" s="77">
        <f>IF(H11=0,"",H11/TrAvia_act!H7*1000)</f>
        <v>20.037351031372374</v>
      </c>
      <c r="I31" s="77">
        <f>IF(I11=0,"",I11/TrAvia_act!I7*1000)</f>
        <v>19.931776787666916</v>
      </c>
      <c r="J31" s="77">
        <f>IF(J11=0,"",J11/TrAvia_act!J7*1000)</f>
        <v>19.486693407849714</v>
      </c>
      <c r="K31" s="77">
        <f>IF(K11=0,"",K11/TrAvia_act!K7*1000)</f>
        <v>19.34504437798266</v>
      </c>
      <c r="L31" s="77">
        <f>IF(L11=0,"",L11/TrAvia_act!L7*1000)</f>
        <v>18.961150092215632</v>
      </c>
      <c r="M31" s="77">
        <f>IF(M11=0,"",M11/TrAvia_act!M7*1000)</f>
        <v>20.464854422849118</v>
      </c>
      <c r="N31" s="77">
        <f>IF(N11=0,"",N11/TrAvia_act!N7*1000)</f>
        <v>20.04853548666124</v>
      </c>
      <c r="O31" s="77">
        <f>IF(O11=0,"",O11/TrAvia_act!O7*1000)</f>
        <v>19.582866754084417</v>
      </c>
      <c r="P31" s="77">
        <f>IF(P11=0,"",P11/TrAvia_act!P7*1000)</f>
        <v>19.38718256881679</v>
      </c>
      <c r="Q31" s="77">
        <f>IF(Q11=0,"",Q11/TrAvia_act!Q7*1000)</f>
        <v>19.965059030733702</v>
      </c>
    </row>
    <row r="32" spans="1:17" ht="11.45" customHeight="1" x14ac:dyDescent="0.25">
      <c r="A32" s="128" t="s">
        <v>36</v>
      </c>
      <c r="B32" s="133">
        <f>IF(B12=0,"",B12/TrAvia_act!B8*1000)</f>
        <v>127.37761273801085</v>
      </c>
      <c r="C32" s="133">
        <f>IF(C12=0,"",C12/TrAvia_act!C8*1000)</f>
        <v>123.65146995366538</v>
      </c>
      <c r="D32" s="133">
        <f>IF(D12=0,"",D12/TrAvia_act!D8*1000)</f>
        <v>120.11250009540628</v>
      </c>
      <c r="E32" s="133">
        <f>IF(E12=0,"",E12/TrAvia_act!E8*1000)</f>
        <v>124.36738607210603</v>
      </c>
      <c r="F32" s="133">
        <f>IF(F12=0,"",F12/TrAvia_act!F8*1000)</f>
        <v>114.13865084039931</v>
      </c>
      <c r="G32" s="133">
        <f>IF(G12=0,"",G12/TrAvia_act!G8*1000)</f>
        <v>117.44513561495691</v>
      </c>
      <c r="H32" s="133">
        <f>IF(H12=0,"",H12/TrAvia_act!H8*1000)</f>
        <v>116.44442870964357</v>
      </c>
      <c r="I32" s="133">
        <f>IF(I12=0,"",I12/TrAvia_act!I8*1000)</f>
        <v>107.08328347945013</v>
      </c>
      <c r="J32" s="133">
        <f>IF(J12=0,"",J12/TrAvia_act!J8*1000)</f>
        <v>98.43489211244308</v>
      </c>
      <c r="K32" s="133">
        <f>IF(K12=0,"",K12/TrAvia_act!K8*1000)</f>
        <v>94.876806317295816</v>
      </c>
      <c r="L32" s="133">
        <f>IF(L12=0,"",L12/TrAvia_act!L8*1000)</f>
        <v>78.067872910821194</v>
      </c>
      <c r="M32" s="133">
        <f>IF(M12=0,"",M12/TrAvia_act!M8*1000)</f>
        <v>82.210039258332813</v>
      </c>
      <c r="N32" s="133">
        <f>IF(N12=0,"",N12/TrAvia_act!N8*1000)</f>
        <v>81.518889274068741</v>
      </c>
      <c r="O32" s="133">
        <f>IF(O12=0,"",O12/TrAvia_act!O8*1000)</f>
        <v>81.285456698984376</v>
      </c>
      <c r="P32" s="133">
        <f>IF(P12=0,"",P12/TrAvia_act!P8*1000)</f>
        <v>76.35963118914907</v>
      </c>
      <c r="Q32" s="133">
        <f>IF(Q12=0,"",Q12/TrAvia_act!Q8*1000)</f>
        <v>81.542246851045149</v>
      </c>
    </row>
    <row r="33" spans="1:17" ht="11.45" customHeight="1" x14ac:dyDescent="0.25">
      <c r="A33" s="95" t="s">
        <v>126</v>
      </c>
      <c r="B33" s="75">
        <f>IF(B13=0,"",B13/TrAvia_act!B9*1000)</f>
        <v>226.20851887983366</v>
      </c>
      <c r="C33" s="75">
        <f>IF(C13=0,"",C13/TrAvia_act!C9*1000)</f>
        <v>219.50301547021252</v>
      </c>
      <c r="D33" s="75">
        <f>IF(D13=0,"",D13/TrAvia_act!D9*1000)</f>
        <v>212.13673341700246</v>
      </c>
      <c r="E33" s="75">
        <f>IF(E13=0,"",E13/TrAvia_act!E9*1000)</f>
        <v>226.33904568755966</v>
      </c>
      <c r="F33" s="75">
        <f>IF(F13=0,"",F13/TrAvia_act!F9*1000)</f>
        <v>216.88598613693833</v>
      </c>
      <c r="G33" s="75">
        <f>IF(G13=0,"",G13/TrAvia_act!G9*1000)</f>
        <v>220.74561238484202</v>
      </c>
      <c r="H33" s="75">
        <f>IF(H13=0,"",H13/TrAvia_act!H9*1000)</f>
        <v>218.06634869595558</v>
      </c>
      <c r="I33" s="75">
        <f>IF(I13=0,"",I13/TrAvia_act!I9*1000)</f>
        <v>214.06819716193723</v>
      </c>
      <c r="J33" s="75">
        <f>IF(J13=0,"",J13/TrAvia_act!J9*1000)</f>
        <v>207.20625956980311</v>
      </c>
      <c r="K33" s="75">
        <f>IF(K13=0,"",K13/TrAvia_act!K9*1000)</f>
        <v>195.45535143518501</v>
      </c>
      <c r="L33" s="75">
        <f>IF(L13=0,"",L13/TrAvia_act!L9*1000)</f>
        <v>195.57281257379245</v>
      </c>
      <c r="M33" s="75">
        <f>IF(M13=0,"",M13/TrAvia_act!M9*1000)</f>
        <v>210.81171269010096</v>
      </c>
      <c r="N33" s="75">
        <f>IF(N13=0,"",N13/TrAvia_act!N9*1000)</f>
        <v>211.07172283320261</v>
      </c>
      <c r="O33" s="75">
        <f>IF(O13=0,"",O13/TrAvia_act!O9*1000)</f>
        <v>203.16592053220791</v>
      </c>
      <c r="P33" s="75">
        <f>IF(P13=0,"",P13/TrAvia_act!P9*1000)</f>
        <v>186.8889924935182</v>
      </c>
      <c r="Q33" s="75">
        <f>IF(Q13=0,"",Q13/TrAvia_act!Q9*1000)</f>
        <v>196.88662411995699</v>
      </c>
    </row>
    <row r="34" spans="1:17" ht="11.45" customHeight="1" x14ac:dyDescent="0.25">
      <c r="A34" s="93" t="s">
        <v>125</v>
      </c>
      <c r="B34" s="74">
        <f>IF(B14=0,"",B14/TrAvia_act!B10*1000)</f>
        <v>67.621818301329142</v>
      </c>
      <c r="C34" s="74">
        <f>IF(C14=0,"",C14/TrAvia_act!C10*1000)</f>
        <v>68.480405870077362</v>
      </c>
      <c r="D34" s="74">
        <f>IF(D14=0,"",D14/TrAvia_act!D10*1000)</f>
        <v>67.243939614498771</v>
      </c>
      <c r="E34" s="74">
        <f>IF(E14=0,"",E14/TrAvia_act!E10*1000)</f>
        <v>71.761702907048658</v>
      </c>
      <c r="F34" s="74">
        <f>IF(F14=0,"",F14/TrAvia_act!F10*1000)</f>
        <v>65.898600910997544</v>
      </c>
      <c r="G34" s="74">
        <f>IF(G14=0,"",G14/TrAvia_act!G10*1000)</f>
        <v>67.418199454642135</v>
      </c>
      <c r="H34" s="74">
        <f>IF(H14=0,"",H14/TrAvia_act!H10*1000)</f>
        <v>65.908364723404262</v>
      </c>
      <c r="I34" s="74">
        <f>IF(I14=0,"",I14/TrAvia_act!I10*1000)</f>
        <v>63.631104130289387</v>
      </c>
      <c r="J34" s="74">
        <f>IF(J14=0,"",J14/TrAvia_act!J10*1000)</f>
        <v>61.727729127134211</v>
      </c>
      <c r="K34" s="74">
        <f>IF(K14=0,"",K14/TrAvia_act!K10*1000)</f>
        <v>61.961122655708394</v>
      </c>
      <c r="L34" s="74">
        <f>IF(L14=0,"",L14/TrAvia_act!L10*1000)</f>
        <v>55.025990321730035</v>
      </c>
      <c r="M34" s="74">
        <f>IF(M14=0,"",M14/TrAvia_act!M10*1000)</f>
        <v>60.347081706347083</v>
      </c>
      <c r="N34" s="74">
        <f>IF(N14=0,"",N14/TrAvia_act!N10*1000)</f>
        <v>61.956497565764003</v>
      </c>
      <c r="O34" s="74">
        <f>IF(O14=0,"",O14/TrAvia_act!O10*1000)</f>
        <v>63.289605519190232</v>
      </c>
      <c r="P34" s="74">
        <f>IF(P14=0,"",P14/TrAvia_act!P10*1000)</f>
        <v>59.986470044314423</v>
      </c>
      <c r="Q34" s="74">
        <f>IF(Q14=0,"",Q14/TrAvia_act!Q10*1000)</f>
        <v>64.018347892317564</v>
      </c>
    </row>
    <row r="36" spans="1:17" ht="11.45" customHeight="1" x14ac:dyDescent="0.25">
      <c r="A36" s="27" t="s">
        <v>142</v>
      </c>
      <c r="B36" s="68"/>
      <c r="C36" s="68"/>
      <c r="D36" s="68"/>
      <c r="E36" s="68"/>
      <c r="F36" s="68"/>
      <c r="G36" s="68"/>
      <c r="H36" s="68"/>
      <c r="I36" s="68"/>
      <c r="J36" s="68"/>
      <c r="K36" s="68"/>
      <c r="L36" s="68"/>
      <c r="M36" s="68"/>
      <c r="N36" s="68"/>
      <c r="O36" s="68"/>
      <c r="P36" s="68"/>
      <c r="Q36" s="68"/>
    </row>
    <row r="37" spans="1:17" ht="11.45" customHeight="1" x14ac:dyDescent="0.25">
      <c r="A37" s="130" t="s">
        <v>39</v>
      </c>
      <c r="B37" s="134">
        <f>IF(B8=0,"",1000000*B8/TrAvia_act!B22)</f>
        <v>3656.830920184068</v>
      </c>
      <c r="C37" s="134">
        <f>IF(C8=0,"",1000000*C8/TrAvia_act!C22)</f>
        <v>3709.6270838668838</v>
      </c>
      <c r="D37" s="134">
        <f>IF(D8=0,"",1000000*D8/TrAvia_act!D22)</f>
        <v>3586.6368041560595</v>
      </c>
      <c r="E37" s="134">
        <f>IF(E8=0,"",1000000*E8/TrAvia_act!E22)</f>
        <v>3616.5478812421466</v>
      </c>
      <c r="F37" s="134">
        <f>IF(F8=0,"",1000000*F8/TrAvia_act!F22)</f>
        <v>3358.560481947678</v>
      </c>
      <c r="G37" s="134">
        <f>IF(G8=0,"",1000000*G8/TrAvia_act!G22)</f>
        <v>3662.2870686152287</v>
      </c>
      <c r="H37" s="134">
        <f>IF(H8=0,"",1000000*H8/TrAvia_act!H22)</f>
        <v>3722.713189420766</v>
      </c>
      <c r="I37" s="134">
        <f>IF(I8=0,"",1000000*I8/TrAvia_act!I22)</f>
        <v>3596.0796742034208</v>
      </c>
      <c r="J37" s="134">
        <f>IF(J8=0,"",1000000*J8/TrAvia_act!J22)</f>
        <v>3583.7816403859574</v>
      </c>
      <c r="K37" s="134">
        <f>IF(K8=0,"",1000000*K8/TrAvia_act!K22)</f>
        <v>3553.1873575909508</v>
      </c>
      <c r="L37" s="134">
        <f>IF(L8=0,"",1000000*L8/TrAvia_act!L22)</f>
        <v>3610.4541279957971</v>
      </c>
      <c r="M37" s="134">
        <f>IF(M8=0,"",1000000*M8/TrAvia_act!M22)</f>
        <v>3626.4125807123728</v>
      </c>
      <c r="N37" s="134">
        <f>IF(N8=0,"",1000000*N8/TrAvia_act!N22)</f>
        <v>3664.8365991561791</v>
      </c>
      <c r="O37" s="134">
        <f>IF(O8=0,"",1000000*O8/TrAvia_act!O22)</f>
        <v>3652.0938567735152</v>
      </c>
      <c r="P37" s="134">
        <f>IF(P8=0,"",1000000*P8/TrAvia_act!P22)</f>
        <v>3723.6806633514298</v>
      </c>
      <c r="Q37" s="134">
        <f>IF(Q8=0,"",1000000*Q8/TrAvia_act!Q22)</f>
        <v>3867.8923184317432</v>
      </c>
    </row>
    <row r="38" spans="1:17" ht="11.45" customHeight="1" x14ac:dyDescent="0.25">
      <c r="A38" s="116" t="s">
        <v>23</v>
      </c>
      <c r="B38" s="77">
        <f>IF(B9=0,"",1000000*B9/TrAvia_act!B23)</f>
        <v>4118.9344028123369</v>
      </c>
      <c r="C38" s="77">
        <f>IF(C9=0,"",1000000*C9/TrAvia_act!C23)</f>
        <v>4107.3505944786521</v>
      </c>
      <c r="D38" s="77">
        <f>IF(D9=0,"",1000000*D9/TrAvia_act!D23)</f>
        <v>3871.3831623773463</v>
      </c>
      <c r="E38" s="77">
        <f>IF(E9=0,"",1000000*E9/TrAvia_act!E23)</f>
        <v>3817.6964299491892</v>
      </c>
      <c r="F38" s="77">
        <f>IF(F9=0,"",1000000*F9/TrAvia_act!F23)</f>
        <v>3469.6436803653296</v>
      </c>
      <c r="G38" s="77">
        <f>IF(G9=0,"",1000000*G9/TrAvia_act!G23)</f>
        <v>4004.9960160778837</v>
      </c>
      <c r="H38" s="77">
        <f>IF(H9=0,"",1000000*H9/TrAvia_act!H23)</f>
        <v>4066.5292407936026</v>
      </c>
      <c r="I38" s="77">
        <f>IF(I9=0,"",1000000*I9/TrAvia_act!I23)</f>
        <v>4006.7138590290228</v>
      </c>
      <c r="J38" s="77">
        <f>IF(J9=0,"",1000000*J9/TrAvia_act!J23)</f>
        <v>4134.0477540018883</v>
      </c>
      <c r="K38" s="77">
        <f>IF(K9=0,"",1000000*K9/TrAvia_act!K23)</f>
        <v>3964.8211344088759</v>
      </c>
      <c r="L38" s="77">
        <f>IF(L9=0,"",1000000*L9/TrAvia_act!L23)</f>
        <v>4448.9600922732043</v>
      </c>
      <c r="M38" s="77">
        <f>IF(M9=0,"",1000000*M9/TrAvia_act!M23)</f>
        <v>3948.9035622250899</v>
      </c>
      <c r="N38" s="77">
        <f>IF(N9=0,"",1000000*N9/TrAvia_act!N23)</f>
        <v>3972.4628462055712</v>
      </c>
      <c r="O38" s="77">
        <f>IF(O9=0,"",1000000*O9/TrAvia_act!O23)</f>
        <v>3948.0914477946112</v>
      </c>
      <c r="P38" s="77">
        <f>IF(P9=0,"",1000000*P9/TrAvia_act!P23)</f>
        <v>4322.9074977435421</v>
      </c>
      <c r="Q38" s="77">
        <f>IF(Q9=0,"",1000000*Q9/TrAvia_act!Q23)</f>
        <v>4609.0244051309355</v>
      </c>
    </row>
    <row r="39" spans="1:17" ht="11.45" customHeight="1" x14ac:dyDescent="0.25">
      <c r="A39" s="116" t="s">
        <v>127</v>
      </c>
      <c r="B39" s="77">
        <f>IF(B10=0,"",1000000*B10/TrAvia_act!B24)</f>
        <v>2630.8912872349147</v>
      </c>
      <c r="C39" s="77">
        <f>IF(C10=0,"",1000000*C10/TrAvia_act!C24)</f>
        <v>2759.4617658180232</v>
      </c>
      <c r="D39" s="77">
        <f>IF(D10=0,"",1000000*D10/TrAvia_act!D24)</f>
        <v>2762.0366909359223</v>
      </c>
      <c r="E39" s="77">
        <f>IF(E10=0,"",1000000*E10/TrAvia_act!E24)</f>
        <v>2906.2717294012887</v>
      </c>
      <c r="F39" s="77">
        <f>IF(F10=0,"",1000000*F10/TrAvia_act!F24)</f>
        <v>2652.6113971695368</v>
      </c>
      <c r="G39" s="77">
        <f>IF(G10=0,"",1000000*G10/TrAvia_act!G24)</f>
        <v>2753.7872747983861</v>
      </c>
      <c r="H39" s="77">
        <f>IF(H10=0,"",1000000*H10/TrAvia_act!H24)</f>
        <v>2757.7402379305418</v>
      </c>
      <c r="I39" s="77">
        <f>IF(I10=0,"",1000000*I10/TrAvia_act!I24)</f>
        <v>2564.7906711974456</v>
      </c>
      <c r="J39" s="77">
        <f>IF(J10=0,"",1000000*J10/TrAvia_act!J24)</f>
        <v>2440.9205302302457</v>
      </c>
      <c r="K39" s="77">
        <f>IF(K10=0,"",1000000*K10/TrAvia_act!K24)</f>
        <v>2471.694495398654</v>
      </c>
      <c r="L39" s="77">
        <f>IF(L10=0,"",1000000*L10/TrAvia_act!L24)</f>
        <v>2379.4757308882567</v>
      </c>
      <c r="M39" s="77">
        <f>IF(M10=0,"",1000000*M10/TrAvia_act!M24)</f>
        <v>2642.6720710091663</v>
      </c>
      <c r="N39" s="77">
        <f>IF(N10=0,"",1000000*N10/TrAvia_act!N24)</f>
        <v>2669.7151450253446</v>
      </c>
      <c r="O39" s="77">
        <f>IF(O10=0,"",1000000*O10/TrAvia_act!O24)</f>
        <v>2653.8633156976225</v>
      </c>
      <c r="P39" s="77">
        <f>IF(P10=0,"",1000000*P10/TrAvia_act!P24)</f>
        <v>2647.3707670249887</v>
      </c>
      <c r="Q39" s="77">
        <f>IF(Q10=0,"",1000000*Q10/TrAvia_act!Q24)</f>
        <v>2718.5733618199847</v>
      </c>
    </row>
    <row r="40" spans="1:17" ht="11.45" customHeight="1" x14ac:dyDescent="0.25">
      <c r="A40" s="116" t="s">
        <v>125</v>
      </c>
      <c r="B40" s="77">
        <f>IF(B11=0,"",1000000*B11/TrAvia_act!B25)</f>
        <v>9309.9794095377565</v>
      </c>
      <c r="C40" s="77">
        <f>IF(C11=0,"",1000000*C11/TrAvia_act!C25)</f>
        <v>8059.7443044124675</v>
      </c>
      <c r="D40" s="77">
        <f>IF(D11=0,"",1000000*D11/TrAvia_act!D25)</f>
        <v>7992.222147574782</v>
      </c>
      <c r="E40" s="77">
        <f>IF(E11=0,"",1000000*E11/TrAvia_act!E25)</f>
        <v>8442.9881111155028</v>
      </c>
      <c r="F40" s="77">
        <f>IF(F11=0,"",1000000*F11/TrAvia_act!F25)</f>
        <v>8129.3305442553001</v>
      </c>
      <c r="G40" s="77">
        <f>IF(G11=0,"",1000000*G11/TrAvia_act!G25)</f>
        <v>8489.9828509748913</v>
      </c>
      <c r="H40" s="77">
        <f>IF(H11=0,"",1000000*H11/TrAvia_act!H25)</f>
        <v>8352.8881618992418</v>
      </c>
      <c r="I40" s="77">
        <f>IF(I11=0,"",1000000*I11/TrAvia_act!I25)</f>
        <v>8111.1819541675568</v>
      </c>
      <c r="J40" s="77">
        <f>IF(J11=0,"",1000000*J11/TrAvia_act!J25)</f>
        <v>7998.3724991227891</v>
      </c>
      <c r="K40" s="77">
        <f>IF(K11=0,"",1000000*K11/TrAvia_act!K25)</f>
        <v>8016.3699765165902</v>
      </c>
      <c r="L40" s="77">
        <f>IF(L11=0,"",1000000*L11/TrAvia_act!L25)</f>
        <v>6925.1307666649482</v>
      </c>
      <c r="M40" s="77">
        <f>IF(M11=0,"",1000000*M11/TrAvia_act!M25)</f>
        <v>7389.1585751201974</v>
      </c>
      <c r="N40" s="77">
        <f>IF(N11=0,"",1000000*N11/TrAvia_act!N25)</f>
        <v>7566.788212479195</v>
      </c>
      <c r="O40" s="77">
        <f>IF(O11=0,"",1000000*O11/TrAvia_act!O25)</f>
        <v>7566.8509700177756</v>
      </c>
      <c r="P40" s="77">
        <f>IF(P11=0,"",1000000*P11/TrAvia_act!P25)</f>
        <v>7624.2710056442829</v>
      </c>
      <c r="Q40" s="77">
        <f>IF(Q11=0,"",1000000*Q11/TrAvia_act!Q25)</f>
        <v>7994.5347494605312</v>
      </c>
    </row>
    <row r="41" spans="1:17" ht="11.45" customHeight="1" x14ac:dyDescent="0.25">
      <c r="A41" s="128" t="s">
        <v>18</v>
      </c>
      <c r="B41" s="133">
        <f>IF(B12=0,"",1000000*B12/TrAvia_act!B26)</f>
        <v>4811.9451041936991</v>
      </c>
      <c r="C41" s="133">
        <f>IF(C12=0,"",1000000*C12/TrAvia_act!C26)</f>
        <v>4908.5643590712752</v>
      </c>
      <c r="D41" s="133">
        <f>IF(D12=0,"",1000000*D12/TrAvia_act!D26)</f>
        <v>4879.6180729075759</v>
      </c>
      <c r="E41" s="133">
        <f>IF(E12=0,"",1000000*E12/TrAvia_act!E26)</f>
        <v>5110.283164398983</v>
      </c>
      <c r="F41" s="133">
        <f>IF(F12=0,"",1000000*F12/TrAvia_act!F26)</f>
        <v>4601.4390195538108</v>
      </c>
      <c r="G41" s="133">
        <f>IF(G12=0,"",1000000*G12/TrAvia_act!G26)</f>
        <v>4849.5637097019426</v>
      </c>
      <c r="H41" s="133">
        <f>IF(H12=0,"",1000000*H12/TrAvia_act!H26)</f>
        <v>4831.8539926516114</v>
      </c>
      <c r="I41" s="133">
        <f>IF(I12=0,"",1000000*I12/TrAvia_act!I26)</f>
        <v>4983.8714182782878</v>
      </c>
      <c r="J41" s="133">
        <f>IF(J12=0,"",1000000*J12/TrAvia_act!J26)</f>
        <v>5075.1243154118411</v>
      </c>
      <c r="K41" s="133">
        <f>IF(K12=0,"",1000000*K12/TrAvia_act!K26)</f>
        <v>5142.0173135539681</v>
      </c>
      <c r="L41" s="133">
        <f>IF(L12=0,"",1000000*L12/TrAvia_act!L26)</f>
        <v>4638.204024595997</v>
      </c>
      <c r="M41" s="133">
        <f>IF(M12=0,"",1000000*M12/TrAvia_act!M26)</f>
        <v>5123.709518140894</v>
      </c>
      <c r="N41" s="133">
        <f>IF(N12=0,"",1000000*N12/TrAvia_act!N26)</f>
        <v>5319.5936352125664</v>
      </c>
      <c r="O41" s="133">
        <f>IF(O12=0,"",1000000*O12/TrAvia_act!O26)</f>
        <v>5247.3499612540309</v>
      </c>
      <c r="P41" s="133">
        <f>IF(P12=0,"",1000000*P12/TrAvia_act!P26)</f>
        <v>5241.5043670915402</v>
      </c>
      <c r="Q41" s="133">
        <f>IF(Q12=0,"",1000000*Q12/TrAvia_act!Q26)</f>
        <v>5348.1252807681394</v>
      </c>
    </row>
    <row r="42" spans="1:17" ht="11.45" customHeight="1" x14ac:dyDescent="0.25">
      <c r="A42" s="95" t="s">
        <v>126</v>
      </c>
      <c r="B42" s="75">
        <f>IF(B13=0,"",1000000*B13/TrAvia_act!B27)</f>
        <v>3912.7184186004497</v>
      </c>
      <c r="C42" s="75">
        <f>IF(C13=0,"",1000000*C13/TrAvia_act!C27)</f>
        <v>3930.6152843288965</v>
      </c>
      <c r="D42" s="75">
        <f>IF(D13=0,"",1000000*D13/TrAvia_act!D27)</f>
        <v>3894.1768438529266</v>
      </c>
      <c r="E42" s="75">
        <f>IF(E13=0,"",1000000*E13/TrAvia_act!E27)</f>
        <v>3976.0068046747256</v>
      </c>
      <c r="F42" s="75">
        <f>IF(F13=0,"",1000000*F13/TrAvia_act!F27)</f>
        <v>3509.3110996410719</v>
      </c>
      <c r="G42" s="75">
        <f>IF(G13=0,"",1000000*G13/TrAvia_act!G27)</f>
        <v>3738.19362202818</v>
      </c>
      <c r="H42" s="75">
        <f>IF(H13=0,"",1000000*H13/TrAvia_act!H27)</f>
        <v>3775.8017777573727</v>
      </c>
      <c r="I42" s="75">
        <f>IF(I13=0,"",1000000*I13/TrAvia_act!I27)</f>
        <v>3764.6864588551234</v>
      </c>
      <c r="J42" s="75">
        <f>IF(J13=0,"",1000000*J13/TrAvia_act!J27)</f>
        <v>3720.7670564665327</v>
      </c>
      <c r="K42" s="75">
        <f>IF(K13=0,"",1000000*K13/TrAvia_act!K27)</f>
        <v>3740.2519911430877</v>
      </c>
      <c r="L42" s="75">
        <f>IF(L13=0,"",1000000*L13/TrAvia_act!L27)</f>
        <v>2908.8685454764727</v>
      </c>
      <c r="M42" s="75">
        <f>IF(M13=0,"",1000000*M13/TrAvia_act!M27)</f>
        <v>3025.0179255698349</v>
      </c>
      <c r="N42" s="75">
        <f>IF(N13=0,"",1000000*N13/TrAvia_act!N27)</f>
        <v>3017.8301601530302</v>
      </c>
      <c r="O42" s="75">
        <f>IF(O13=0,"",1000000*O13/TrAvia_act!O27)</f>
        <v>2894.2236498587936</v>
      </c>
      <c r="P42" s="75">
        <f>IF(P13=0,"",1000000*P13/TrAvia_act!P27)</f>
        <v>2850.2717719762873</v>
      </c>
      <c r="Q42" s="75">
        <f>IF(Q13=0,"",1000000*Q13/TrAvia_act!Q27)</f>
        <v>2893.9767303257668</v>
      </c>
    </row>
    <row r="43" spans="1:17" ht="11.45" customHeight="1" x14ac:dyDescent="0.25">
      <c r="A43" s="93" t="s">
        <v>125</v>
      </c>
      <c r="B43" s="74">
        <f>IF(B14=0,"",1000000*B14/TrAvia_act!B28)</f>
        <v>8991.5371485033775</v>
      </c>
      <c r="C43" s="74">
        <f>IF(C14=0,"",1000000*C14/TrAvia_act!C28)</f>
        <v>9073.65345002699</v>
      </c>
      <c r="D43" s="74">
        <f>IF(D14=0,"",1000000*D14/TrAvia_act!D28)</f>
        <v>9013.6487279565408</v>
      </c>
      <c r="E43" s="74">
        <f>IF(E14=0,"",1000000*E14/TrAvia_act!E28)</f>
        <v>9537.413267508502</v>
      </c>
      <c r="F43" s="74">
        <f>IF(F14=0,"",1000000*F14/TrAvia_act!F28)</f>
        <v>8864.0616469105062</v>
      </c>
      <c r="G43" s="74">
        <f>IF(G14=0,"",1000000*G14/TrAvia_act!G28)</f>
        <v>9174.8035728572249</v>
      </c>
      <c r="H43" s="74">
        <f>IF(H14=0,"",1000000*H14/TrAvia_act!H28)</f>
        <v>8951.0476040435497</v>
      </c>
      <c r="I43" s="74">
        <f>IF(I14=0,"",1000000*I14/TrAvia_act!I28)</f>
        <v>8939.667003946266</v>
      </c>
      <c r="J43" s="74">
        <f>IF(J14=0,"",1000000*J14/TrAvia_act!J28)</f>
        <v>8636.2146280071411</v>
      </c>
      <c r="K43" s="74">
        <f>IF(K14=0,"",1000000*K14/TrAvia_act!K28)</f>
        <v>8386.9332944439011</v>
      </c>
      <c r="L43" s="74">
        <f>IF(L14=0,"",1000000*L14/TrAvia_act!L28)</f>
        <v>7919.6285306710661</v>
      </c>
      <c r="M43" s="74">
        <f>IF(M14=0,"",1000000*M14/TrAvia_act!M28)</f>
        <v>8714.1320701020959</v>
      </c>
      <c r="N43" s="74">
        <f>IF(N14=0,"",1000000*N14/TrAvia_act!N28)</f>
        <v>8754.5074804993947</v>
      </c>
      <c r="O43" s="74">
        <f>IF(O14=0,"",1000000*O14/TrAvia_act!O28)</f>
        <v>8537.3142737575035</v>
      </c>
      <c r="P43" s="74">
        <f>IF(P14=0,"",1000000*P14/TrAvia_act!P28)</f>
        <v>8553.1882336018843</v>
      </c>
      <c r="Q43" s="74">
        <f>IF(Q14=0,"",1000000*Q14/TrAvia_act!Q28)</f>
        <v>8857.9455912683825</v>
      </c>
    </row>
    <row r="45" spans="1:17" ht="11.45" customHeight="1" x14ac:dyDescent="0.25">
      <c r="A45" s="27" t="s">
        <v>41</v>
      </c>
      <c r="B45" s="57">
        <f t="shared" ref="B45:Q45" si="4">IF(B7=0,0,B7/B$7)</f>
        <v>1</v>
      </c>
      <c r="C45" s="57">
        <f t="shared" si="4"/>
        <v>1</v>
      </c>
      <c r="D45" s="57">
        <f t="shared" si="4"/>
        <v>1</v>
      </c>
      <c r="E45" s="57">
        <f t="shared" si="4"/>
        <v>1</v>
      </c>
      <c r="F45" s="57">
        <f t="shared" si="4"/>
        <v>1</v>
      </c>
      <c r="G45" s="57">
        <f t="shared" si="4"/>
        <v>1</v>
      </c>
      <c r="H45" s="57">
        <f t="shared" si="4"/>
        <v>1</v>
      </c>
      <c r="I45" s="57">
        <f t="shared" si="4"/>
        <v>1</v>
      </c>
      <c r="J45" s="57">
        <f t="shared" si="4"/>
        <v>1</v>
      </c>
      <c r="K45" s="57">
        <f t="shared" si="4"/>
        <v>1</v>
      </c>
      <c r="L45" s="57">
        <f t="shared" si="4"/>
        <v>1</v>
      </c>
      <c r="M45" s="57">
        <f t="shared" si="4"/>
        <v>1</v>
      </c>
      <c r="N45" s="57">
        <f t="shared" si="4"/>
        <v>1</v>
      </c>
      <c r="O45" s="57">
        <f t="shared" si="4"/>
        <v>1</v>
      </c>
      <c r="P45" s="57">
        <f t="shared" si="4"/>
        <v>1</v>
      </c>
      <c r="Q45" s="57">
        <f t="shared" si="4"/>
        <v>1</v>
      </c>
    </row>
    <row r="46" spans="1:17" ht="11.45" customHeight="1" x14ac:dyDescent="0.25">
      <c r="A46" s="130" t="s">
        <v>39</v>
      </c>
      <c r="B46" s="129">
        <f t="shared" ref="B46:Q46" si="5">IF(B8=0,0,B8/B$7)</f>
        <v>0.98080406510772233</v>
      </c>
      <c r="C46" s="129">
        <f t="shared" si="5"/>
        <v>0.98183595943455737</v>
      </c>
      <c r="D46" s="129">
        <f t="shared" si="5"/>
        <v>0.98172168687666261</v>
      </c>
      <c r="E46" s="129">
        <f t="shared" si="5"/>
        <v>0.98232241542873422</v>
      </c>
      <c r="F46" s="129">
        <f t="shared" si="5"/>
        <v>0.9832661788653515</v>
      </c>
      <c r="G46" s="129">
        <f t="shared" si="5"/>
        <v>0.98409011390839862</v>
      </c>
      <c r="H46" s="129">
        <f t="shared" si="5"/>
        <v>0.98480583570605928</v>
      </c>
      <c r="I46" s="129">
        <f t="shared" si="5"/>
        <v>0.98475153388985248</v>
      </c>
      <c r="J46" s="129">
        <f t="shared" si="5"/>
        <v>0.98395430532493722</v>
      </c>
      <c r="K46" s="129">
        <f t="shared" si="5"/>
        <v>0.98397228856476615</v>
      </c>
      <c r="L46" s="129">
        <f t="shared" si="5"/>
        <v>0.98452464098291115</v>
      </c>
      <c r="M46" s="129">
        <f t="shared" si="5"/>
        <v>0.98391540328882432</v>
      </c>
      <c r="N46" s="129">
        <f t="shared" si="5"/>
        <v>0.98303031444241373</v>
      </c>
      <c r="O46" s="129">
        <f t="shared" si="5"/>
        <v>0.98252056175499081</v>
      </c>
      <c r="P46" s="129">
        <f t="shared" si="5"/>
        <v>0.98372750733760672</v>
      </c>
      <c r="Q46" s="129">
        <f t="shared" si="5"/>
        <v>0.98382380861060992</v>
      </c>
    </row>
    <row r="47" spans="1:17" ht="11.45" customHeight="1" x14ac:dyDescent="0.25">
      <c r="A47" s="116" t="s">
        <v>23</v>
      </c>
      <c r="B47" s="52">
        <f t="shared" ref="B47:Q47" si="6">IF(B9=0,0,B9/B$7)</f>
        <v>0.39724536619581147</v>
      </c>
      <c r="C47" s="52">
        <f t="shared" si="6"/>
        <v>0.39160842196727091</v>
      </c>
      <c r="D47" s="52">
        <f t="shared" si="6"/>
        <v>0.3836718473474921</v>
      </c>
      <c r="E47" s="52">
        <f t="shared" si="6"/>
        <v>0.38338762013942762</v>
      </c>
      <c r="F47" s="52">
        <f t="shared" si="6"/>
        <v>0.38308030469310173</v>
      </c>
      <c r="G47" s="52">
        <f t="shared" si="6"/>
        <v>0.41905162827231435</v>
      </c>
      <c r="H47" s="52">
        <f t="shared" si="6"/>
        <v>0.42105357456885228</v>
      </c>
      <c r="I47" s="52">
        <f t="shared" si="6"/>
        <v>0.42119689434320073</v>
      </c>
      <c r="J47" s="52">
        <f t="shared" si="6"/>
        <v>0.41157594539342629</v>
      </c>
      <c r="K47" s="52">
        <f t="shared" si="6"/>
        <v>0.39959866069312183</v>
      </c>
      <c r="L47" s="52">
        <f t="shared" si="6"/>
        <v>0.43598571497553018</v>
      </c>
      <c r="M47" s="52">
        <f t="shared" si="6"/>
        <v>0.36667054115571412</v>
      </c>
      <c r="N47" s="52">
        <f t="shared" si="6"/>
        <v>0.33656580413500137</v>
      </c>
      <c r="O47" s="52">
        <f t="shared" si="6"/>
        <v>0.30247177239350526</v>
      </c>
      <c r="P47" s="52">
        <f t="shared" si="6"/>
        <v>0.31099555827677761</v>
      </c>
      <c r="Q47" s="52">
        <f t="shared" si="6"/>
        <v>0.31599265173058022</v>
      </c>
    </row>
    <row r="48" spans="1:17" ht="11.45" customHeight="1" x14ac:dyDescent="0.25">
      <c r="A48" s="116" t="s">
        <v>127</v>
      </c>
      <c r="B48" s="52">
        <f t="shared" ref="B48:Q48" si="7">IF(B10=0,0,B10/B$7)</f>
        <v>0.40004290211379212</v>
      </c>
      <c r="C48" s="52">
        <f t="shared" si="7"/>
        <v>0.40323568321587477</v>
      </c>
      <c r="D48" s="52">
        <f t="shared" si="7"/>
        <v>0.42114937380126344</v>
      </c>
      <c r="E48" s="52">
        <f t="shared" si="7"/>
        <v>0.44431571279563681</v>
      </c>
      <c r="F48" s="52">
        <f t="shared" si="7"/>
        <v>0.42730623241402615</v>
      </c>
      <c r="G48" s="52">
        <f t="shared" si="7"/>
        <v>0.39748622430792629</v>
      </c>
      <c r="H48" s="52">
        <f t="shared" si="7"/>
        <v>0.38496473291097116</v>
      </c>
      <c r="I48" s="52">
        <f t="shared" si="7"/>
        <v>0.37222626713457585</v>
      </c>
      <c r="J48" s="52">
        <f t="shared" si="7"/>
        <v>0.36337914038242319</v>
      </c>
      <c r="K48" s="52">
        <f t="shared" si="7"/>
        <v>0.3689413315582144</v>
      </c>
      <c r="L48" s="52">
        <f t="shared" si="7"/>
        <v>0.34611910720399464</v>
      </c>
      <c r="M48" s="52">
        <f t="shared" si="7"/>
        <v>0.39055016407070592</v>
      </c>
      <c r="N48" s="52">
        <f t="shared" si="7"/>
        <v>0.40456957861764775</v>
      </c>
      <c r="O48" s="52">
        <f t="shared" si="7"/>
        <v>0.41914386901736234</v>
      </c>
      <c r="P48" s="52">
        <f t="shared" si="7"/>
        <v>0.42180020806023316</v>
      </c>
      <c r="Q48" s="52">
        <f t="shared" si="7"/>
        <v>0.42125289072317029</v>
      </c>
    </row>
    <row r="49" spans="1:17" ht="11.45" customHeight="1" x14ac:dyDescent="0.25">
      <c r="A49" s="116" t="s">
        <v>125</v>
      </c>
      <c r="B49" s="52">
        <f t="shared" ref="B49:Q49" si="8">IF(B11=0,0,B11/B$7)</f>
        <v>0.18351579679811875</v>
      </c>
      <c r="C49" s="52">
        <f t="shared" si="8"/>
        <v>0.18699185425141168</v>
      </c>
      <c r="D49" s="52">
        <f t="shared" si="8"/>
        <v>0.17690046572790699</v>
      </c>
      <c r="E49" s="52">
        <f t="shared" si="8"/>
        <v>0.15461908249366965</v>
      </c>
      <c r="F49" s="52">
        <f t="shared" si="8"/>
        <v>0.17287964175822368</v>
      </c>
      <c r="G49" s="52">
        <f t="shared" si="8"/>
        <v>0.16755226132815801</v>
      </c>
      <c r="H49" s="52">
        <f t="shared" si="8"/>
        <v>0.17878752822623603</v>
      </c>
      <c r="I49" s="52">
        <f t="shared" si="8"/>
        <v>0.19132837241207595</v>
      </c>
      <c r="J49" s="52">
        <f t="shared" si="8"/>
        <v>0.20899921954908759</v>
      </c>
      <c r="K49" s="52">
        <f t="shared" si="8"/>
        <v>0.21543229631342986</v>
      </c>
      <c r="L49" s="52">
        <f t="shared" si="8"/>
        <v>0.20241981880338628</v>
      </c>
      <c r="M49" s="52">
        <f t="shared" si="8"/>
        <v>0.22669469806240425</v>
      </c>
      <c r="N49" s="52">
        <f t="shared" si="8"/>
        <v>0.24189493168976473</v>
      </c>
      <c r="O49" s="52">
        <f t="shared" si="8"/>
        <v>0.26090492034412321</v>
      </c>
      <c r="P49" s="52">
        <f t="shared" si="8"/>
        <v>0.25093174100059601</v>
      </c>
      <c r="Q49" s="52">
        <f t="shared" si="8"/>
        <v>0.2465782661568594</v>
      </c>
    </row>
    <row r="50" spans="1:17" ht="11.45" customHeight="1" x14ac:dyDescent="0.25">
      <c r="A50" s="128" t="s">
        <v>18</v>
      </c>
      <c r="B50" s="127">
        <f t="shared" ref="B50:Q50" si="9">IF(B12=0,0,B12/B$7)</f>
        <v>1.9195934892277729E-2</v>
      </c>
      <c r="C50" s="127">
        <f t="shared" si="9"/>
        <v>1.8164040565442671E-2</v>
      </c>
      <c r="D50" s="127">
        <f t="shared" si="9"/>
        <v>1.8278313123337438E-2</v>
      </c>
      <c r="E50" s="127">
        <f t="shared" si="9"/>
        <v>1.7677584571265718E-2</v>
      </c>
      <c r="F50" s="127">
        <f t="shared" si="9"/>
        <v>1.6733821134648469E-2</v>
      </c>
      <c r="G50" s="127">
        <f t="shared" si="9"/>
        <v>1.5909886091601353E-2</v>
      </c>
      <c r="H50" s="127">
        <f t="shared" si="9"/>
        <v>1.5194164293940651E-2</v>
      </c>
      <c r="I50" s="127">
        <f t="shared" si="9"/>
        <v>1.5248466110147447E-2</v>
      </c>
      <c r="J50" s="127">
        <f t="shared" si="9"/>
        <v>1.6045694675062824E-2</v>
      </c>
      <c r="K50" s="127">
        <f t="shared" si="9"/>
        <v>1.6027711435233852E-2</v>
      </c>
      <c r="L50" s="127">
        <f t="shared" si="9"/>
        <v>1.5475359017088781E-2</v>
      </c>
      <c r="M50" s="127">
        <f t="shared" si="9"/>
        <v>1.6084596711175767E-2</v>
      </c>
      <c r="N50" s="127">
        <f t="shared" si="9"/>
        <v>1.6969685557586191E-2</v>
      </c>
      <c r="O50" s="127">
        <f t="shared" si="9"/>
        <v>1.7479438245009103E-2</v>
      </c>
      <c r="P50" s="127">
        <f t="shared" si="9"/>
        <v>1.6272492662393327E-2</v>
      </c>
      <c r="Q50" s="127">
        <f t="shared" si="9"/>
        <v>1.6176191389390041E-2</v>
      </c>
    </row>
    <row r="51" spans="1:17" ht="11.45" customHeight="1" x14ac:dyDescent="0.25">
      <c r="A51" s="95" t="s">
        <v>126</v>
      </c>
      <c r="B51" s="48">
        <f t="shared" ref="B51:Q51" si="10">IF(B13=0,0,B13/B$7)</f>
        <v>1.2845126338309384E-2</v>
      </c>
      <c r="C51" s="48">
        <f t="shared" si="10"/>
        <v>1.1779397033832874E-2</v>
      </c>
      <c r="D51" s="48">
        <f t="shared" si="10"/>
        <v>1.1779164373348602E-2</v>
      </c>
      <c r="E51" s="48">
        <f t="shared" si="10"/>
        <v>1.0948704262077584E-2</v>
      </c>
      <c r="F51" s="48">
        <f t="shared" si="10"/>
        <v>1.0159234002746877E-2</v>
      </c>
      <c r="G51" s="48">
        <f t="shared" si="10"/>
        <v>9.7568182406861936E-3</v>
      </c>
      <c r="H51" s="48">
        <f t="shared" si="10"/>
        <v>9.4504703467941185E-3</v>
      </c>
      <c r="I51" s="48">
        <f t="shared" si="10"/>
        <v>8.8046736177862725E-3</v>
      </c>
      <c r="J51" s="48">
        <f t="shared" si="10"/>
        <v>8.5224456477697233E-3</v>
      </c>
      <c r="K51" s="48">
        <f t="shared" si="10"/>
        <v>8.1414059866961007E-3</v>
      </c>
      <c r="L51" s="48">
        <f t="shared" si="10"/>
        <v>6.3558523066112932E-3</v>
      </c>
      <c r="M51" s="48">
        <f t="shared" si="10"/>
        <v>5.9931416777927122E-3</v>
      </c>
      <c r="N51" s="48">
        <f t="shared" si="10"/>
        <v>5.7642865006153508E-3</v>
      </c>
      <c r="O51" s="48">
        <f t="shared" si="10"/>
        <v>5.620742528265046E-3</v>
      </c>
      <c r="P51" s="48">
        <f t="shared" si="10"/>
        <v>5.1384988839686899E-3</v>
      </c>
      <c r="Q51" s="48">
        <f t="shared" si="10"/>
        <v>5.1513286082171764E-3</v>
      </c>
    </row>
    <row r="52" spans="1:17" ht="11.45" customHeight="1" x14ac:dyDescent="0.25">
      <c r="A52" s="93" t="s">
        <v>125</v>
      </c>
      <c r="B52" s="46">
        <f t="shared" ref="B52:Q52" si="11">IF(B14=0,0,B14/B$7)</f>
        <v>6.3508085539683429E-3</v>
      </c>
      <c r="C52" s="46">
        <f t="shared" si="11"/>
        <v>6.3846435316097976E-3</v>
      </c>
      <c r="D52" s="46">
        <f t="shared" si="11"/>
        <v>6.4991487499888373E-3</v>
      </c>
      <c r="E52" s="46">
        <f t="shared" si="11"/>
        <v>6.7288803091881356E-3</v>
      </c>
      <c r="F52" s="46">
        <f t="shared" si="11"/>
        <v>6.574587131901591E-3</v>
      </c>
      <c r="G52" s="46">
        <f t="shared" si="11"/>
        <v>6.1530678509151586E-3</v>
      </c>
      <c r="H52" s="46">
        <f t="shared" si="11"/>
        <v>5.7436939471465324E-3</v>
      </c>
      <c r="I52" s="46">
        <f t="shared" si="11"/>
        <v>6.4437924923611755E-3</v>
      </c>
      <c r="J52" s="46">
        <f t="shared" si="11"/>
        <v>7.523249027293101E-3</v>
      </c>
      <c r="K52" s="46">
        <f t="shared" si="11"/>
        <v>7.8863054485377535E-3</v>
      </c>
      <c r="L52" s="46">
        <f t="shared" si="11"/>
        <v>9.1195067104774871E-3</v>
      </c>
      <c r="M52" s="46">
        <f t="shared" si="11"/>
        <v>1.0091455033383054E-2</v>
      </c>
      <c r="N52" s="46">
        <f t="shared" si="11"/>
        <v>1.1205399056970839E-2</v>
      </c>
      <c r="O52" s="46">
        <f t="shared" si="11"/>
        <v>1.1858695716744055E-2</v>
      </c>
      <c r="P52" s="46">
        <f t="shared" si="11"/>
        <v>1.1133993778424639E-2</v>
      </c>
      <c r="Q52" s="46">
        <f t="shared" si="11"/>
        <v>1.1024862781172866E-2</v>
      </c>
    </row>
    <row r="54" spans="1:17" ht="11.45" customHeight="1" x14ac:dyDescent="0.25">
      <c r="A54" s="27" t="s">
        <v>168</v>
      </c>
      <c r="B54" s="68">
        <f>IF(TrAvia_act!B39=0,"",(SUMPRODUCT(B56:B58,TrAvia_act!B14:B16)+SUMPRODUCT(B60:B61,TrAvia_act!B18:B19))/TrAvia_act!B12)</f>
        <v>384.68049468495173</v>
      </c>
      <c r="C54" s="68">
        <f>IF(TrAvia_act!C39=0,"",(SUMPRODUCT(C56:C58,TrAvia_act!C14:C16)+SUMPRODUCT(C60:C61,TrAvia_act!C18:C19))/TrAvia_act!C12)</f>
        <v>363.35787950385782</v>
      </c>
      <c r="D54" s="68">
        <f>IF(TrAvia_act!D39=0,"",(SUMPRODUCT(D56:D58,TrAvia_act!D14:D16)+SUMPRODUCT(D60:D61,TrAvia_act!D18:D19))/TrAvia_act!D12)</f>
        <v>367.6669394626141</v>
      </c>
      <c r="E54" s="68">
        <f>IF(TrAvia_act!E39=0,"",(SUMPRODUCT(E56:E58,TrAvia_act!E14:E16)+SUMPRODUCT(E60:E61,TrAvia_act!E18:E19))/TrAvia_act!E12)</f>
        <v>373.04786063844784</v>
      </c>
      <c r="F54" s="68">
        <f>IF(TrAvia_act!F39=0,"",(SUMPRODUCT(F56:F58,TrAvia_act!F14:F16)+SUMPRODUCT(F60:F61,TrAvia_act!F18:F19))/TrAvia_act!F12)</f>
        <v>372.39027227406189</v>
      </c>
      <c r="G54" s="68">
        <f>IF(TrAvia_act!G39=0,"",(SUMPRODUCT(G56:G58,TrAvia_act!G14:G16)+SUMPRODUCT(G60:G61,TrAvia_act!G18:G19))/TrAvia_act!G12)</f>
        <v>370.41444255804214</v>
      </c>
      <c r="H54" s="68">
        <f>IF(TrAvia_act!H39=0,"",(SUMPRODUCT(H56:H58,TrAvia_act!H14:H16)+SUMPRODUCT(H60:H61,TrAvia_act!H18:H19))/TrAvia_act!H12)</f>
        <v>363.16267903429906</v>
      </c>
      <c r="I54" s="68">
        <f>IF(TrAvia_act!I39=0,"",(SUMPRODUCT(I56:I58,TrAvia_act!I14:I16)+SUMPRODUCT(I60:I61,TrAvia_act!I18:I19))/TrAvia_act!I12)</f>
        <v>366.84239798259722</v>
      </c>
      <c r="J54" s="68">
        <f>IF(TrAvia_act!J39=0,"",(SUMPRODUCT(J56:J58,TrAvia_act!J14:J16)+SUMPRODUCT(J60:J61,TrAvia_act!J18:J19))/TrAvia_act!J12)</f>
        <v>361.34429696128285</v>
      </c>
      <c r="K54" s="68">
        <f>IF(TrAvia_act!K39=0,"",(SUMPRODUCT(K56:K58,TrAvia_act!K14:K16)+SUMPRODUCT(K60:K61,TrAvia_act!K18:K19))/TrAvia_act!K12)</f>
        <v>360.05423062678545</v>
      </c>
      <c r="L54" s="68">
        <f>IF(TrAvia_act!L39=0,"",(SUMPRODUCT(L56:L58,TrAvia_act!L14:L16)+SUMPRODUCT(L60:L61,TrAvia_act!L18:L19))/TrAvia_act!L12)</f>
        <v>369.70794610827591</v>
      </c>
      <c r="M54" s="68">
        <f>IF(TrAvia_act!M39=0,"",(SUMPRODUCT(M56:M58,TrAvia_act!M14:M16)+SUMPRODUCT(M60:M61,TrAvia_act!M18:M19))/TrAvia_act!M12)</f>
        <v>358.4728235978726</v>
      </c>
      <c r="N54" s="68">
        <f>IF(TrAvia_act!N39=0,"",(SUMPRODUCT(N56:N58,TrAvia_act!N14:N16)+SUMPRODUCT(N60:N61,TrAvia_act!N18:N19))/TrAvia_act!N12)</f>
        <v>356.67218875153344</v>
      </c>
      <c r="O54" s="68">
        <f>IF(TrAvia_act!O39=0,"",(SUMPRODUCT(O56:O58,TrAvia_act!O14:O16)+SUMPRODUCT(O60:O61,TrAvia_act!O18:O19))/TrAvia_act!O12)</f>
        <v>352.27115226940532</v>
      </c>
      <c r="P54" s="68">
        <f>IF(TrAvia_act!P39=0,"",(SUMPRODUCT(P56:P58,TrAvia_act!P14:P16)+SUMPRODUCT(P60:P61,TrAvia_act!P18:P19))/TrAvia_act!P12)</f>
        <v>356.9220038394991</v>
      </c>
      <c r="Q54" s="68">
        <f>IF(TrAvia_act!Q39=0,"",(SUMPRODUCT(Q56:Q58,TrAvia_act!Q14:Q16)+SUMPRODUCT(Q60:Q61,TrAvia_act!Q18:Q19))/TrAvia_act!Q12)</f>
        <v>358.88207251349667</v>
      </c>
    </row>
    <row r="55" spans="1:17" ht="11.45" customHeight="1" x14ac:dyDescent="0.25">
      <c r="A55" s="130" t="s">
        <v>39</v>
      </c>
      <c r="B55" s="134">
        <f>IF(TrAvia_act!B40=0,"",SUMPRODUCT(B56:B58,TrAvia_act!B14:B16)/TrAvia_act!B13)</f>
        <v>384.00235145734467</v>
      </c>
      <c r="C55" s="134">
        <f>IF(TrAvia_act!C40=0,"",SUMPRODUCT(C56:C58,TrAvia_act!C14:C16)/TrAvia_act!C13)</f>
        <v>362.54537053942528</v>
      </c>
      <c r="D55" s="134">
        <f>IF(TrAvia_act!D40=0,"",SUMPRODUCT(D56:D58,TrAvia_act!D14:D16)/TrAvia_act!D13)</f>
        <v>367.00937790092138</v>
      </c>
      <c r="E55" s="134">
        <f>IF(TrAvia_act!E40=0,"",SUMPRODUCT(E56:E58,TrAvia_act!E14:E16)/TrAvia_act!E13)</f>
        <v>372.53946288387942</v>
      </c>
      <c r="F55" s="134">
        <f>IF(TrAvia_act!F40=0,"",SUMPRODUCT(F56:F58,TrAvia_act!F14:F16)/TrAvia_act!F13)</f>
        <v>371.89781445745524</v>
      </c>
      <c r="G55" s="134">
        <f>IF(TrAvia_act!G40=0,"",SUMPRODUCT(G56:G58,TrAvia_act!G14:G16)/TrAvia_act!G13)</f>
        <v>370.01264948051534</v>
      </c>
      <c r="H55" s="134">
        <f>IF(TrAvia_act!H40=0,"",SUMPRODUCT(H56:H58,TrAvia_act!H14:H16)/TrAvia_act!H13)</f>
        <v>362.8185067397597</v>
      </c>
      <c r="I55" s="134">
        <f>IF(TrAvia_act!I40=0,"",SUMPRODUCT(I56:I58,TrAvia_act!I14:I16)/TrAvia_act!I13)</f>
        <v>366.71660571374389</v>
      </c>
      <c r="J55" s="134">
        <f>IF(TrAvia_act!J40=0,"",SUMPRODUCT(J56:J58,TrAvia_act!J14:J16)/TrAvia_act!J13)</f>
        <v>361.28991996364772</v>
      </c>
      <c r="K55" s="134">
        <f>IF(TrAvia_act!K40=0,"",SUMPRODUCT(K56:K58,TrAvia_act!K14:K16)/TrAvia_act!K13)</f>
        <v>360.06963413576398</v>
      </c>
      <c r="L55" s="134">
        <f>IF(TrAvia_act!L40=0,"",SUMPRODUCT(L56:L58,TrAvia_act!L14:L16)/TrAvia_act!L13)</f>
        <v>369.86240199067959</v>
      </c>
      <c r="M55" s="134">
        <f>IF(TrAvia_act!M40=0,"",SUMPRODUCT(M56:M58,TrAvia_act!M14:M16)/TrAvia_act!M13)</f>
        <v>358.55359745717925</v>
      </c>
      <c r="N55" s="134">
        <f>IF(TrAvia_act!N40=0,"",SUMPRODUCT(N56:N58,TrAvia_act!N14:N16)/TrAvia_act!N13)</f>
        <v>356.83138595600531</v>
      </c>
      <c r="O55" s="134">
        <f>IF(TrAvia_act!O40=0,"",SUMPRODUCT(O56:O58,TrAvia_act!O14:O16)/TrAvia_act!O13)</f>
        <v>352.41768727197223</v>
      </c>
      <c r="P55" s="134">
        <f>IF(TrAvia_act!P40=0,"",SUMPRODUCT(P56:P58,TrAvia_act!P14:P16)/TrAvia_act!P13)</f>
        <v>357.19348993881573</v>
      </c>
      <c r="Q55" s="134">
        <f>IF(TrAvia_act!Q40=0,"",SUMPRODUCT(Q56:Q58,TrAvia_act!Q14:Q16)/TrAvia_act!Q13)</f>
        <v>359.25656222381468</v>
      </c>
    </row>
    <row r="56" spans="1:17" ht="11.45" customHeight="1" x14ac:dyDescent="0.25">
      <c r="A56" s="116" t="s">
        <v>23</v>
      </c>
      <c r="B56" s="77">
        <v>526.82512622481693</v>
      </c>
      <c r="C56" s="77">
        <v>515.26092954943124</v>
      </c>
      <c r="D56" s="77">
        <v>514.33947615531793</v>
      </c>
      <c r="E56" s="77">
        <v>515.39063178785705</v>
      </c>
      <c r="F56" s="77">
        <v>512.14304665345333</v>
      </c>
      <c r="G56" s="77">
        <v>504.83473919471527</v>
      </c>
      <c r="H56" s="77">
        <v>502.89243550591311</v>
      </c>
      <c r="I56" s="77">
        <v>505.44905919799447</v>
      </c>
      <c r="J56" s="77">
        <v>507.73706739576278</v>
      </c>
      <c r="K56" s="77">
        <v>506.45101968848473</v>
      </c>
      <c r="L56" s="77">
        <v>517.63051839536706</v>
      </c>
      <c r="M56" s="77">
        <v>501.78630916515863</v>
      </c>
      <c r="N56" s="77">
        <v>507.52911045052497</v>
      </c>
      <c r="O56" s="77">
        <v>510.91424595875355</v>
      </c>
      <c r="P56" s="77">
        <v>534.72527149906762</v>
      </c>
      <c r="Q56" s="77">
        <v>545.0682786127818</v>
      </c>
    </row>
    <row r="57" spans="1:17" ht="11.45" customHeight="1" x14ac:dyDescent="0.25">
      <c r="A57" s="116" t="s">
        <v>127</v>
      </c>
      <c r="B57" s="77">
        <v>323.45639493425421</v>
      </c>
      <c r="C57" s="77">
        <v>314.96916607805485</v>
      </c>
      <c r="D57" s="77">
        <v>321.20693869162255</v>
      </c>
      <c r="E57" s="77">
        <v>321.7278785619676</v>
      </c>
      <c r="F57" s="77">
        <v>320.04398992279357</v>
      </c>
      <c r="G57" s="77">
        <v>317.54179537711582</v>
      </c>
      <c r="H57" s="77">
        <v>309.03647968284116</v>
      </c>
      <c r="I57" s="77">
        <v>321.43479302834373</v>
      </c>
      <c r="J57" s="77">
        <v>318.56533983060547</v>
      </c>
      <c r="K57" s="77">
        <v>316.09513869523175</v>
      </c>
      <c r="L57" s="77">
        <v>319.48908240843315</v>
      </c>
      <c r="M57" s="77">
        <v>320.06031214388906</v>
      </c>
      <c r="N57" s="77">
        <v>322.08791295148802</v>
      </c>
      <c r="O57" s="77">
        <v>322.0718740144161</v>
      </c>
      <c r="P57" s="77">
        <v>322.58285458315896</v>
      </c>
      <c r="Q57" s="77">
        <v>320.57532918103954</v>
      </c>
    </row>
    <row r="58" spans="1:17" ht="11.45" customHeight="1" x14ac:dyDescent="0.25">
      <c r="A58" s="116" t="s">
        <v>125</v>
      </c>
      <c r="B58" s="77">
        <v>303.13173422243534</v>
      </c>
      <c r="C58" s="77">
        <v>258.64008353517812</v>
      </c>
      <c r="D58" s="77">
        <v>256.28590752450424</v>
      </c>
      <c r="E58" s="77">
        <v>252.31929897063563</v>
      </c>
      <c r="F58" s="77">
        <v>256.41953333800814</v>
      </c>
      <c r="G58" s="77">
        <v>256.48833106302197</v>
      </c>
      <c r="H58" s="77">
        <v>255.83464057464221</v>
      </c>
      <c r="I58" s="77">
        <v>250.36653939091451</v>
      </c>
      <c r="J58" s="77">
        <v>253.62575681594541</v>
      </c>
      <c r="K58" s="77">
        <v>257.37760218019696</v>
      </c>
      <c r="L58" s="77">
        <v>273.47888709999296</v>
      </c>
      <c r="M58" s="77">
        <v>264.91922249099287</v>
      </c>
      <c r="N58" s="77">
        <v>268.78834407785644</v>
      </c>
      <c r="O58" s="77">
        <v>273.71785995815952</v>
      </c>
      <c r="P58" s="77">
        <v>274.63491466106535</v>
      </c>
      <c r="Q58" s="77">
        <v>275.81193992406037</v>
      </c>
    </row>
    <row r="59" spans="1:17" ht="11.45" customHeight="1" x14ac:dyDescent="0.25">
      <c r="A59" s="128" t="s">
        <v>18</v>
      </c>
      <c r="B59" s="133">
        <f>IF(TrAvia_act!B44=0,"",SUMPRODUCT(B60:B61,TrAvia_act!B18:B19)/TrAvia_act!B17)</f>
        <v>425.39577669783091</v>
      </c>
      <c r="C59" s="133">
        <f>IF(TrAvia_act!C44=0,"",SUMPRODUCT(C60:C61,TrAvia_act!C18:C19)/TrAvia_act!C17)</f>
        <v>417.38982170309527</v>
      </c>
      <c r="D59" s="133">
        <f>IF(TrAvia_act!D44=0,"",SUMPRODUCT(D60:D61,TrAvia_act!D18:D19)/TrAvia_act!D17)</f>
        <v>410.9505873628292</v>
      </c>
      <c r="E59" s="133">
        <f>IF(TrAvia_act!E44=0,"",SUMPRODUCT(E60:E61,TrAvia_act!E18:E19)/TrAvia_act!E17)</f>
        <v>408.2827347674899</v>
      </c>
      <c r="F59" s="133">
        <f>IF(TrAvia_act!F44=0,"",SUMPRODUCT(F60:F61,TrAvia_act!F18:F19)/TrAvia_act!F17)</f>
        <v>409.21918180487688</v>
      </c>
      <c r="G59" s="133">
        <f>IF(TrAvia_act!G44=0,"",SUMPRODUCT(G60:G61,TrAvia_act!G18:G19)/TrAvia_act!G17)</f>
        <v>400.14709311354164</v>
      </c>
      <c r="H59" s="133">
        <f>IF(TrAvia_act!H44=0,"",SUMPRODUCT(H60:H61,TrAvia_act!H18:H19)/TrAvia_act!H17)</f>
        <v>389.22986083515326</v>
      </c>
      <c r="I59" s="133">
        <f>IF(TrAvia_act!I44=0,"",SUMPRODUCT(I60:I61,TrAvia_act!I18:I19)/TrAvia_act!I17)</f>
        <v>375.96421726255454</v>
      </c>
      <c r="J59" s="133">
        <f>IF(TrAvia_act!J44=0,"",SUMPRODUCT(J60:J61,TrAvia_act!J18:J19)/TrAvia_act!J17)</f>
        <v>364.9348936942842</v>
      </c>
      <c r="K59" s="133">
        <f>IF(TrAvia_act!K44=0,"",SUMPRODUCT(K60:K61,TrAvia_act!K18:K19)/TrAvia_act!K17)</f>
        <v>359.0390567611708</v>
      </c>
      <c r="L59" s="133">
        <f>IF(TrAvia_act!L44=0,"",SUMPRODUCT(L60:L61,TrAvia_act!L18:L19)/TrAvia_act!L17)</f>
        <v>360.09183189486754</v>
      </c>
      <c r="M59" s="133">
        <f>IF(TrAvia_act!M44=0,"",SUMPRODUCT(M60:M61,TrAvia_act!M18:M19)/TrAvia_act!M17)</f>
        <v>353.21658400917039</v>
      </c>
      <c r="N59" s="133">
        <f>IF(TrAvia_act!N44=0,"",SUMPRODUCT(N60:N61,TrAvia_act!N18:N19)/TrAvia_act!N17)</f>
        <v>346.99939833410764</v>
      </c>
      <c r="O59" s="133">
        <f>IF(TrAvia_act!O44=0,"",SUMPRODUCT(O60:O61,TrAvia_act!O18:O19)/TrAvia_act!O17)</f>
        <v>343.69344286961336</v>
      </c>
      <c r="P59" s="133">
        <f>IF(TrAvia_act!P44=0,"",SUMPRODUCT(P60:P61,TrAvia_act!P18:P19)/TrAvia_act!P17)</f>
        <v>340.44420581570512</v>
      </c>
      <c r="Q59" s="133">
        <f>IF(TrAvia_act!Q44=0,"",SUMPRODUCT(Q60:Q61,TrAvia_act!Q18:Q19)/TrAvia_act!Q17)</f>
        <v>336.42704133721986</v>
      </c>
    </row>
    <row r="60" spans="1:17" ht="11.45" customHeight="1" x14ac:dyDescent="0.25">
      <c r="A60" s="95" t="s">
        <v>126</v>
      </c>
      <c r="B60" s="75">
        <v>463.94216303416209</v>
      </c>
      <c r="C60" s="75">
        <v>455.00090546583641</v>
      </c>
      <c r="D60" s="75">
        <v>446.21211147951561</v>
      </c>
      <c r="E60" s="75">
        <v>449.97846694368297</v>
      </c>
      <c r="F60" s="75">
        <v>460.94917476876941</v>
      </c>
      <c r="G60" s="75">
        <v>444.6647453804818</v>
      </c>
      <c r="H60" s="75">
        <v>427.64317784038087</v>
      </c>
      <c r="I60" s="75">
        <v>418.34389381995737</v>
      </c>
      <c r="J60" s="75">
        <v>406.43883718730211</v>
      </c>
      <c r="K60" s="75">
        <v>394.05840763940813</v>
      </c>
      <c r="L60" s="75">
        <v>437.85677269530652</v>
      </c>
      <c r="M60" s="75">
        <v>445.48669192926036</v>
      </c>
      <c r="N60" s="75">
        <v>439.32731862218583</v>
      </c>
      <c r="O60" s="75">
        <v>436.74840658652306</v>
      </c>
      <c r="P60" s="75">
        <v>433.1085881198627</v>
      </c>
      <c r="Q60" s="75">
        <v>432.41986411524465</v>
      </c>
    </row>
    <row r="61" spans="1:17" ht="11.45" customHeight="1" x14ac:dyDescent="0.25">
      <c r="A61" s="93" t="s">
        <v>125</v>
      </c>
      <c r="B61" s="74">
        <v>364.19424821793376</v>
      </c>
      <c r="C61" s="74">
        <v>362.15814258485204</v>
      </c>
      <c r="D61" s="74">
        <v>359.46617485628963</v>
      </c>
      <c r="E61" s="74">
        <v>354.79038922079889</v>
      </c>
      <c r="F61" s="74">
        <v>348.74264503337452</v>
      </c>
      <c r="G61" s="74">
        <v>345.32625577677345</v>
      </c>
      <c r="H61" s="74">
        <v>339.11069015344128</v>
      </c>
      <c r="I61" s="74">
        <v>330.25115974747001</v>
      </c>
      <c r="J61" s="74">
        <v>327.09679901440836</v>
      </c>
      <c r="K61" s="74">
        <v>328.86771955402685</v>
      </c>
      <c r="L61" s="74">
        <v>320.42881156009742</v>
      </c>
      <c r="M61" s="74">
        <v>314.52772019053845</v>
      </c>
      <c r="N61" s="74">
        <v>313.14546036501906</v>
      </c>
      <c r="O61" s="74">
        <v>312.16851644864983</v>
      </c>
      <c r="P61" s="74">
        <v>309.84912491964076</v>
      </c>
      <c r="Q61" s="74">
        <v>304.81084606604946</v>
      </c>
    </row>
    <row r="63" spans="1:17" ht="11.45" customHeight="1" x14ac:dyDescent="0.25">
      <c r="A63" s="27" t="s">
        <v>141</v>
      </c>
      <c r="B63" s="26">
        <f t="shared" ref="B63:Q63" si="12">IF(B7=0,"",B18/B54)</f>
        <v>0.94074815446649174</v>
      </c>
      <c r="C63" s="26">
        <f t="shared" si="12"/>
        <v>0.94754092341984486</v>
      </c>
      <c r="D63" s="26">
        <f t="shared" si="12"/>
        <v>0.92616510361767901</v>
      </c>
      <c r="E63" s="26">
        <f t="shared" si="12"/>
        <v>0.95633672473590803</v>
      </c>
      <c r="F63" s="26">
        <f t="shared" si="12"/>
        <v>0.89157927914053536</v>
      </c>
      <c r="G63" s="26">
        <f t="shared" si="12"/>
        <v>0.97258020620809393</v>
      </c>
      <c r="H63" s="26">
        <f t="shared" si="12"/>
        <v>0.97403137757754732</v>
      </c>
      <c r="I63" s="26">
        <f t="shared" si="12"/>
        <v>0.96129199852585545</v>
      </c>
      <c r="J63" s="26">
        <f t="shared" si="12"/>
        <v>0.96105230131920538</v>
      </c>
      <c r="K63" s="26">
        <f t="shared" si="12"/>
        <v>0.94000593232036489</v>
      </c>
      <c r="L63" s="26">
        <f t="shared" si="12"/>
        <v>0.94033496216222023</v>
      </c>
      <c r="M63" s="26">
        <f t="shared" si="12"/>
        <v>0.96248700948319699</v>
      </c>
      <c r="N63" s="26">
        <f t="shared" si="12"/>
        <v>0.96996801851773939</v>
      </c>
      <c r="O63" s="26">
        <f t="shared" si="12"/>
        <v>0.95940700073775209</v>
      </c>
      <c r="P63" s="26">
        <f t="shared" si="12"/>
        <v>0.97382403248716065</v>
      </c>
      <c r="Q63" s="26">
        <f t="shared" si="12"/>
        <v>1.0146923537059005</v>
      </c>
    </row>
    <row r="64" spans="1:17" ht="11.45" customHeight="1" x14ac:dyDescent="0.25">
      <c r="A64" s="130" t="s">
        <v>39</v>
      </c>
      <c r="B64" s="137">
        <f t="shared" ref="B64:Q64" si="13">IF(B8=0,"",B19/B55)</f>
        <v>0.93971429204474677</v>
      </c>
      <c r="C64" s="137">
        <f t="shared" si="13"/>
        <v>0.94643598484651026</v>
      </c>
      <c r="D64" s="137">
        <f t="shared" si="13"/>
        <v>0.92470321540539591</v>
      </c>
      <c r="E64" s="137">
        <f t="shared" si="13"/>
        <v>0.95428640715446056</v>
      </c>
      <c r="F64" s="137">
        <f t="shared" si="13"/>
        <v>0.88955838138591936</v>
      </c>
      <c r="G64" s="137">
        <f t="shared" si="13"/>
        <v>0.9710938119371213</v>
      </c>
      <c r="H64" s="137">
        <f t="shared" si="13"/>
        <v>0.97281873885144554</v>
      </c>
      <c r="I64" s="137">
        <f t="shared" si="13"/>
        <v>0.96001729203556485</v>
      </c>
      <c r="J64" s="137">
        <f t="shared" si="13"/>
        <v>0.96009693771829452</v>
      </c>
      <c r="K64" s="137">
        <f t="shared" si="13"/>
        <v>0.93893398268106421</v>
      </c>
      <c r="L64" s="137">
        <f t="shared" si="13"/>
        <v>0.94026022517296493</v>
      </c>
      <c r="M64" s="137">
        <f t="shared" si="13"/>
        <v>0.96134203594161627</v>
      </c>
      <c r="N64" s="137">
        <f t="shared" si="13"/>
        <v>0.9687686383105748</v>
      </c>
      <c r="O64" s="137">
        <f t="shared" si="13"/>
        <v>0.95834175047654013</v>
      </c>
      <c r="P64" s="137">
        <f t="shared" si="13"/>
        <v>0.97302089272795933</v>
      </c>
      <c r="Q64" s="137">
        <f t="shared" si="13"/>
        <v>1.0138691426681326</v>
      </c>
    </row>
    <row r="65" spans="1:17" ht="11.45" customHeight="1" x14ac:dyDescent="0.25">
      <c r="A65" s="116" t="s">
        <v>23</v>
      </c>
      <c r="B65" s="108">
        <f t="shared" ref="B65:Q65" si="14">IF(B9=0,"",B20/B56)</f>
        <v>0.86681361861129824</v>
      </c>
      <c r="C65" s="108">
        <f t="shared" si="14"/>
        <v>0.8629382208135592</v>
      </c>
      <c r="D65" s="108">
        <f t="shared" si="14"/>
        <v>0.81499881231563553</v>
      </c>
      <c r="E65" s="108">
        <f t="shared" si="14"/>
        <v>0.80228208642308363</v>
      </c>
      <c r="F65" s="108">
        <f t="shared" si="14"/>
        <v>0.73382618691611312</v>
      </c>
      <c r="G65" s="108">
        <f t="shared" si="14"/>
        <v>0.85973680674365838</v>
      </c>
      <c r="H65" s="108">
        <f t="shared" si="14"/>
        <v>0.87664502672546052</v>
      </c>
      <c r="I65" s="108">
        <f t="shared" si="14"/>
        <v>0.85995812480090106</v>
      </c>
      <c r="J65" s="108">
        <f t="shared" si="14"/>
        <v>0.88393843723761745</v>
      </c>
      <c r="K65" s="108">
        <f t="shared" si="14"/>
        <v>0.85044575891592611</v>
      </c>
      <c r="L65" s="108">
        <f t="shared" si="14"/>
        <v>0.93422354341323399</v>
      </c>
      <c r="M65" s="108">
        <f t="shared" si="14"/>
        <v>0.85490566529538159</v>
      </c>
      <c r="N65" s="108">
        <f t="shared" si="14"/>
        <v>0.84982772660052053</v>
      </c>
      <c r="O65" s="108">
        <f t="shared" si="14"/>
        <v>0.83857930484460341</v>
      </c>
      <c r="P65" s="108">
        <f t="shared" si="14"/>
        <v>0.87688470111012862</v>
      </c>
      <c r="Q65" s="108">
        <f t="shared" si="14"/>
        <v>0.91670221023012588</v>
      </c>
    </row>
    <row r="66" spans="1:17" ht="11.45" customHeight="1" x14ac:dyDescent="0.25">
      <c r="A66" s="116" t="s">
        <v>127</v>
      </c>
      <c r="B66" s="108">
        <f t="shared" ref="B66:Q66" si="15">IF(B10=0,"",B21/B57)</f>
        <v>0.99678058718096951</v>
      </c>
      <c r="C66" s="108">
        <f t="shared" si="15"/>
        <v>1.011364488864362</v>
      </c>
      <c r="D66" s="108">
        <f t="shared" si="15"/>
        <v>1.0121038783786707</v>
      </c>
      <c r="E66" s="108">
        <f t="shared" si="15"/>
        <v>1.0859953777087805</v>
      </c>
      <c r="F66" s="108">
        <f t="shared" si="15"/>
        <v>1.0289302740310604</v>
      </c>
      <c r="G66" s="108">
        <f t="shared" si="15"/>
        <v>1.0742898432421208</v>
      </c>
      <c r="H66" s="108">
        <f t="shared" si="15"/>
        <v>1.0596430316010113</v>
      </c>
      <c r="I66" s="108">
        <f t="shared" si="15"/>
        <v>1.0514536326029702</v>
      </c>
      <c r="J66" s="108">
        <f t="shared" si="15"/>
        <v>1.0235063433571103</v>
      </c>
      <c r="K66" s="108">
        <f t="shared" si="15"/>
        <v>1.0108559476260031</v>
      </c>
      <c r="L66" s="108">
        <f t="shared" si="15"/>
        <v>0.94511418933053015</v>
      </c>
      <c r="M66" s="108">
        <f t="shared" si="15"/>
        <v>1.0381202604867517</v>
      </c>
      <c r="N66" s="108">
        <f t="shared" si="15"/>
        <v>1.0449069580997978</v>
      </c>
      <c r="O66" s="108">
        <f t="shared" si="15"/>
        <v>1.0233463264872673</v>
      </c>
      <c r="P66" s="108">
        <f t="shared" si="15"/>
        <v>1.0249686919757035</v>
      </c>
      <c r="Q66" s="108">
        <f t="shared" si="15"/>
        <v>1.0674030522217912</v>
      </c>
    </row>
    <row r="67" spans="1:17" ht="11.45" customHeight="1" x14ac:dyDescent="0.25">
      <c r="A67" s="116" t="s">
        <v>125</v>
      </c>
      <c r="B67" s="108">
        <f t="shared" ref="B67:Q67" si="16">IF(B11=0,"",B22/B58)</f>
        <v>0.99678058718096929</v>
      </c>
      <c r="C67" s="108">
        <f t="shared" si="16"/>
        <v>1.0113644888643623</v>
      </c>
      <c r="D67" s="108">
        <f t="shared" si="16"/>
        <v>1.0121038783786707</v>
      </c>
      <c r="E67" s="108">
        <f t="shared" si="16"/>
        <v>1.0859953777087805</v>
      </c>
      <c r="F67" s="108">
        <f t="shared" si="16"/>
        <v>1.0289302740310602</v>
      </c>
      <c r="G67" s="108">
        <f t="shared" si="16"/>
        <v>1.0742898432421208</v>
      </c>
      <c r="H67" s="108">
        <f t="shared" si="16"/>
        <v>1.059643031601011</v>
      </c>
      <c r="I67" s="108">
        <f t="shared" si="16"/>
        <v>1.0514536326029702</v>
      </c>
      <c r="J67" s="108">
        <f t="shared" si="16"/>
        <v>1.0235063433571101</v>
      </c>
      <c r="K67" s="108">
        <f t="shared" si="16"/>
        <v>1.0108559476260028</v>
      </c>
      <c r="L67" s="108">
        <f t="shared" si="16"/>
        <v>0.94511418933053015</v>
      </c>
      <c r="M67" s="108">
        <f t="shared" si="16"/>
        <v>1.0381202604867519</v>
      </c>
      <c r="N67" s="108">
        <f t="shared" si="16"/>
        <v>1.0449069580997978</v>
      </c>
      <c r="O67" s="108">
        <f t="shared" si="16"/>
        <v>1.0233463264872673</v>
      </c>
      <c r="P67" s="108">
        <f t="shared" si="16"/>
        <v>1.0249686919757035</v>
      </c>
      <c r="Q67" s="108">
        <f t="shared" si="16"/>
        <v>1.0674030522217914</v>
      </c>
    </row>
    <row r="68" spans="1:17" ht="11.45" customHeight="1" x14ac:dyDescent="0.25">
      <c r="A68" s="128" t="s">
        <v>18</v>
      </c>
      <c r="B68" s="136">
        <f t="shared" ref="B68:Q68" si="17">IF(B12=0,"",B23/B59)</f>
        <v>0.99678058718096973</v>
      </c>
      <c r="C68" s="136">
        <f t="shared" si="17"/>
        <v>1.011364488864362</v>
      </c>
      <c r="D68" s="136">
        <f t="shared" si="17"/>
        <v>1.0121038783786707</v>
      </c>
      <c r="E68" s="136">
        <f t="shared" si="17"/>
        <v>1.0859953777087805</v>
      </c>
      <c r="F68" s="136">
        <f t="shared" si="17"/>
        <v>1.0289302740310602</v>
      </c>
      <c r="G68" s="136">
        <f t="shared" si="17"/>
        <v>1.0742898432421208</v>
      </c>
      <c r="H68" s="136">
        <f t="shared" si="17"/>
        <v>1.059643031601011</v>
      </c>
      <c r="I68" s="136">
        <f t="shared" si="17"/>
        <v>1.0514536326029702</v>
      </c>
      <c r="J68" s="136">
        <f t="shared" si="17"/>
        <v>1.0235063433571103</v>
      </c>
      <c r="K68" s="136">
        <f t="shared" si="17"/>
        <v>1.0108559476260031</v>
      </c>
      <c r="L68" s="136">
        <f t="shared" si="17"/>
        <v>0.94511418933053037</v>
      </c>
      <c r="M68" s="136">
        <f t="shared" si="17"/>
        <v>1.0381202604867519</v>
      </c>
      <c r="N68" s="136">
        <f t="shared" si="17"/>
        <v>1.0449069580997978</v>
      </c>
      <c r="O68" s="136">
        <f t="shared" si="17"/>
        <v>1.0233463264872673</v>
      </c>
      <c r="P68" s="136">
        <f t="shared" si="17"/>
        <v>1.0249686919757033</v>
      </c>
      <c r="Q68" s="136">
        <f t="shared" si="17"/>
        <v>1.0674030522217912</v>
      </c>
    </row>
    <row r="69" spans="1:17" ht="11.45" customHeight="1" x14ac:dyDescent="0.25">
      <c r="A69" s="95" t="s">
        <v>126</v>
      </c>
      <c r="B69" s="106">
        <f t="shared" ref="B69:Q69" si="18">IF(B13=0,"",B24/B60)</f>
        <v>0.99678058718096962</v>
      </c>
      <c r="C69" s="106">
        <f t="shared" si="18"/>
        <v>1.0113644888643618</v>
      </c>
      <c r="D69" s="106">
        <f t="shared" si="18"/>
        <v>1.0121038783786707</v>
      </c>
      <c r="E69" s="106">
        <f t="shared" si="18"/>
        <v>1.0859953777087805</v>
      </c>
      <c r="F69" s="106">
        <f t="shared" si="18"/>
        <v>1.0289302740310602</v>
      </c>
      <c r="G69" s="106">
        <f t="shared" si="18"/>
        <v>1.0742898432421206</v>
      </c>
      <c r="H69" s="106">
        <f t="shared" si="18"/>
        <v>1.059643031601011</v>
      </c>
      <c r="I69" s="106">
        <f t="shared" si="18"/>
        <v>1.0514536326029702</v>
      </c>
      <c r="J69" s="106">
        <f t="shared" si="18"/>
        <v>1.0235063433571101</v>
      </c>
      <c r="K69" s="106">
        <f t="shared" si="18"/>
        <v>1.0108559476260028</v>
      </c>
      <c r="L69" s="106">
        <f t="shared" si="18"/>
        <v>0.94511418933053037</v>
      </c>
      <c r="M69" s="106">
        <f t="shared" si="18"/>
        <v>1.0381202604867519</v>
      </c>
      <c r="N69" s="106">
        <f t="shared" si="18"/>
        <v>1.0449069580997978</v>
      </c>
      <c r="O69" s="106">
        <f t="shared" si="18"/>
        <v>1.0233463264872675</v>
      </c>
      <c r="P69" s="106">
        <f t="shared" si="18"/>
        <v>1.0249686919757035</v>
      </c>
      <c r="Q69" s="106">
        <f t="shared" si="18"/>
        <v>1.0674030522217912</v>
      </c>
    </row>
    <row r="70" spans="1:17" ht="11.45" customHeight="1" x14ac:dyDescent="0.25">
      <c r="A70" s="93" t="s">
        <v>125</v>
      </c>
      <c r="B70" s="105">
        <f t="shared" ref="B70:Q70" si="19">IF(B14=0,"",B25/B61)</f>
        <v>0.99678058718096962</v>
      </c>
      <c r="C70" s="105">
        <f t="shared" si="19"/>
        <v>1.011364488864362</v>
      </c>
      <c r="D70" s="105">
        <f t="shared" si="19"/>
        <v>1.0121038783786707</v>
      </c>
      <c r="E70" s="105">
        <f t="shared" si="19"/>
        <v>1.0859953777087805</v>
      </c>
      <c r="F70" s="105">
        <f t="shared" si="19"/>
        <v>1.0289302740310602</v>
      </c>
      <c r="G70" s="105">
        <f t="shared" si="19"/>
        <v>1.0742898432421211</v>
      </c>
      <c r="H70" s="105">
        <f t="shared" si="19"/>
        <v>1.059643031601011</v>
      </c>
      <c r="I70" s="105">
        <f t="shared" si="19"/>
        <v>1.0514536326029702</v>
      </c>
      <c r="J70" s="105">
        <f t="shared" si="19"/>
        <v>1.0235063433571103</v>
      </c>
      <c r="K70" s="105">
        <f t="shared" si="19"/>
        <v>1.0108559476260031</v>
      </c>
      <c r="L70" s="105">
        <f t="shared" si="19"/>
        <v>0.94511418933053037</v>
      </c>
      <c r="M70" s="105">
        <f t="shared" si="19"/>
        <v>1.0381202604867519</v>
      </c>
      <c r="N70" s="105">
        <f t="shared" si="19"/>
        <v>1.0449069580997976</v>
      </c>
      <c r="O70" s="105">
        <f t="shared" si="19"/>
        <v>1.0233463264872671</v>
      </c>
      <c r="P70" s="105">
        <f t="shared" si="19"/>
        <v>1.0249686919757037</v>
      </c>
      <c r="Q70" s="105">
        <f t="shared" si="19"/>
        <v>1.0674030522217914</v>
      </c>
    </row>
    <row r="72" spans="1:17" ht="11.45" customHeight="1" x14ac:dyDescent="0.25">
      <c r="A72" s="27" t="s">
        <v>169</v>
      </c>
      <c r="B72" s="26"/>
      <c r="C72" s="26"/>
      <c r="D72" s="26"/>
      <c r="E72" s="26"/>
      <c r="F72" s="26"/>
      <c r="G72" s="26"/>
      <c r="H72" s="26"/>
      <c r="I72" s="26"/>
      <c r="J72" s="26"/>
      <c r="K72" s="26"/>
      <c r="L72" s="26"/>
      <c r="M72" s="26"/>
      <c r="N72" s="26"/>
      <c r="O72" s="26"/>
      <c r="P72" s="26"/>
      <c r="Q72" s="26"/>
    </row>
    <row r="73" spans="1:17" ht="11.45" customHeight="1" x14ac:dyDescent="0.25">
      <c r="A73" s="130" t="s">
        <v>39</v>
      </c>
      <c r="B73" s="137"/>
      <c r="C73" s="137"/>
      <c r="D73" s="137"/>
      <c r="E73" s="137"/>
      <c r="F73" s="137"/>
      <c r="G73" s="137"/>
      <c r="H73" s="137"/>
      <c r="I73" s="137"/>
      <c r="J73" s="137"/>
      <c r="K73" s="137"/>
      <c r="L73" s="137"/>
      <c r="M73" s="137"/>
      <c r="N73" s="137"/>
      <c r="O73" s="137"/>
      <c r="P73" s="137"/>
      <c r="Q73" s="137"/>
    </row>
    <row r="74" spans="1:17" ht="11.45" customHeight="1" x14ac:dyDescent="0.25">
      <c r="A74" s="116" t="s">
        <v>23</v>
      </c>
      <c r="B74" s="108">
        <v>0.87008252974344857</v>
      </c>
      <c r="C74" s="108">
        <v>0.86801599968071708</v>
      </c>
      <c r="D74" s="108">
        <v>0.86516030740013605</v>
      </c>
      <c r="E74" s="108">
        <v>0.86233895074878353</v>
      </c>
      <c r="F74" s="108">
        <v>0.86926389019181738</v>
      </c>
      <c r="G74" s="108">
        <v>0.86817162961434358</v>
      </c>
      <c r="H74" s="108">
        <v>0.86850347809146566</v>
      </c>
      <c r="I74" s="108">
        <v>0.86924799432304201</v>
      </c>
      <c r="J74" s="108">
        <v>0.86761924297150106</v>
      </c>
      <c r="K74" s="108">
        <v>0.86447879042836018</v>
      </c>
      <c r="L74" s="108">
        <v>0.8668485629423256</v>
      </c>
      <c r="M74" s="108">
        <v>0.86746070614031345</v>
      </c>
      <c r="N74" s="108">
        <v>0.86483379316620457</v>
      </c>
      <c r="O74" s="108">
        <v>0.86162410983120574</v>
      </c>
      <c r="P74" s="108">
        <v>0.86121293934953003</v>
      </c>
      <c r="Q74" s="108">
        <v>0.86120326397528768</v>
      </c>
    </row>
    <row r="75" spans="1:17" ht="11.45" customHeight="1" x14ac:dyDescent="0.25">
      <c r="A75" s="116" t="s">
        <v>127</v>
      </c>
      <c r="B75" s="108">
        <v>0.93200000400236382</v>
      </c>
      <c r="C75" s="108">
        <v>0.91005509727600797</v>
      </c>
      <c r="D75" s="108">
        <v>0.9103632028921943</v>
      </c>
      <c r="E75" s="108">
        <v>0.91103975829764949</v>
      </c>
      <c r="F75" s="108">
        <v>0.91639721016896392</v>
      </c>
      <c r="G75" s="108">
        <v>0.91320261095849642</v>
      </c>
      <c r="H75" s="108">
        <v>0.89124727706736184</v>
      </c>
      <c r="I75" s="108">
        <v>0.91531933292981715</v>
      </c>
      <c r="J75" s="108">
        <v>0.91699408390680237</v>
      </c>
      <c r="K75" s="108">
        <v>0.90692806142719296</v>
      </c>
      <c r="L75" s="108">
        <v>0.90748971945260504</v>
      </c>
      <c r="M75" s="108">
        <v>0.90492103469018792</v>
      </c>
      <c r="N75" s="108">
        <v>0.90227058131693727</v>
      </c>
      <c r="O75" s="108">
        <v>0.8973686295591865</v>
      </c>
      <c r="P75" s="108">
        <v>0.89785917226371947</v>
      </c>
      <c r="Q75" s="108">
        <v>0.89867212038352484</v>
      </c>
    </row>
    <row r="76" spans="1:17" ht="11.45" customHeight="1" x14ac:dyDescent="0.25">
      <c r="A76" s="116" t="s">
        <v>125</v>
      </c>
      <c r="B76" s="108">
        <v>1.0286762906765181</v>
      </c>
      <c r="C76" s="108">
        <v>1.0397306810298845</v>
      </c>
      <c r="D76" s="108">
        <v>1.0414065625467075</v>
      </c>
      <c r="E76" s="108">
        <v>1.0400387387636159</v>
      </c>
      <c r="F76" s="108">
        <v>1.0482962890844965</v>
      </c>
      <c r="G76" s="108">
        <v>1.0480286027453776</v>
      </c>
      <c r="H76" s="108">
        <v>1.0427002159217824</v>
      </c>
      <c r="I76" s="108">
        <v>1.0457711936357537</v>
      </c>
      <c r="J76" s="108">
        <v>1.0342818742592215</v>
      </c>
      <c r="K76" s="108">
        <v>1.0279830829447174</v>
      </c>
      <c r="L76" s="108">
        <v>1.0549432793517544</v>
      </c>
      <c r="M76" s="108">
        <v>1.0534459864913384</v>
      </c>
      <c r="N76" s="108">
        <v>1.053794667687777</v>
      </c>
      <c r="O76" s="108">
        <v>1.0514090819258179</v>
      </c>
      <c r="P76" s="108">
        <v>1.0461451486014521</v>
      </c>
      <c r="Q76" s="108">
        <v>1.0449768097130381</v>
      </c>
    </row>
    <row r="77" spans="1:17" ht="11.45" customHeight="1" x14ac:dyDescent="0.25">
      <c r="A77" s="128" t="s">
        <v>18</v>
      </c>
      <c r="B77" s="136" t="str">
        <f>IF(TrAvia_act!B62=0,"",SUMPRODUCT(B78:B79,TrAvia_act!B36:B37)/TrAvia_act!B35)</f>
        <v/>
      </c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 ht="11.45" customHeight="1" x14ac:dyDescent="0.25">
      <c r="A78" s="95" t="s">
        <v>126</v>
      </c>
      <c r="B78" s="106">
        <v>0.89923139585861345</v>
      </c>
      <c r="C78" s="106">
        <v>0.90470313087440557</v>
      </c>
      <c r="D78" s="106">
        <v>0.90187046423157347</v>
      </c>
      <c r="E78" s="106">
        <v>0.91288364298586566</v>
      </c>
      <c r="F78" s="106">
        <v>0.93888662126167466</v>
      </c>
      <c r="G78" s="106">
        <v>0.92365314837078938</v>
      </c>
      <c r="H78" s="106">
        <v>0.88934721534288042</v>
      </c>
      <c r="I78" s="106">
        <v>0.87827847383401936</v>
      </c>
      <c r="J78" s="106">
        <v>0.85953853267804015</v>
      </c>
      <c r="K78" s="106">
        <v>0.85096604183996605</v>
      </c>
      <c r="L78" s="106">
        <v>0.95149313030085214</v>
      </c>
      <c r="M78" s="106">
        <v>0.96884190344047294</v>
      </c>
      <c r="N78" s="106">
        <v>0.97047708645097752</v>
      </c>
      <c r="O78" s="106">
        <v>0.97544849746694906</v>
      </c>
      <c r="P78" s="106">
        <v>0.99247420637702621</v>
      </c>
      <c r="Q78" s="106">
        <v>1.0004332367400981</v>
      </c>
    </row>
    <row r="79" spans="1:17" ht="11.45" customHeight="1" x14ac:dyDescent="0.25">
      <c r="A79" s="93" t="s">
        <v>125</v>
      </c>
      <c r="B79" s="105">
        <v>1.0782977441643207</v>
      </c>
      <c r="C79" s="105">
        <v>1.0780677582479294</v>
      </c>
      <c r="D79" s="105">
        <v>1.0785556454602334</v>
      </c>
      <c r="E79" s="105">
        <v>1.0773238711133999</v>
      </c>
      <c r="F79" s="105">
        <v>1.0778557803541571</v>
      </c>
      <c r="G79" s="105">
        <v>1.0772322973901827</v>
      </c>
      <c r="H79" s="105">
        <v>1.0734254556285969</v>
      </c>
      <c r="I79" s="105">
        <v>1.0631415417910224</v>
      </c>
      <c r="J79" s="105">
        <v>1.0620698793508243</v>
      </c>
      <c r="K79" s="105">
        <v>1.0725039201540121</v>
      </c>
      <c r="L79" s="105">
        <v>1.0608089541680128</v>
      </c>
      <c r="M79" s="105">
        <v>1.0495652325808094</v>
      </c>
      <c r="N79" s="105">
        <v>1.0502699643093401</v>
      </c>
      <c r="O79" s="105">
        <v>1.0526693447796691</v>
      </c>
      <c r="P79" s="105">
        <v>1.0413313506976987</v>
      </c>
      <c r="Q79" s="105">
        <v>1.041221074749956</v>
      </c>
    </row>
    <row r="81" spans="1:1" ht="11.45" customHeight="1" x14ac:dyDescent="0.25">
      <c r="A81" s="126" t="s">
        <v>173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Q5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190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13535.356486369787</v>
      </c>
      <c r="C4" s="100">
        <v>13659.230051827599</v>
      </c>
      <c r="D4" s="100">
        <v>12966.431064294353</v>
      </c>
      <c r="E4" s="100">
        <v>13597.262928845856</v>
      </c>
      <c r="F4" s="100">
        <v>15068.716599235358</v>
      </c>
      <c r="G4" s="100">
        <v>16055.081091520253</v>
      </c>
      <c r="H4" s="100">
        <v>16794.037141721754</v>
      </c>
      <c r="I4" s="100">
        <v>17668.970618330382</v>
      </c>
      <c r="J4" s="100">
        <v>17443.172160322491</v>
      </c>
      <c r="K4" s="100">
        <v>15900.546365772483</v>
      </c>
      <c r="L4" s="100">
        <v>16246.799680994642</v>
      </c>
      <c r="M4" s="100">
        <v>17319.63319149517</v>
      </c>
      <c r="N4" s="100">
        <v>16333.401290583522</v>
      </c>
      <c r="O4" s="100">
        <v>15486.266862333217</v>
      </c>
      <c r="P4" s="100">
        <v>15956.23507613525</v>
      </c>
      <c r="Q4" s="100">
        <v>16985.762209809036</v>
      </c>
    </row>
    <row r="5" spans="1:17" ht="11.45" customHeight="1" x14ac:dyDescent="0.25">
      <c r="A5" s="141" t="s">
        <v>91</v>
      </c>
      <c r="B5" s="140">
        <f t="shared" ref="B5:Q5" si="0">B4</f>
        <v>13535.356486369787</v>
      </c>
      <c r="C5" s="140">
        <f t="shared" si="0"/>
        <v>13659.230051827599</v>
      </c>
      <c r="D5" s="140">
        <f t="shared" si="0"/>
        <v>12966.431064294353</v>
      </c>
      <c r="E5" s="140">
        <f t="shared" si="0"/>
        <v>13597.262928845856</v>
      </c>
      <c r="F5" s="140">
        <f t="shared" si="0"/>
        <v>15068.716599235358</v>
      </c>
      <c r="G5" s="140">
        <f t="shared" si="0"/>
        <v>16055.081091520253</v>
      </c>
      <c r="H5" s="140">
        <f t="shared" si="0"/>
        <v>16794.037141721754</v>
      </c>
      <c r="I5" s="140">
        <f t="shared" si="0"/>
        <v>17668.970618330382</v>
      </c>
      <c r="J5" s="140">
        <f t="shared" si="0"/>
        <v>17443.172160322491</v>
      </c>
      <c r="K5" s="140">
        <f t="shared" si="0"/>
        <v>15900.546365772483</v>
      </c>
      <c r="L5" s="140">
        <f t="shared" si="0"/>
        <v>16246.799680994642</v>
      </c>
      <c r="M5" s="140">
        <f t="shared" si="0"/>
        <v>17319.63319149517</v>
      </c>
      <c r="N5" s="140">
        <f t="shared" si="0"/>
        <v>16333.401290583522</v>
      </c>
      <c r="O5" s="140">
        <f t="shared" si="0"/>
        <v>15486.266862333217</v>
      </c>
      <c r="P5" s="140">
        <f t="shared" si="0"/>
        <v>15956.23507613525</v>
      </c>
      <c r="Q5" s="140">
        <f t="shared" si="0"/>
        <v>16985.762209809036</v>
      </c>
    </row>
    <row r="7" spans="1:17" ht="11.45" customHeight="1" x14ac:dyDescent="0.25">
      <c r="A7" s="27" t="s">
        <v>100</v>
      </c>
      <c r="B7" s="71">
        <f t="shared" ref="B7:Q7" si="1">SUM(B8,B12)</f>
        <v>13535.356486369787</v>
      </c>
      <c r="C7" s="71">
        <f t="shared" si="1"/>
        <v>13659.230051827599</v>
      </c>
      <c r="D7" s="71">
        <f t="shared" si="1"/>
        <v>12966.431064294351</v>
      </c>
      <c r="E7" s="71">
        <f t="shared" si="1"/>
        <v>13597.262928845857</v>
      </c>
      <c r="F7" s="71">
        <f t="shared" si="1"/>
        <v>15068.716599235357</v>
      </c>
      <c r="G7" s="71">
        <f t="shared" si="1"/>
        <v>16055.081091520253</v>
      </c>
      <c r="H7" s="71">
        <f t="shared" si="1"/>
        <v>16794.037141721754</v>
      </c>
      <c r="I7" s="71">
        <f t="shared" si="1"/>
        <v>17668.970618330379</v>
      </c>
      <c r="J7" s="71">
        <f t="shared" si="1"/>
        <v>17443.172160322487</v>
      </c>
      <c r="K7" s="71">
        <f t="shared" si="1"/>
        <v>15900.546365772481</v>
      </c>
      <c r="L7" s="71">
        <f t="shared" si="1"/>
        <v>16246.799680994642</v>
      </c>
      <c r="M7" s="71">
        <f t="shared" si="1"/>
        <v>17319.633191495173</v>
      </c>
      <c r="N7" s="71">
        <f t="shared" si="1"/>
        <v>16333.401290583521</v>
      </c>
      <c r="O7" s="71">
        <f t="shared" si="1"/>
        <v>15486.266862333216</v>
      </c>
      <c r="P7" s="71">
        <f t="shared" si="1"/>
        <v>15956.235076135246</v>
      </c>
      <c r="Q7" s="71">
        <f t="shared" si="1"/>
        <v>16985.762209809036</v>
      </c>
    </row>
    <row r="8" spans="1:17" ht="11.45" customHeight="1" x14ac:dyDescent="0.25">
      <c r="A8" s="130" t="s">
        <v>39</v>
      </c>
      <c r="B8" s="139">
        <f t="shared" ref="B8:Q8" si="2">SUM(B9:B11)</f>
        <v>13275.532664513663</v>
      </c>
      <c r="C8" s="139">
        <f t="shared" si="2"/>
        <v>13411.123243073489</v>
      </c>
      <c r="D8" s="139">
        <f t="shared" si="2"/>
        <v>12729.426577209009</v>
      </c>
      <c r="E8" s="139">
        <f t="shared" si="2"/>
        <v>13356.896163483449</v>
      </c>
      <c r="F8" s="139">
        <f t="shared" si="2"/>
        <v>14816.559390935045</v>
      </c>
      <c r="G8" s="139">
        <f t="shared" si="2"/>
        <v>15799.646580162744</v>
      </c>
      <c r="H8" s="139">
        <f t="shared" si="2"/>
        <v>16538.865782231893</v>
      </c>
      <c r="I8" s="139">
        <f t="shared" si="2"/>
        <v>17399.545918655578</v>
      </c>
      <c r="J8" s="139">
        <f t="shared" si="2"/>
        <v>17163.284345673397</v>
      </c>
      <c r="K8" s="139">
        <f t="shared" si="2"/>
        <v>15645.696996959323</v>
      </c>
      <c r="L8" s="139">
        <f t="shared" si="2"/>
        <v>15995.374623052527</v>
      </c>
      <c r="M8" s="139">
        <f t="shared" si="2"/>
        <v>17041.053876424481</v>
      </c>
      <c r="N8" s="139">
        <f t="shared" si="2"/>
        <v>16056.228606596445</v>
      </c>
      <c r="O8" s="139">
        <f t="shared" si="2"/>
        <v>15215.575617067332</v>
      </c>
      <c r="P8" s="139">
        <f t="shared" si="2"/>
        <v>15696.587357939412</v>
      </c>
      <c r="Q8" s="139">
        <f t="shared" si="2"/>
        <v>16710.997269408497</v>
      </c>
    </row>
    <row r="9" spans="1:17" ht="11.45" customHeight="1" x14ac:dyDescent="0.25">
      <c r="A9" s="116" t="s">
        <v>23</v>
      </c>
      <c r="B9" s="70">
        <v>5376.8576440188172</v>
      </c>
      <c r="C9" s="70">
        <v>5349.0695258841297</v>
      </c>
      <c r="D9" s="70">
        <v>4974.8545599417221</v>
      </c>
      <c r="E9" s="70">
        <v>5213.0222747002781</v>
      </c>
      <c r="F9" s="70">
        <v>5772.5285461690801</v>
      </c>
      <c r="G9" s="70">
        <v>6727.9078734456079</v>
      </c>
      <c r="H9" s="70">
        <v>7071.1893699640141</v>
      </c>
      <c r="I9" s="70">
        <v>7442.1155506820196</v>
      </c>
      <c r="J9" s="70">
        <v>7179.1900725450232</v>
      </c>
      <c r="K9" s="70">
        <v>6353.8370320515696</v>
      </c>
      <c r="L9" s="70">
        <v>7083.3725749826663</v>
      </c>
      <c r="M9" s="70">
        <v>6350.5992749440029</v>
      </c>
      <c r="N9" s="70">
        <v>5497.2643396249114</v>
      </c>
      <c r="O9" s="70">
        <v>4684.1585856087358</v>
      </c>
      <c r="P9" s="70">
        <v>4962.3182354981809</v>
      </c>
      <c r="Q9" s="70">
        <v>5367.3760423426374</v>
      </c>
    </row>
    <row r="10" spans="1:17" ht="11.45" customHeight="1" x14ac:dyDescent="0.25">
      <c r="A10" s="116" t="s">
        <v>127</v>
      </c>
      <c r="B10" s="70">
        <v>5414.7232899521096</v>
      </c>
      <c r="C10" s="70">
        <v>5507.88896215151</v>
      </c>
      <c r="D10" s="70">
        <v>5460.8043231648162</v>
      </c>
      <c r="E10" s="70">
        <v>6041.4775702998368</v>
      </c>
      <c r="F10" s="70">
        <v>6438.956517333957</v>
      </c>
      <c r="G10" s="70">
        <v>6381.6735640259658</v>
      </c>
      <c r="H10" s="70">
        <v>6465.1120227598431</v>
      </c>
      <c r="I10" s="70">
        <v>6576.8549773716159</v>
      </c>
      <c r="J10" s="70">
        <v>6338.4849051606025</v>
      </c>
      <c r="K10" s="70">
        <v>5866.3687486912268</v>
      </c>
      <c r="L10" s="70">
        <v>5623.327800508011</v>
      </c>
      <c r="M10" s="70">
        <v>6764.1855845828841</v>
      </c>
      <c r="N10" s="70">
        <v>6607.9972775243186</v>
      </c>
      <c r="O10" s="70">
        <v>6490.973809313713</v>
      </c>
      <c r="P10" s="70">
        <v>6730.3432749718359</v>
      </c>
      <c r="Q10" s="70">
        <v>7155.301432018442</v>
      </c>
    </row>
    <row r="11" spans="1:17" ht="11.45" customHeight="1" x14ac:dyDescent="0.25">
      <c r="A11" s="116" t="s">
        <v>125</v>
      </c>
      <c r="B11" s="70">
        <v>2483.9517305427357</v>
      </c>
      <c r="C11" s="70">
        <v>2554.1647550378484</v>
      </c>
      <c r="D11" s="70">
        <v>2293.7676941024715</v>
      </c>
      <c r="E11" s="70">
        <v>2102.3963184833342</v>
      </c>
      <c r="F11" s="70">
        <v>2605.0743274320066</v>
      </c>
      <c r="G11" s="70">
        <v>2690.06514269117</v>
      </c>
      <c r="H11" s="70">
        <v>3002.5643895080339</v>
      </c>
      <c r="I11" s="70">
        <v>3380.5753906019431</v>
      </c>
      <c r="J11" s="70">
        <v>3645.6093679677724</v>
      </c>
      <c r="K11" s="70">
        <v>3425.4912162165278</v>
      </c>
      <c r="L11" s="70">
        <v>3288.6742475618503</v>
      </c>
      <c r="M11" s="70">
        <v>3926.2690168975928</v>
      </c>
      <c r="N11" s="70">
        <v>3950.9669894472158</v>
      </c>
      <c r="O11" s="70">
        <v>4040.4432221448828</v>
      </c>
      <c r="P11" s="70">
        <v>4003.9258474693938</v>
      </c>
      <c r="Q11" s="70">
        <v>4188.3197950474178</v>
      </c>
    </row>
    <row r="12" spans="1:17" ht="11.45" customHeight="1" x14ac:dyDescent="0.25">
      <c r="A12" s="128" t="s">
        <v>18</v>
      </c>
      <c r="B12" s="138">
        <f t="shared" ref="B12:Q12" si="3">SUM(B13:B14)</f>
        <v>259.82382185612346</v>
      </c>
      <c r="C12" s="138">
        <f t="shared" si="3"/>
        <v>248.10680875411009</v>
      </c>
      <c r="D12" s="138">
        <f t="shared" si="3"/>
        <v>237.00448708534171</v>
      </c>
      <c r="E12" s="138">
        <f t="shared" si="3"/>
        <v>240.3667653624089</v>
      </c>
      <c r="F12" s="138">
        <f t="shared" si="3"/>
        <v>252.15720830031279</v>
      </c>
      <c r="G12" s="138">
        <f t="shared" si="3"/>
        <v>255.43451135750996</v>
      </c>
      <c r="H12" s="138">
        <f t="shared" si="3"/>
        <v>255.17135948986174</v>
      </c>
      <c r="I12" s="138">
        <f t="shared" si="3"/>
        <v>269.42469967480179</v>
      </c>
      <c r="J12" s="138">
        <f t="shared" si="3"/>
        <v>279.88781464909067</v>
      </c>
      <c r="K12" s="138">
        <f t="shared" si="3"/>
        <v>254.84936881315775</v>
      </c>
      <c r="L12" s="138">
        <f t="shared" si="3"/>
        <v>251.42505794211559</v>
      </c>
      <c r="M12" s="138">
        <f t="shared" si="3"/>
        <v>278.57931507069389</v>
      </c>
      <c r="N12" s="138">
        <f t="shared" si="3"/>
        <v>277.17268398707478</v>
      </c>
      <c r="O12" s="138">
        <f t="shared" si="3"/>
        <v>270.69124526588433</v>
      </c>
      <c r="P12" s="138">
        <f t="shared" si="3"/>
        <v>259.64771819583382</v>
      </c>
      <c r="Q12" s="138">
        <f t="shared" si="3"/>
        <v>274.76494040053973</v>
      </c>
    </row>
    <row r="13" spans="1:17" ht="11.45" customHeight="1" x14ac:dyDescent="0.25">
      <c r="A13" s="95" t="s">
        <v>126</v>
      </c>
      <c r="B13" s="20">
        <v>173.8633641014753</v>
      </c>
      <c r="C13" s="20">
        <v>160.89749395693886</v>
      </c>
      <c r="D13" s="20">
        <v>152.73372284201665</v>
      </c>
      <c r="E13" s="20">
        <v>148.8724105816442</v>
      </c>
      <c r="F13" s="20">
        <v>153.08661805270813</v>
      </c>
      <c r="G13" s="20">
        <v>156.64650804944083</v>
      </c>
      <c r="H13" s="20">
        <v>158.71155001080047</v>
      </c>
      <c r="I13" s="20">
        <v>155.56951945665429</v>
      </c>
      <c r="J13" s="20">
        <v>148.65848666103841</v>
      </c>
      <c r="K13" s="20">
        <v>129.45280337403904</v>
      </c>
      <c r="L13" s="20">
        <v>103.26225922750145</v>
      </c>
      <c r="M13" s="20">
        <v>103.79901552403173</v>
      </c>
      <c r="N13" s="20">
        <v>94.150404568443932</v>
      </c>
      <c r="O13" s="20">
        <v>87.044318757178004</v>
      </c>
      <c r="P13" s="20">
        <v>81.991096131063017</v>
      </c>
      <c r="Q13" s="20">
        <v>87.499242803763508</v>
      </c>
    </row>
    <row r="14" spans="1:17" ht="11.45" customHeight="1" x14ac:dyDescent="0.25">
      <c r="A14" s="93" t="s">
        <v>125</v>
      </c>
      <c r="B14" s="69">
        <v>85.960457754648132</v>
      </c>
      <c r="C14" s="69">
        <v>87.209314797171231</v>
      </c>
      <c r="D14" s="69">
        <v>84.270764243325061</v>
      </c>
      <c r="E14" s="69">
        <v>91.494354780764709</v>
      </c>
      <c r="F14" s="69">
        <v>99.07059024760467</v>
      </c>
      <c r="G14" s="69">
        <v>98.788003308069122</v>
      </c>
      <c r="H14" s="69">
        <v>96.459809479061278</v>
      </c>
      <c r="I14" s="69">
        <v>113.85518021814751</v>
      </c>
      <c r="J14" s="69">
        <v>131.22932798805226</v>
      </c>
      <c r="K14" s="69">
        <v>125.3965654391187</v>
      </c>
      <c r="L14" s="69">
        <v>148.16279871461415</v>
      </c>
      <c r="M14" s="69">
        <v>174.78029954666215</v>
      </c>
      <c r="N14" s="69">
        <v>183.02227941863086</v>
      </c>
      <c r="O14" s="69">
        <v>183.64692650870634</v>
      </c>
      <c r="P14" s="69">
        <v>177.6566220647708</v>
      </c>
      <c r="Q14" s="69">
        <v>187.26569759677622</v>
      </c>
    </row>
    <row r="16" spans="1:17" ht="11.45" customHeight="1" x14ac:dyDescent="0.25">
      <c r="A16" s="35" t="s">
        <v>45</v>
      </c>
      <c r="B16" s="34"/>
      <c r="C16" s="34"/>
      <c r="D16" s="34"/>
      <c r="E16" s="34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</row>
    <row r="18" spans="1:17" ht="11.45" customHeight="1" x14ac:dyDescent="0.25">
      <c r="A18" s="27" t="s">
        <v>99</v>
      </c>
      <c r="B18" s="71"/>
      <c r="C18" s="71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</row>
    <row r="19" spans="1:17" ht="11.45" customHeight="1" x14ac:dyDescent="0.25">
      <c r="A19" s="97" t="s">
        <v>98</v>
      </c>
      <c r="B19" s="100">
        <f>IF(B4=0,0,B4/TrAvia_ene!B4)</f>
        <v>3.0101232821666515</v>
      </c>
      <c r="C19" s="100">
        <f>IF(C4=0,0,C4/TrAvia_ene!C4)</f>
        <v>3.0101058479266407</v>
      </c>
      <c r="D19" s="100">
        <f>IF(D4=0,0,D4/TrAvia_ene!D4)</f>
        <v>3.0100579169873289</v>
      </c>
      <c r="E19" s="100">
        <f>IF(E4=0,0,E4/TrAvia_ene!E4)</f>
        <v>3.0101049216005706</v>
      </c>
      <c r="F19" s="100">
        <f>IF(F4=0,0,F4/TrAvia_ene!F4)</f>
        <v>3.0101423467604889</v>
      </c>
      <c r="G19" s="100">
        <f>IF(G4=0,0,G4/TrAvia_ene!G4)</f>
        <v>3.0101524590898383</v>
      </c>
      <c r="H19" s="100">
        <f>IF(H4=0,0,H4/TrAvia_ene!H4)</f>
        <v>3.0101594865724155</v>
      </c>
      <c r="I19" s="100">
        <f>IF(I4=0,0,I4/TrAvia_ene!I4)</f>
        <v>3.0101520110775519</v>
      </c>
      <c r="J19" s="100">
        <f>IF(J4=0,0,J4/TrAvia_ene!J4)</f>
        <v>3.01014995883471</v>
      </c>
      <c r="K19" s="100">
        <f>IF(K4=0,0,K4/TrAvia_ene!K4)</f>
        <v>3.0101510743994924</v>
      </c>
      <c r="L19" s="100">
        <f>IF(L4=0,0,L4/TrAvia_ene!L4)</f>
        <v>3.0101852855757167</v>
      </c>
      <c r="M19" s="100">
        <f>IF(M4=0,0,M4/TrAvia_ene!M4)</f>
        <v>3.0102220198993317</v>
      </c>
      <c r="N19" s="100">
        <f>IF(N4=0,0,N4/TrAvia_ene!N4)</f>
        <v>3.0102321629155182</v>
      </c>
      <c r="O19" s="100">
        <f>IF(O4=0,0,O4/TrAvia_ene!O4)</f>
        <v>3.0102279489603632</v>
      </c>
      <c r="P19" s="100">
        <f>IF(P4=0,0,P4/TrAvia_ene!P4)</f>
        <v>3.0102618845655398</v>
      </c>
      <c r="Q19" s="100">
        <f>IF(Q4=0,0,Q4/TrAvia_ene!Q4)</f>
        <v>3.0102499369467157</v>
      </c>
    </row>
    <row r="20" spans="1:17" ht="11.45" customHeight="1" x14ac:dyDescent="0.25">
      <c r="A20" s="141" t="s">
        <v>91</v>
      </c>
      <c r="B20" s="140">
        <f t="shared" ref="B20:Q20" si="4">B19</f>
        <v>3.0101232821666515</v>
      </c>
      <c r="C20" s="140">
        <f t="shared" si="4"/>
        <v>3.0101058479266407</v>
      </c>
      <c r="D20" s="140">
        <f t="shared" si="4"/>
        <v>3.0100579169873289</v>
      </c>
      <c r="E20" s="140">
        <f t="shared" si="4"/>
        <v>3.0101049216005706</v>
      </c>
      <c r="F20" s="140">
        <f t="shared" si="4"/>
        <v>3.0101423467604889</v>
      </c>
      <c r="G20" s="140">
        <f t="shared" si="4"/>
        <v>3.0101524590898383</v>
      </c>
      <c r="H20" s="140">
        <f t="shared" si="4"/>
        <v>3.0101594865724155</v>
      </c>
      <c r="I20" s="140">
        <f t="shared" si="4"/>
        <v>3.0101520110775519</v>
      </c>
      <c r="J20" s="140">
        <f t="shared" si="4"/>
        <v>3.01014995883471</v>
      </c>
      <c r="K20" s="140">
        <f t="shared" si="4"/>
        <v>3.0101510743994924</v>
      </c>
      <c r="L20" s="140">
        <f t="shared" si="4"/>
        <v>3.0101852855757167</v>
      </c>
      <c r="M20" s="140">
        <f t="shared" si="4"/>
        <v>3.0102220198993317</v>
      </c>
      <c r="N20" s="140">
        <f t="shared" si="4"/>
        <v>3.0102321629155182</v>
      </c>
      <c r="O20" s="140">
        <f t="shared" si="4"/>
        <v>3.0102279489603632</v>
      </c>
      <c r="P20" s="140">
        <f t="shared" si="4"/>
        <v>3.0102618845655398</v>
      </c>
      <c r="Q20" s="140">
        <f t="shared" si="4"/>
        <v>3.0102499369467157</v>
      </c>
    </row>
    <row r="22" spans="1:17" ht="11.45" customHeight="1" x14ac:dyDescent="0.25">
      <c r="A22" s="27" t="s">
        <v>123</v>
      </c>
      <c r="B22" s="68">
        <f>IF(TrAvia_act!B12=0,"",B7/TrAvia_act!B12*100)</f>
        <v>1089.3258852275408</v>
      </c>
      <c r="C22" s="68">
        <f>IF(TrAvia_act!C12=0,"",C7/TrAvia_act!C12*100)</f>
        <v>1036.3687897041686</v>
      </c>
      <c r="D22" s="68">
        <f>IF(TrAvia_act!D12=0,"",D7/TrAvia_act!D12*100)</f>
        <v>1024.9857920526706</v>
      </c>
      <c r="E22" s="68">
        <f>IF(TrAvia_act!E12=0,"",E7/TrAvia_act!E12*100)</f>
        <v>1073.8831330942953</v>
      </c>
      <c r="F22" s="68">
        <f>IF(TrAvia_act!F12=0,"",F7/TrAvia_act!F12*100)</f>
        <v>999.4137673681106</v>
      </c>
      <c r="G22" s="68">
        <f>IF(TrAvia_act!G12=0,"",G7/TrAvia_act!G12*100)</f>
        <v>1084.4307668953491</v>
      </c>
      <c r="H22" s="68">
        <f>IF(TrAvia_act!H12=0,"",H7/TrAvia_act!H12*100)</f>
        <v>1064.789267558479</v>
      </c>
      <c r="I22" s="68">
        <f>IF(TrAvia_act!I12=0,"",I7/TrAvia_act!I12*100)</f>
        <v>1061.5080179121576</v>
      </c>
      <c r="J22" s="68">
        <f>IF(TrAvia_act!J12=0,"",J7/TrAvia_act!J12*100)</f>
        <v>1045.3370884909882</v>
      </c>
      <c r="K22" s="68">
        <f>IF(TrAvia_act!K12=0,"",K7/TrAvia_act!K12*100)</f>
        <v>1018.7950009668958</v>
      </c>
      <c r="L22" s="68">
        <f>IF(TrAvia_act!L12=0,"",L7/TrAvia_act!L12*100)</f>
        <v>1046.4888300216314</v>
      </c>
      <c r="M22" s="68">
        <f>IF(TrAvia_act!M12=0,"",M7/TrAvia_act!M12*100)</f>
        <v>1038.6031647693592</v>
      </c>
      <c r="N22" s="68">
        <f>IF(TrAvia_act!N12=0,"",N7/TrAvia_act!N12*100)</f>
        <v>1041.421773938275</v>
      </c>
      <c r="O22" s="68">
        <f>IF(TrAvia_act!O12=0,"",O7/TrAvia_act!O12*100)</f>
        <v>1017.3709832635798</v>
      </c>
      <c r="P22" s="68">
        <f>IF(TrAvia_act!P12=0,"",P7/TrAvia_act!P12*100)</f>
        <v>1046.3044930721067</v>
      </c>
      <c r="Q22" s="68">
        <f>IF(TrAvia_act!Q12=0,"",Q7/TrAvia_act!Q12*100)</f>
        <v>1096.1972492958835</v>
      </c>
    </row>
    <row r="23" spans="1:17" ht="11.45" customHeight="1" x14ac:dyDescent="0.25">
      <c r="A23" s="130" t="s">
        <v>39</v>
      </c>
      <c r="B23" s="134">
        <f>IF(TrAvia_act!B13=0,"",B8/TrAvia_act!B13*100)</f>
        <v>1086.2105051859785</v>
      </c>
      <c r="C23" s="134">
        <f>IF(TrAvia_act!C13=0,"",C8/TrAvia_act!C13*100)</f>
        <v>1032.8455334763216</v>
      </c>
      <c r="D23" s="134">
        <f>IF(TrAvia_act!D13=0,"",D8/TrAvia_act!D13*100)</f>
        <v>1021.5376585682385</v>
      </c>
      <c r="E23" s="134">
        <f>IF(TrAvia_act!E13=0,"",E8/TrAvia_act!E13*100)</f>
        <v>1070.1204307412704</v>
      </c>
      <c r="F23" s="134">
        <f>IF(TrAvia_act!F13=0,"",F8/TrAvia_act!F13*100)</f>
        <v>995.82979362901494</v>
      </c>
      <c r="G23" s="134">
        <f>IF(TrAvia_act!G13=0,"",G8/TrAvia_act!G13*100)</f>
        <v>1081.5989338313593</v>
      </c>
      <c r="H23" s="134">
        <f>IF(TrAvia_act!H13=0,"",H8/TrAvia_act!H13*100)</f>
        <v>1062.4557847422682</v>
      </c>
      <c r="I23" s="134">
        <f>IF(TrAvia_act!I13=0,"",I8/TrAvia_act!I13*100)</f>
        <v>1059.7369072638444</v>
      </c>
      <c r="J23" s="134">
        <f>IF(TrAvia_act!J13=0,"",J8/TrAvia_act!J13*100)</f>
        <v>1044.1407875373395</v>
      </c>
      <c r="K23" s="134">
        <f>IF(TrAvia_act!K13=0,"",K8/TrAvia_act!K13*100)</f>
        <v>1017.676738498095</v>
      </c>
      <c r="L23" s="134">
        <f>IF(TrAvia_act!L13=0,"",L8/TrAvia_act!L13*100)</f>
        <v>1046.8428213813759</v>
      </c>
      <c r="M23" s="134">
        <f>IF(TrAvia_act!M13=0,"",M8/TrAvia_act!M13*100)</f>
        <v>1037.6013912011895</v>
      </c>
      <c r="N23" s="134">
        <f>IF(TrAvia_act!N13=0,"",N8/TrAvia_act!N13*100)</f>
        <v>1040.5982939107639</v>
      </c>
      <c r="O23" s="134">
        <f>IF(TrAvia_act!O13=0,"",O8/TrAvia_act!O13*100)</f>
        <v>1016.6641024935826</v>
      </c>
      <c r="P23" s="134">
        <f>IF(TrAvia_act!P13=0,"",P8/TrAvia_act!P13*100)</f>
        <v>1046.2367723980469</v>
      </c>
      <c r="Q23" s="134">
        <f>IF(TrAvia_act!Q13=0,"",Q8/TrAvia_act!Q13*100)</f>
        <v>1096.4508564658872</v>
      </c>
    </row>
    <row r="24" spans="1:17" ht="11.45" customHeight="1" x14ac:dyDescent="0.25">
      <c r="A24" s="116" t="s">
        <v>23</v>
      </c>
      <c r="B24" s="77">
        <f>IF(TrAvia_act!B14=0,"",B9/TrAvia_act!B14*100)</f>
        <v>1374.6004719901082</v>
      </c>
      <c r="C24" s="77">
        <f>IF(TrAvia_act!C14=0,"",C9/TrAvia_act!C14*100)</f>
        <v>1338.4084969458131</v>
      </c>
      <c r="D24" s="77">
        <f>IF(TrAvia_act!D14=0,"",D9/TrAvia_act!D14*100)</f>
        <v>1261.7743251966795</v>
      </c>
      <c r="E24" s="77">
        <f>IF(TrAvia_act!E14=0,"",E9/TrAvia_act!E14*100)</f>
        <v>1244.6442847881769</v>
      </c>
      <c r="F24" s="77">
        <f>IF(TrAvia_act!F14=0,"",F9/TrAvia_act!F14*100)</f>
        <v>1131.2836743606633</v>
      </c>
      <c r="G24" s="77">
        <f>IF(TrAvia_act!G14=0,"",G9/TrAvia_act!G14*100)</f>
        <v>1306.4814409491562</v>
      </c>
      <c r="H24" s="77">
        <f>IF(TrAvia_act!H14=0,"",H9/TrAvia_act!H14*100)</f>
        <v>1327.0533501736543</v>
      </c>
      <c r="I24" s="77">
        <f>IF(TrAvia_act!I14=0,"",I9/TrAvia_act!I14*100)</f>
        <v>1308.4077995410078</v>
      </c>
      <c r="J24" s="77">
        <f>IF(TrAvia_act!J14=0,"",J9/TrAvia_act!J14*100)</f>
        <v>1350.9803155142365</v>
      </c>
      <c r="K24" s="77">
        <f>IF(TrAvia_act!K14=0,"",K9/TrAvia_act!K14*100)</f>
        <v>1296.4995257180117</v>
      </c>
      <c r="L24" s="77">
        <f>IF(TrAvia_act!L14=0,"",L9/TrAvia_act!L14*100)</f>
        <v>1455.6732782767999</v>
      </c>
      <c r="M24" s="77">
        <f>IF(TrAvia_act!M14=0,"",M9/TrAvia_act!M14*100)</f>
        <v>1291.324917090787</v>
      </c>
      <c r="N24" s="77">
        <f>IF(TrAvia_act!N14=0,"",N9/TrAvia_act!N14*100)</f>
        <v>1298.3501881778557</v>
      </c>
      <c r="O24" s="77">
        <f>IF(TrAvia_act!O14=0,"",O9/TrAvia_act!O14*100)</f>
        <v>1289.7084237002841</v>
      </c>
      <c r="P24" s="77">
        <f>IF(TrAvia_act!P14=0,"",P9/TrAvia_act!P14*100)</f>
        <v>1411.4889494072663</v>
      </c>
      <c r="Q24" s="77">
        <f>IF(TrAvia_act!Q14=0,"",Q9/TrAvia_act!Q14*100)</f>
        <v>1504.1174249677026</v>
      </c>
    </row>
    <row r="25" spans="1:17" ht="11.45" customHeight="1" x14ac:dyDescent="0.25">
      <c r="A25" s="116" t="s">
        <v>127</v>
      </c>
      <c r="B25" s="77">
        <f>IF(TrAvia_act!B15=0,"",B10/TrAvia_act!B15*100)</f>
        <v>970.50906438929144</v>
      </c>
      <c r="C25" s="77">
        <f>IF(TrAvia_act!C15=0,"",C10/TrAvia_act!C15*100)</f>
        <v>958.86509298426824</v>
      </c>
      <c r="D25" s="77">
        <f>IF(TrAvia_act!D15=0,"",D10/TrAvia_act!D15*100)</f>
        <v>978.55414163065359</v>
      </c>
      <c r="E25" s="77">
        <f>IF(TrAvia_act!E15=0,"",E10/TrAvia_act!E15*100)</f>
        <v>1051.7155759665068</v>
      </c>
      <c r="F25" s="77">
        <f>IF(TrAvia_act!F15=0,"",F10/TrAvia_act!F15*100)</f>
        <v>991.24875547048214</v>
      </c>
      <c r="G25" s="77">
        <f>IF(TrAvia_act!G15=0,"",G10/TrAvia_act!G15*100)</f>
        <v>1026.8591046541835</v>
      </c>
      <c r="H25" s="77">
        <f>IF(TrAvia_act!H15=0,"",H10/TrAvia_act!H15*100)</f>
        <v>985.73196694642263</v>
      </c>
      <c r="I25" s="77">
        <f>IF(TrAvia_act!I15=0,"",I10/TrAvia_act!I15*100)</f>
        <v>1017.3524558902541</v>
      </c>
      <c r="J25" s="77">
        <f>IF(TrAvia_act!J15=0,"",J10/TrAvia_act!J15*100)</f>
        <v>981.47036935673862</v>
      </c>
      <c r="K25" s="77">
        <f>IF(TrAvia_act!K15=0,"",K10/TrAvia_act!K15*100)</f>
        <v>961.82349170379791</v>
      </c>
      <c r="L25" s="77">
        <f>IF(TrAvia_act!L15=0,"",L10/TrAvia_act!L15*100)</f>
        <v>908.93647967108927</v>
      </c>
      <c r="M25" s="77">
        <f>IF(TrAvia_act!M15=0,"",M10/TrAvia_act!M15*100)</f>
        <v>1000.1796633637766</v>
      </c>
      <c r="N25" s="77">
        <f>IF(TrAvia_act!N15=0,"",N10/TrAvia_act!N15*100)</f>
        <v>1013.0993579728276</v>
      </c>
      <c r="O25" s="77">
        <f>IF(TrAvia_act!O15=0,"",O10/TrAvia_act!O15*100)</f>
        <v>992.1442480454981</v>
      </c>
      <c r="P25" s="77">
        <f>IF(TrAvia_act!P15=0,"",P10/TrAvia_act!P15*100)</f>
        <v>995.30494162543187</v>
      </c>
      <c r="Q25" s="77">
        <f>IF(TrAvia_act!Q15=0,"",Q10/TrAvia_act!Q15*100)</f>
        <v>1030.0566095483309</v>
      </c>
    </row>
    <row r="26" spans="1:17" ht="11.45" customHeight="1" x14ac:dyDescent="0.25">
      <c r="A26" s="116" t="s">
        <v>125</v>
      </c>
      <c r="B26" s="77">
        <f>IF(TrAvia_act!B16=0,"",B11/TrAvia_act!B16*100)</f>
        <v>909.52629279973428</v>
      </c>
      <c r="C26" s="77">
        <f>IF(TrAvia_act!C16=0,"",C11/TrAvia_act!C16*100)</f>
        <v>787.38166924872428</v>
      </c>
      <c r="D26" s="77">
        <f>IF(TrAvia_act!D16=0,"",D11/TrAvia_act!D16*100)</f>
        <v>780.77278551708707</v>
      </c>
      <c r="E26" s="77">
        <f>IF(TrAvia_act!E16=0,"",E11/TrAvia_act!E16*100)</f>
        <v>824.82170345475686</v>
      </c>
      <c r="F26" s="77">
        <f>IF(TrAvia_act!F16=0,"",F11/TrAvia_act!F16*100)</f>
        <v>794.18939677929541</v>
      </c>
      <c r="G26" s="77">
        <f>IF(TrAvia_act!G16=0,"",G11/TrAvia_act!G16*100)</f>
        <v>829.42586400895971</v>
      </c>
      <c r="H26" s="77">
        <f>IF(TrAvia_act!H16=0,"",H11/TrAvia_act!H16*100)</f>
        <v>816.03435207871109</v>
      </c>
      <c r="I26" s="77">
        <f>IF(TrAvia_act!I16=0,"",I11/TrAvia_act!I16*100)</f>
        <v>792.41892678254885</v>
      </c>
      <c r="J26" s="77">
        <f>IF(TrAvia_act!J16=0,"",J11/TrAvia_act!J16*100)</f>
        <v>781.39751597864586</v>
      </c>
      <c r="K26" s="77">
        <f>IF(TrAvia_act!K16=0,"",K11/TrAvia_act!K16*100)</f>
        <v>783.15606192852317</v>
      </c>
      <c r="L26" s="77">
        <f>IF(TrAvia_act!L16=0,"",L11/TrAvia_act!L16*100)</f>
        <v>778.03890834447361</v>
      </c>
      <c r="M26" s="77">
        <f>IF(TrAvia_act!M16=0,"",M11/TrAvia_act!M16*100)</f>
        <v>827.86527637489121</v>
      </c>
      <c r="N26" s="77">
        <f>IF(TrAvia_act!N16=0,"",N11/TrAvia_act!N16*100)</f>
        <v>845.4502260594619</v>
      </c>
      <c r="O26" s="77">
        <f>IF(TrAvia_act!O16=0,"",O11/TrAvia_act!O16*100)</f>
        <v>843.18943147657671</v>
      </c>
      <c r="P26" s="77">
        <f>IF(TrAvia_act!P16=0,"",P11/TrAvia_act!P16*100)</f>
        <v>847.36520810522825</v>
      </c>
      <c r="Q26" s="77">
        <f>IF(TrAvia_act!Q16=0,"",Q11/TrAvia_act!Q16*100)</f>
        <v>886.22512667119133</v>
      </c>
    </row>
    <row r="27" spans="1:17" ht="11.45" customHeight="1" x14ac:dyDescent="0.25">
      <c r="A27" s="128" t="s">
        <v>18</v>
      </c>
      <c r="B27" s="133">
        <f>IF(TrAvia_act!B17=0,"",B12/TrAvia_act!B17*100)</f>
        <v>1276.3712936393913</v>
      </c>
      <c r="C27" s="133">
        <f>IF(TrAvia_act!C17=0,"",C12/TrAvia_act!C17*100)</f>
        <v>1270.6657454172637</v>
      </c>
      <c r="D27" s="133">
        <f>IF(TrAvia_act!D17=0,"",D12/TrAvia_act!D17*100)</f>
        <v>1251.9573858132678</v>
      </c>
      <c r="E27" s="133">
        <f>IF(TrAvia_act!E17=0,"",E12/TrAvia_act!E17*100)</f>
        <v>1334.6599414152586</v>
      </c>
      <c r="F27" s="133">
        <f>IF(TrAvia_act!F17=0,"",F12/TrAvia_act!F17*100)</f>
        <v>1267.4445309114788</v>
      </c>
      <c r="G27" s="133">
        <f>IF(TrAvia_act!G17=0,"",G12/TrAvia_act!G17*100)</f>
        <v>1293.9861515759301</v>
      </c>
      <c r="H27" s="133">
        <f>IF(TrAvia_act!H17=0,"",H12/TrAvia_act!H17*100)</f>
        <v>1241.5243556653193</v>
      </c>
      <c r="I27" s="133">
        <f>IF(TrAvia_act!I17=0,"",I12/TrAvia_act!I17*100)</f>
        <v>1189.9400066662652</v>
      </c>
      <c r="J27" s="133">
        <f>IF(TrAvia_act!J17=0,"",J12/TrAvia_act!J17*100)</f>
        <v>1124.3306792124552</v>
      </c>
      <c r="K27" s="133">
        <f>IF(TrAvia_act!K17=0,"",K12/TrAvia_act!K17*100)</f>
        <v>1092.4944959847198</v>
      </c>
      <c r="L27" s="133">
        <f>IF(TrAvia_act!L17=0,"",L12/TrAvia_act!L17*100)</f>
        <v>1024.4500362062929</v>
      </c>
      <c r="M27" s="133">
        <f>IF(TrAvia_act!M17=0,"",M12/TrAvia_act!M17*100)</f>
        <v>1103.7921000651013</v>
      </c>
      <c r="N27" s="133">
        <f>IF(TrAvia_act!N17=0,"",N12/TrAvia_act!N17*100)</f>
        <v>1091.4562562991632</v>
      </c>
      <c r="O27" s="133">
        <f>IF(TrAvia_act!O17=0,"",O12/TrAvia_act!O17*100)</f>
        <v>1058.7496144378565</v>
      </c>
      <c r="P27" s="133">
        <f>IF(TrAvia_act!P17=0,"",P12/TrAvia_act!P17*100)</f>
        <v>1050.4147867188194</v>
      </c>
      <c r="Q27" s="133">
        <f>IF(TrAvia_act!Q17=0,"",Q12/TrAvia_act!Q17*100)</f>
        <v>1080.9905379976726</v>
      </c>
    </row>
    <row r="28" spans="1:17" ht="11.45" customHeight="1" x14ac:dyDescent="0.25">
      <c r="A28" s="95" t="s">
        <v>126</v>
      </c>
      <c r="B28" s="75">
        <f>IF(TrAvia_act!B18=0,"",B13/TrAvia_act!B18*100)</f>
        <v>1392.0271221366602</v>
      </c>
      <c r="C28" s="75">
        <f>IF(TrAvia_act!C18=0,"",C13/TrAvia_act!C18*100)</f>
        <v>1385.1657003762282</v>
      </c>
      <c r="D28" s="75">
        <f>IF(TrAvia_act!D18=0,"",D13/TrAvia_act!D18*100)</f>
        <v>1359.3813119748372</v>
      </c>
      <c r="E28" s="75">
        <f>IF(TrAvia_act!E18=0,"",E13/TrAvia_act!E18*100)</f>
        <v>1470.9616233740505</v>
      </c>
      <c r="F28" s="75">
        <f>IF(TrAvia_act!F18=0,"",F13/TrAvia_act!F18*100)</f>
        <v>1427.6640406055219</v>
      </c>
      <c r="G28" s="75">
        <f>IF(TrAvia_act!G18=0,"",G13/TrAvia_act!G18*100)</f>
        <v>1437.9462765536414</v>
      </c>
      <c r="H28" s="75">
        <f>IF(TrAvia_act!H18=0,"",H13/TrAvia_act!H18*100)</f>
        <v>1364.0511025638082</v>
      </c>
      <c r="I28" s="75">
        <f>IF(TrAvia_act!I18=0,"",I13/TrAvia_act!I18*100)</f>
        <v>1324.0731775632519</v>
      </c>
      <c r="J28" s="75">
        <f>IF(TrAvia_act!J18=0,"",J13/TrAvia_act!J18*100)</f>
        <v>1252.2004932088994</v>
      </c>
      <c r="K28" s="75">
        <f>IF(TrAvia_act!K18=0,"",K13/TrAvia_act!K18*100)</f>
        <v>1199.0523964887898</v>
      </c>
      <c r="L28" s="75">
        <f>IF(TrAvia_act!L18=0,"",L13/TrAvia_act!L18*100)</f>
        <v>1245.6888685324018</v>
      </c>
      <c r="M28" s="75">
        <f>IF(TrAvia_act!M18=0,"",M13/TrAvia_act!M18*100)</f>
        <v>1392.1336468813331</v>
      </c>
      <c r="N28" s="75">
        <f>IF(TrAvia_act!N18=0,"",N13/TrAvia_act!N18*100)</f>
        <v>1381.8656538753669</v>
      </c>
      <c r="O28" s="75">
        <f>IF(TrAvia_act!O18=0,"",O13/TrAvia_act!O18*100)</f>
        <v>1345.4059618334134</v>
      </c>
      <c r="P28" s="75">
        <f>IF(TrAvia_act!P18=0,"",P13/TrAvia_act!P18*100)</f>
        <v>1336.3237130911614</v>
      </c>
      <c r="Q28" s="75">
        <f>IF(TrAvia_act!Q18=0,"",Q13/TrAvia_act!Q18*100)</f>
        <v>1389.4298736892422</v>
      </c>
    </row>
    <row r="29" spans="1:17" ht="11.45" customHeight="1" x14ac:dyDescent="0.25">
      <c r="A29" s="93" t="s">
        <v>125</v>
      </c>
      <c r="B29" s="74">
        <f>IF(TrAvia_act!B19=0,"",B14/TrAvia_act!B19*100)</f>
        <v>1092.7402414343715</v>
      </c>
      <c r="C29" s="74">
        <f>IF(TrAvia_act!C19=0,"",C14/TrAvia_act!C19*100)</f>
        <v>1102.5231624691055</v>
      </c>
      <c r="D29" s="74">
        <f>IF(TrAvia_act!D19=0,"",D14/TrAvia_act!D19*100)</f>
        <v>1095.1105714421019</v>
      </c>
      <c r="E29" s="74">
        <f>IF(TrAvia_act!E19=0,"",E14/TrAvia_act!E19*100)</f>
        <v>1159.7956018438849</v>
      </c>
      <c r="F29" s="74">
        <f>IF(TrAvia_act!F19=0,"",F14/TrAvia_act!F19*100)</f>
        <v>1080.1349931683139</v>
      </c>
      <c r="G29" s="74">
        <f>IF(TrAvia_act!G19=0,"",G14/TrAvia_act!G19*100)</f>
        <v>1116.7078317970429</v>
      </c>
      <c r="H29" s="74">
        <f>IF(TrAvia_act!H19=0,"",H14/TrAvia_act!H19*100)</f>
        <v>1081.6595113967398</v>
      </c>
      <c r="I29" s="74">
        <f>IF(TrAvia_act!I19=0,"",I14/TrAvia_act!I19*100)</f>
        <v>1045.256567480754</v>
      </c>
      <c r="J29" s="74">
        <f>IF(TrAvia_act!J19=0,"",J14/TrAvia_act!J19*100)</f>
        <v>1007.7550066017428</v>
      </c>
      <c r="K29" s="74">
        <f>IF(TrAvia_act!K19=0,"",K14/TrAvia_act!K19*100)</f>
        <v>1000.6882726377436</v>
      </c>
      <c r="L29" s="74">
        <f>IF(TrAvia_act!L19=0,"",L14/TrAvia_act!L19*100)</f>
        <v>911.60997981237472</v>
      </c>
      <c r="M29" s="74">
        <f>IF(TrAvia_act!M19=0,"",M14/TrAvia_act!M19*100)</f>
        <v>982.8904658360816</v>
      </c>
      <c r="N29" s="74">
        <f>IF(TrAvia_act!N19=0,"",N14/TrAvia_act!N19*100)</f>
        <v>984.97165553582647</v>
      </c>
      <c r="O29" s="74">
        <f>IF(TrAvia_act!O19=0,"",O14/TrAvia_act!O19*100)</f>
        <v>961.63689848173863</v>
      </c>
      <c r="P29" s="74">
        <f>IF(TrAvia_act!P19=0,"",P14/TrAvia_act!P19*100)</f>
        <v>956.01598413945726</v>
      </c>
      <c r="Q29" s="74">
        <f>IF(TrAvia_act!Q19=0,"",Q14/TrAvia_act!Q19*100)</f>
        <v>979.40296109012957</v>
      </c>
    </row>
    <row r="31" spans="1:17" ht="11.45" customHeight="1" x14ac:dyDescent="0.25">
      <c r="A31" s="27" t="s">
        <v>96</v>
      </c>
      <c r="B31" s="68"/>
      <c r="C31" s="68"/>
      <c r="D31" s="68"/>
      <c r="E31" s="68"/>
      <c r="F31" s="68"/>
      <c r="G31" s="68"/>
      <c r="H31" s="68"/>
      <c r="I31" s="68"/>
      <c r="J31" s="68"/>
      <c r="K31" s="68"/>
      <c r="L31" s="68"/>
      <c r="M31" s="68"/>
      <c r="N31" s="68"/>
      <c r="O31" s="68"/>
      <c r="P31" s="68"/>
      <c r="Q31" s="68"/>
    </row>
    <row r="32" spans="1:17" ht="11.45" customHeight="1" x14ac:dyDescent="0.25">
      <c r="A32" s="130" t="s">
        <v>34</v>
      </c>
      <c r="B32" s="134">
        <f>IF(TrAvia_act!B4=0,"",B8/TrAvia_act!B4*1000)</f>
        <v>113.00722055011174</v>
      </c>
      <c r="C32" s="134">
        <f>IF(TrAvia_act!C4=0,"",C8/TrAvia_act!C4*1000)</f>
        <v>107.28799558684018</v>
      </c>
      <c r="D32" s="134">
        <f>IF(TrAvia_act!D4=0,"",D8/TrAvia_act!D4*1000)</f>
        <v>104.42439378381032</v>
      </c>
      <c r="E32" s="134">
        <f>IF(TrAvia_act!E4=0,"",E8/TrAvia_act!E4*1000)</f>
        <v>105.26238436089969</v>
      </c>
      <c r="F32" s="134">
        <f>IF(TrAvia_act!F4=0,"",F8/TrAvia_act!F4*1000)</f>
        <v>107.3716087064454</v>
      </c>
      <c r="G32" s="134">
        <f>IF(TrAvia_act!G4=0,"",G8/TrAvia_act!G4*1000)</f>
        <v>105.07794836384464</v>
      </c>
      <c r="H32" s="134">
        <f>IF(TrAvia_act!H4=0,"",H8/TrAvia_act!H4*1000)</f>
        <v>100.79855757789015</v>
      </c>
      <c r="I32" s="134">
        <f>IF(TrAvia_act!I4=0,"",I8/TrAvia_act!I4*1000)</f>
        <v>100.36452783964415</v>
      </c>
      <c r="J32" s="134">
        <f>IF(TrAvia_act!J4=0,"",J8/TrAvia_act!J4*1000)</f>
        <v>98.160036973686886</v>
      </c>
      <c r="K32" s="134">
        <f>IF(TrAvia_act!K4=0,"",K8/TrAvia_act!K4*1000)</f>
        <v>94.929173312839438</v>
      </c>
      <c r="L32" s="134">
        <f>IF(TrAvia_act!L4=0,"",L8/TrAvia_act!L4*1000)</f>
        <v>95.778929332799677</v>
      </c>
      <c r="M32" s="134">
        <f>IF(TrAvia_act!M4=0,"",M8/TrAvia_act!M4*1000)</f>
        <v>93.962732809191905</v>
      </c>
      <c r="N32" s="134">
        <f>IF(TrAvia_act!N4=0,"",N8/TrAvia_act!N4*1000)</f>
        <v>90.380799100253256</v>
      </c>
      <c r="O32" s="134">
        <f>IF(TrAvia_act!O4=0,"",O8/TrAvia_act!O4*1000)</f>
        <v>85.144877555807412</v>
      </c>
      <c r="P32" s="134">
        <f>IF(TrAvia_act!P4=0,"",P8/TrAvia_act!P4*1000)</f>
        <v>85.057412216030514</v>
      </c>
      <c r="Q32" s="134">
        <f>IF(TrAvia_act!Q4=0,"",Q8/TrAvia_act!Q4*1000)</f>
        <v>86.899472229605806</v>
      </c>
    </row>
    <row r="33" spans="1:17" ht="11.45" customHeight="1" x14ac:dyDescent="0.25">
      <c r="A33" s="116" t="s">
        <v>23</v>
      </c>
      <c r="B33" s="77">
        <f>IF(TrAvia_act!B5=0,"",B9/TrAvia_act!B5*1000)</f>
        <v>198.82738282409454</v>
      </c>
      <c r="C33" s="77">
        <f>IF(TrAvia_act!C5=0,"",C9/TrAvia_act!C5*1000)</f>
        <v>196.58630332302556</v>
      </c>
      <c r="D33" s="77">
        <f>IF(TrAvia_act!D5=0,"",D9/TrAvia_act!D5*1000)</f>
        <v>185.20590094007832</v>
      </c>
      <c r="E33" s="77">
        <f>IF(TrAvia_act!E5=0,"",E9/TrAvia_act!E5*1000)</f>
        <v>178.85153473463268</v>
      </c>
      <c r="F33" s="77">
        <f>IF(TrAvia_act!F5=0,"",F9/TrAvia_act!F5*1000)</f>
        <v>178.35641948167782</v>
      </c>
      <c r="G33" s="77">
        <f>IF(TrAvia_act!G5=0,"",G9/TrAvia_act!G5*1000)</f>
        <v>187.83587963003907</v>
      </c>
      <c r="H33" s="77">
        <f>IF(TrAvia_act!H5=0,"",H9/TrAvia_act!H5*1000)</f>
        <v>186.55671428188501</v>
      </c>
      <c r="I33" s="77">
        <f>IF(TrAvia_act!I5=0,"",I9/TrAvia_act!I5*1000)</f>
        <v>182.40682101749991</v>
      </c>
      <c r="J33" s="77">
        <f>IF(TrAvia_act!J5=0,"",J9/TrAvia_act!J5*1000)</f>
        <v>191.71444404858758</v>
      </c>
      <c r="K33" s="77">
        <f>IF(TrAvia_act!K5=0,"",K9/TrAvia_act!K5*1000)</f>
        <v>184.21557729252382</v>
      </c>
      <c r="L33" s="77">
        <f>IF(TrAvia_act!L5=0,"",L9/TrAvia_act!L5*1000)</f>
        <v>201.55224130097642</v>
      </c>
      <c r="M33" s="77">
        <f>IF(TrAvia_act!M5=0,"",M9/TrAvia_act!M5*1000)</f>
        <v>182.68730217754788</v>
      </c>
      <c r="N33" s="77">
        <f>IF(TrAvia_act!N5=0,"",N9/TrAvia_act!N5*1000)</f>
        <v>180.15391011321006</v>
      </c>
      <c r="O33" s="77">
        <f>IF(TrAvia_act!O5=0,"",O9/TrAvia_act!O5*1000)</f>
        <v>178.54021780629878</v>
      </c>
      <c r="P33" s="77">
        <f>IF(TrAvia_act!P5=0,"",P9/TrAvia_act!P5*1000)</f>
        <v>184.72369009120752</v>
      </c>
      <c r="Q33" s="77">
        <f>IF(TrAvia_act!Q5=0,"",Q9/TrAvia_act!Q5*1000)</f>
        <v>188.79268658603547</v>
      </c>
    </row>
    <row r="34" spans="1:17" ht="11.45" customHeight="1" x14ac:dyDescent="0.25">
      <c r="A34" s="116" t="s">
        <v>127</v>
      </c>
      <c r="B34" s="77">
        <f>IF(TrAvia_act!B6=0,"",B10/TrAvia_act!B6*1000)</f>
        <v>87.424449557046032</v>
      </c>
      <c r="C34" s="77">
        <f>IF(TrAvia_act!C6=0,"",C10/TrAvia_act!C6*1000)</f>
        <v>86.309544454423687</v>
      </c>
      <c r="D34" s="77">
        <f>IF(TrAvia_act!D6=0,"",D10/TrAvia_act!D6*1000)</f>
        <v>87.682604007697634</v>
      </c>
      <c r="E34" s="77">
        <f>IF(TrAvia_act!E6=0,"",E10/TrAvia_act!E6*1000)</f>
        <v>93.415612406508373</v>
      </c>
      <c r="F34" s="77">
        <f>IF(TrAvia_act!F6=0,"",F10/TrAvia_act!F6*1000)</f>
        <v>96.543656136985774</v>
      </c>
      <c r="G34" s="77">
        <f>IF(TrAvia_act!G6=0,"",G10/TrAvia_act!G6*1000)</f>
        <v>89.929951260259642</v>
      </c>
      <c r="H34" s="77">
        <f>IF(TrAvia_act!H6=0,"",H10/TrAvia_act!H6*1000)</f>
        <v>84.628724810092862</v>
      </c>
      <c r="I34" s="77">
        <f>IF(TrAvia_act!I6=0,"",I10/TrAvia_act!I6*1000)</f>
        <v>86.289086018900662</v>
      </c>
      <c r="J34" s="77">
        <f>IF(TrAvia_act!J6=0,"",J10/TrAvia_act!J6*1000)</f>
        <v>84.229759080192167</v>
      </c>
      <c r="K34" s="77">
        <f>IF(TrAvia_act!K6=0,"",K10/TrAvia_act!K6*1000)</f>
        <v>82.049733389333213</v>
      </c>
      <c r="L34" s="77">
        <f>IF(TrAvia_act!L6=0,"",L10/TrAvia_act!L6*1000)</f>
        <v>75.744921305938419</v>
      </c>
      <c r="M34" s="77">
        <f>IF(TrAvia_act!M6=0,"",M10/TrAvia_act!M6*1000)</f>
        <v>81.630623372805829</v>
      </c>
      <c r="N34" s="77">
        <f>IF(TrAvia_act!N6=0,"",N10/TrAvia_act!N6*1000)</f>
        <v>80.911079601521848</v>
      </c>
      <c r="O34" s="77">
        <f>IF(TrAvia_act!O6=0,"",O10/TrAvia_act!O6*1000)</f>
        <v>77.342691659212235</v>
      </c>
      <c r="P34" s="77">
        <f>IF(TrAvia_act!P6=0,"",P10/TrAvia_act!P6*1000)</f>
        <v>75.56168923146528</v>
      </c>
      <c r="Q34" s="77">
        <f>IF(TrAvia_act!Q6=0,"",Q10/TrAvia_act!Q6*1000)</f>
        <v>75.97213085569777</v>
      </c>
    </row>
    <row r="35" spans="1:17" ht="11.45" customHeight="1" x14ac:dyDescent="0.25">
      <c r="A35" s="116" t="s">
        <v>125</v>
      </c>
      <c r="B35" s="77">
        <f>IF(TrAvia_act!B7=0,"",B11/TrAvia_act!B7*1000)</f>
        <v>87.167789237750057</v>
      </c>
      <c r="C35" s="77">
        <f>IF(TrAvia_act!C7=0,"",C11/TrAvia_act!C7*1000)</f>
        <v>75.175888062710825</v>
      </c>
      <c r="D35" s="77">
        <f>IF(TrAvia_act!D7=0,"",D11/TrAvia_act!D7*1000)</f>
        <v>70.016347901788436</v>
      </c>
      <c r="E35" s="77">
        <f>IF(TrAvia_act!E7=0,"",E11/TrAvia_act!E7*1000)</f>
        <v>63.5719376605592</v>
      </c>
      <c r="F35" s="77">
        <f>IF(TrAvia_act!F7=0,"",F11/TrAvia_act!F7*1000)</f>
        <v>66.911083596880061</v>
      </c>
      <c r="G35" s="77">
        <f>IF(TrAvia_act!G7=0,"",G11/TrAvia_act!G7*1000)</f>
        <v>61.726386328177753</v>
      </c>
      <c r="H35" s="77">
        <f>IF(TrAvia_act!H7=0,"",H11/TrAvia_act!H7*1000)</f>
        <v>60.315622292867126</v>
      </c>
      <c r="I35" s="77">
        <f>IF(TrAvia_act!I7=0,"",I11/TrAvia_act!I7*1000)</f>
        <v>59.997677981744438</v>
      </c>
      <c r="J35" s="77">
        <f>IF(TrAvia_act!J7=0,"",J11/TrAvia_act!J7*1000)</f>
        <v>58.657869359463433</v>
      </c>
      <c r="K35" s="77">
        <f>IF(TrAvia_act!K7=0,"",K11/TrAvia_act!K7*1000)</f>
        <v>58.231506118690355</v>
      </c>
      <c r="L35" s="77">
        <f>IF(TrAvia_act!L7=0,"",L11/TrAvia_act!L7*1000)</f>
        <v>57.076575005180153</v>
      </c>
      <c r="M35" s="77">
        <f>IF(TrAvia_act!M7=0,"",M11/TrAvia_act!M7*1000)</f>
        <v>61.603755417694636</v>
      </c>
      <c r="N35" s="77">
        <f>IF(TrAvia_act!N7=0,"",N11/TrAvia_act!N7*1000)</f>
        <v>60.350746341300798</v>
      </c>
      <c r="O35" s="77">
        <f>IF(TrAvia_act!O7=0,"",O11/TrAvia_act!O7*1000)</f>
        <v>58.948892823911621</v>
      </c>
      <c r="P35" s="77">
        <f>IF(TrAvia_act!P7=0,"",P11/TrAvia_act!P7*1000)</f>
        <v>58.360496736022618</v>
      </c>
      <c r="Q35" s="77">
        <f>IF(TrAvia_act!Q7=0,"",Q11/TrAvia_act!Q7*1000)</f>
        <v>60.099817688403583</v>
      </c>
    </row>
    <row r="36" spans="1:17" ht="11.45" customHeight="1" x14ac:dyDescent="0.25">
      <c r="A36" s="128" t="s">
        <v>33</v>
      </c>
      <c r="B36" s="133">
        <f>IF(TrAvia_act!B8=0,"",B12/TrAvia_act!B8*1000)</f>
        <v>383.42231772949395</v>
      </c>
      <c r="C36" s="133">
        <f>IF(TrAvia_act!C8=0,"",C12/TrAvia_act!C8*1000)</f>
        <v>372.20401281225338</v>
      </c>
      <c r="D36" s="133">
        <f>IF(TrAvia_act!D8=0,"",D12/TrAvia_act!D8*1000)</f>
        <v>361.54558184131901</v>
      </c>
      <c r="E36" s="133">
        <f>IF(TrAvia_act!E8=0,"",E12/TrAvia_act!E8*1000)</f>
        <v>374.35888090224461</v>
      </c>
      <c r="F36" s="133">
        <f>IF(TrAvia_act!F8=0,"",F12/TrAvia_act!F8*1000)</f>
        <v>343.57358629679561</v>
      </c>
      <c r="G36" s="133">
        <f>IF(TrAvia_act!G8=0,"",G12/TrAvia_act!G8*1000)</f>
        <v>353.52776377950215</v>
      </c>
      <c r="H36" s="133">
        <f>IF(TrAvia_act!H8=0,"",H12/TrAvia_act!H8*1000)</f>
        <v>350.51630173883893</v>
      </c>
      <c r="I36" s="133">
        <f>IF(TrAvia_act!I8=0,"",I12/TrAvia_act!I8*1000)</f>
        <v>322.33696111845438</v>
      </c>
      <c r="J36" s="133">
        <f>IF(TrAvia_act!J8=0,"",J12/TrAvia_act!J8*1000)</f>
        <v>296.30378644016969</v>
      </c>
      <c r="K36" s="133">
        <f>IF(TrAvia_act!K8=0,"",K12/TrAvia_act!K8*1000)</f>
        <v>285.59352047160053</v>
      </c>
      <c r="L36" s="133">
        <f>IF(TrAvia_act!L8=0,"",L12/TrAvia_act!L8*1000)</f>
        <v>234.99876231234907</v>
      </c>
      <c r="M36" s="133">
        <f>IF(TrAvia_act!M8=0,"",M12/TrAvia_act!M8*1000)</f>
        <v>247.47047043222196</v>
      </c>
      <c r="N36" s="133">
        <f>IF(TrAvia_act!N8=0,"",N12/TrAvia_act!N8*1000)</f>
        <v>245.39078237795056</v>
      </c>
      <c r="O36" s="133">
        <f>IF(TrAvia_act!O8=0,"",O12/TrAvia_act!O8*1000)</f>
        <v>244.68775359929012</v>
      </c>
      <c r="P36" s="133">
        <f>IF(TrAvia_act!P8=0,"",P12/TrAvia_act!P8*1000)</f>
        <v>229.86248728817745</v>
      </c>
      <c r="Q36" s="133">
        <f>IF(TrAvia_act!Q8=0,"",Q12/TrAvia_act!Q8*1000)</f>
        <v>245.4625434418522</v>
      </c>
    </row>
    <row r="37" spans="1:17" ht="11.45" customHeight="1" x14ac:dyDescent="0.25">
      <c r="A37" s="95" t="s">
        <v>126</v>
      </c>
      <c r="B37" s="75">
        <f>IF(TrAvia_act!B9=0,"",B13/TrAvia_act!B9*1000)</f>
        <v>680.91552930462194</v>
      </c>
      <c r="C37" s="75">
        <f>IF(TrAvia_act!C9=0,"",C13/TrAvia_act!C9*1000)</f>
        <v>660.72731050441848</v>
      </c>
      <c r="D37" s="75">
        <f>IF(TrAvia_act!D9=0,"",D13/TrAvia_act!D9*1000)</f>
        <v>638.54385390567882</v>
      </c>
      <c r="E37" s="75">
        <f>IF(TrAvia_act!E9=0,"",E13/TrAvia_act!E9*1000)</f>
        <v>681.30427537449987</v>
      </c>
      <c r="F37" s="75">
        <f>IF(TrAvia_act!F9=0,"",F13/TrAvia_act!F9*1000)</f>
        <v>652.85769128970639</v>
      </c>
      <c r="G37" s="75">
        <f>IF(TrAvia_act!G9=0,"",G13/TrAvia_act!G9*1000)</f>
        <v>664.47794795352445</v>
      </c>
      <c r="H37" s="75">
        <f>IF(TrAvia_act!H9=0,"",H13/TrAvia_act!H9*1000)</f>
        <v>656.41448822933899</v>
      </c>
      <c r="I37" s="75">
        <f>IF(TrAvia_act!I9=0,"",I13/TrAvia_act!I9*1000)</f>
        <v>644.37781419475129</v>
      </c>
      <c r="J37" s="75">
        <f>IF(TrAvia_act!J9=0,"",J13/TrAvia_act!J9*1000)</f>
        <v>623.72191371433712</v>
      </c>
      <c r="K37" s="75">
        <f>IF(TrAvia_act!K9=0,"",K13/TrAvia_act!K9*1000)</f>
        <v>588.35013611975239</v>
      </c>
      <c r="L37" s="75">
        <f>IF(TrAvia_act!L9=0,"",L13/TrAvia_act!L9*1000)</f>
        <v>588.71040266828754</v>
      </c>
      <c r="M37" s="75">
        <f>IF(TrAvia_act!M9=0,"",M13/TrAvia_act!M9*1000)</f>
        <v>634.59005959243336</v>
      </c>
      <c r="N37" s="75">
        <f>IF(TrAvia_act!N9=0,"",N13/TrAvia_act!N9*1000)</f>
        <v>635.37488875449617</v>
      </c>
      <c r="O37" s="75">
        <f>IF(TrAvia_act!O9=0,"",O13/TrAvia_act!O9*1000)</f>
        <v>611.57573226231227</v>
      </c>
      <c r="P37" s="75">
        <f>IF(TrAvia_act!P9=0,"",P13/TrAvia_act!P9*1000)</f>
        <v>562.58481074809322</v>
      </c>
      <c r="Q37" s="75">
        <f>IF(TrAvia_act!Q9=0,"",Q13/TrAvia_act!Q9*1000)</f>
        <v>592.67794784275225</v>
      </c>
    </row>
    <row r="38" spans="1:17" ht="11.45" customHeight="1" x14ac:dyDescent="0.25">
      <c r="A38" s="93" t="s">
        <v>125</v>
      </c>
      <c r="B38" s="74">
        <f>IF(TrAvia_act!B10=0,"",B14/TrAvia_act!B10*1000)</f>
        <v>203.55000965127388</v>
      </c>
      <c r="C38" s="74">
        <f>IF(TrAvia_act!C10=0,"",C14/TrAvia_act!C10*1000)</f>
        <v>206.13327017790971</v>
      </c>
      <c r="D38" s="74">
        <f>IF(TrAvia_act!D10=0,"",D14/TrAvia_act!D10*1000)</f>
        <v>202.40815280603991</v>
      </c>
      <c r="E38" s="74">
        <f>IF(TrAvia_act!E10=0,"",E14/TrAvia_act!E10*1000)</f>
        <v>216.01025510294517</v>
      </c>
      <c r="F38" s="74">
        <f>IF(TrAvia_act!F10=0,"",F14/TrAvia_act!F10*1000)</f>
        <v>198.36416919446302</v>
      </c>
      <c r="G38" s="74">
        <f>IF(TrAvia_act!G10=0,"",G14/TrAvia_act!G10*1000)</f>
        <v>202.93905887580021</v>
      </c>
      <c r="H38" s="74">
        <f>IF(TrAvia_act!H10=0,"",H14/TrAvia_act!H10*1000)</f>
        <v>198.39468931663009</v>
      </c>
      <c r="I38" s="74">
        <f>IF(TrAvia_act!I10=0,"",I14/TrAvia_act!I10*1000)</f>
        <v>191.53929606487571</v>
      </c>
      <c r="J38" s="74">
        <f>IF(TrAvia_act!J10=0,"",J14/TrAvia_act!J10*1000)</f>
        <v>185.80972129100314</v>
      </c>
      <c r="K38" s="74">
        <f>IF(TrAvia_act!K10=0,"",K14/TrAvia_act!K10*1000)</f>
        <v>186.51233993307932</v>
      </c>
      <c r="L38" s="74">
        <f>IF(TrAvia_act!L10=0,"",L14/TrAvia_act!L10*1000)</f>
        <v>165.63842639070353</v>
      </c>
      <c r="M38" s="74">
        <f>IF(TrAvia_act!M10=0,"",M14/TrAvia_act!M10*1000)</f>
        <v>181.65811418911011</v>
      </c>
      <c r="N38" s="74">
        <f>IF(TrAvia_act!N10=0,"",N14/TrAvia_act!N10*1000)</f>
        <v>186.50344167405981</v>
      </c>
      <c r="O38" s="74">
        <f>IF(TrAvia_act!O10=0,"",O14/TrAvia_act!O10*1000)</f>
        <v>190.51613941254251</v>
      </c>
      <c r="P38" s="74">
        <f>IF(TrAvia_act!P10=0,"",P14/TrAvia_act!P10*1000)</f>
        <v>180.57498436403222</v>
      </c>
      <c r="Q38" s="74">
        <f>IF(TrAvia_act!Q10=0,"",Q14/TrAvia_act!Q10*1000)</f>
        <v>192.71122770628187</v>
      </c>
    </row>
    <row r="40" spans="1:17" ht="11.45" customHeight="1" x14ac:dyDescent="0.25">
      <c r="A40" s="27" t="s">
        <v>143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130" t="s">
        <v>39</v>
      </c>
      <c r="B41" s="134">
        <f>IF(TrAvia_act!B22=0,"",1000000*B8/TrAvia_act!B22)</f>
        <v>11007.511891792965</v>
      </c>
      <c r="C41" s="134">
        <f>IF(TrAvia_act!C22=0,"",1000000*C8/TrAvia_act!C22)</f>
        <v>11166.370178774756</v>
      </c>
      <c r="D41" s="134">
        <f>IF(TrAvia_act!D22=0,"",1000000*D8/TrAvia_act!D22)</f>
        <v>10795.984507708077</v>
      </c>
      <c r="E41" s="134">
        <f>IF(TrAvia_act!E22=0,"",1000000*E8/TrAvia_act!E22)</f>
        <v>10886.188576531102</v>
      </c>
      <c r="F41" s="134">
        <f>IF(TrAvia_act!F22=0,"",1000000*F8/TrAvia_act!F22)</f>
        <v>10109.745130867024</v>
      </c>
      <c r="G41" s="134">
        <f>IF(TrAvia_act!G22=0,"",1000000*G8/TrAvia_act!G22)</f>
        <v>11024.042425485048</v>
      </c>
      <c r="H41" s="134">
        <f>IF(TrAvia_act!H22=0,"",1000000*H8/TrAvia_act!H22)</f>
        <v>11205.960422923177</v>
      </c>
      <c r="I41" s="134">
        <f>IF(TrAvia_act!I22=0,"",1000000*I8/TrAvia_act!I22)</f>
        <v>10824.746463298536</v>
      </c>
      <c r="J41" s="134">
        <f>IF(TrAvia_act!J22=0,"",1000000*J8/TrAvia_act!J22)</f>
        <v>10787.720157280379</v>
      </c>
      <c r="K41" s="134">
        <f>IF(TrAvia_act!K22=0,"",1000000*K8/TrAvia_act!K22)</f>
        <v>10695.63074199509</v>
      </c>
      <c r="L41" s="134">
        <f>IF(TrAvia_act!L22=0,"",1000000*L8/TrAvia_act!L22)</f>
        <v>10868.135890339052</v>
      </c>
      <c r="M41" s="134">
        <f>IF(TrAvia_act!M22=0,"",1000000*M8/TrAvia_act!M22)</f>
        <v>10916.307003700349</v>
      </c>
      <c r="N41" s="134">
        <f>IF(TrAvia_act!N22=0,"",1000000*N8/TrAvia_act!N22)</f>
        <v>11032.009002609859</v>
      </c>
      <c r="O41" s="134">
        <f>IF(TrAvia_act!O22=0,"",1000000*O8/TrAvia_act!O22)</f>
        <v>10993.634999886081</v>
      </c>
      <c r="P41" s="134">
        <f>IF(TrAvia_act!P22=0,"",1000000*P8/TrAvia_act!P22)</f>
        <v>11209.253971180535</v>
      </c>
      <c r="Q41" s="134">
        <f>IF(TrAvia_act!Q22=0,"",1000000*Q8/TrAvia_act!Q22)</f>
        <v>11643.32260767584</v>
      </c>
    </row>
    <row r="42" spans="1:17" ht="11.45" customHeight="1" x14ac:dyDescent="0.25">
      <c r="A42" s="116" t="s">
        <v>23</v>
      </c>
      <c r="B42" s="77">
        <f>IF(TrAvia_act!B23=0,"",1000000*B9/TrAvia_act!B23)</f>
        <v>12398.500343622609</v>
      </c>
      <c r="C42" s="77">
        <f>IF(TrAvia_act!C23=0,"",1000000*C9/TrAvia_act!C23)</f>
        <v>12363.560043925152</v>
      </c>
      <c r="D42" s="77">
        <f>IF(TrAvia_act!D23=0,"",1000000*D9/TrAvia_act!D23)</f>
        <v>11653.087537605372</v>
      </c>
      <c r="E42" s="77">
        <f>IF(TrAvia_act!E23=0,"",1000000*E9/TrAvia_act!E23)</f>
        <v>11491.666812966985</v>
      </c>
      <c r="F42" s="77">
        <f>IF(TrAvia_act!F23=0,"",1000000*F9/TrAvia_act!F23)</f>
        <v>10444.121370437591</v>
      </c>
      <c r="G42" s="77">
        <f>IF(TrAvia_act!G23=0,"",1000000*G9/TrAvia_act!G23)</f>
        <v>12055.648606441848</v>
      </c>
      <c r="H42" s="77">
        <f>IF(TrAvia_act!H23=0,"",1000000*H9/TrAvia_act!H23)</f>
        <v>12240.901571598984</v>
      </c>
      <c r="I42" s="77">
        <f>IF(TrAvia_act!I23=0,"",1000000*I9/TrAvia_act!I23)</f>
        <v>12060.817780568512</v>
      </c>
      <c r="J42" s="77">
        <f>IF(TrAvia_act!J23=0,"",1000000*J9/TrAvia_act!J23)</f>
        <v>12444.103676529512</v>
      </c>
      <c r="K42" s="77">
        <f>IF(TrAvia_act!K23=0,"",1000000*K9/TrAvia_act!K23)</f>
        <v>11934.710597542689</v>
      </c>
      <c r="L42" s="77">
        <f>IF(TrAvia_act!L23=0,"",1000000*L9/TrAvia_act!L23)</f>
        <v>13392.194205874381</v>
      </c>
      <c r="M42" s="77">
        <f>IF(TrAvia_act!M23=0,"",1000000*M9/TrAvia_act!M23)</f>
        <v>11887.076457468878</v>
      </c>
      <c r="N42" s="77">
        <f>IF(TrAvia_act!N23=0,"",1000000*N9/TrAvia_act!N23)</f>
        <v>11958.035425634931</v>
      </c>
      <c r="O42" s="77">
        <f>IF(TrAvia_act!O23=0,"",1000000*O9/TrAvia_act!O23)</f>
        <v>11884.655221202725</v>
      </c>
      <c r="P42" s="77">
        <f>IF(TrAvia_act!P23=0,"",1000000*P9/TrAvia_act!P23)</f>
        <v>13013.083670959979</v>
      </c>
      <c r="Q42" s="77">
        <f>IF(TrAvia_act!Q23=0,"",1000000*Q9/TrAvia_act!Q23)</f>
        <v>13874.315424931272</v>
      </c>
    </row>
    <row r="43" spans="1:17" ht="11.45" customHeight="1" x14ac:dyDescent="0.25">
      <c r="A43" s="116" t="s">
        <v>127</v>
      </c>
      <c r="B43" s="77">
        <f>IF(TrAvia_act!B24=0,"",1000000*B10/TrAvia_act!B24)</f>
        <v>7919.3071165552092</v>
      </c>
      <c r="C43" s="77">
        <f>IF(TrAvia_act!C24=0,"",1000000*C10/TrAvia_act!C24)</f>
        <v>8306.2719984188061</v>
      </c>
      <c r="D43" s="77">
        <f>IF(TrAvia_act!D24=0,"",1000000*D10/TrAvia_act!D24)</f>
        <v>8313.8904085611557</v>
      </c>
      <c r="E43" s="77">
        <f>IF(TrAvia_act!E24=0,"",1000000*E10/TrAvia_act!E24)</f>
        <v>8748.1828361794232</v>
      </c>
      <c r="F43" s="77">
        <f>IF(TrAvia_act!F24=0,"",1000000*F10/TrAvia_act!F24)</f>
        <v>7984.7378961195282</v>
      </c>
      <c r="G43" s="77">
        <f>IF(TrAvia_act!G24=0,"",1000000*G10/TrAvia_act!G24)</f>
        <v>8289.3195370446665</v>
      </c>
      <c r="H43" s="77">
        <f>IF(TrAvia_act!H24=0,"",1000000*H10/TrAvia_act!H24)</f>
        <v>8301.2379387090896</v>
      </c>
      <c r="I43" s="77">
        <f>IF(TrAvia_act!I24=0,"",1000000*I10/TrAvia_act!I24)</f>
        <v>7720.409796897934</v>
      </c>
      <c r="J43" s="77">
        <f>IF(TrAvia_act!J24=0,"",1000000*J10/TrAvia_act!J24)</f>
        <v>7347.5368335913727</v>
      </c>
      <c r="K43" s="77">
        <f>IF(TrAvia_act!K24=0,"",1000000*K10/TrAvia_act!K24)</f>
        <v>7440.1738409115696</v>
      </c>
      <c r="L43" s="77">
        <f>IF(TrAvia_act!L24=0,"",1000000*L10/TrAvia_act!L24)</f>
        <v>7162.6628325043539</v>
      </c>
      <c r="M43" s="77">
        <f>IF(TrAvia_act!M24=0,"",1000000*M10/TrAvia_act!M24)</f>
        <v>7955.0296595247619</v>
      </c>
      <c r="N43" s="77">
        <f>IF(TrAvia_act!N24=0,"",1000000*N10/TrAvia_act!N24)</f>
        <v>8036.4623953779601</v>
      </c>
      <c r="O43" s="77">
        <f>IF(TrAvia_act!O24=0,"",1000000*O10/TrAvia_act!O24)</f>
        <v>7988.7335256336037</v>
      </c>
      <c r="P43" s="77">
        <f>IF(TrAvia_act!P24=0,"",1000000*P10/TrAvia_act!P24)</f>
        <v>7969.279314288362</v>
      </c>
      <c r="Q43" s="77">
        <f>IF(TrAvia_act!Q24=0,"",1000000*Q10/TrAvia_act!Q24)</f>
        <v>8183.5852910036301</v>
      </c>
    </row>
    <row r="44" spans="1:17" ht="11.45" customHeight="1" x14ac:dyDescent="0.25">
      <c r="A44" s="116" t="s">
        <v>125</v>
      </c>
      <c r="B44" s="77">
        <f>IF(TrAvia_act!B25=0,"",1000000*B11/TrAvia_act!B25)</f>
        <v>28024.185777141738</v>
      </c>
      <c r="C44" s="77">
        <f>IF(TrAvia_act!C25=0,"",1000000*C11/TrAvia_act!C25)</f>
        <v>24260.683463505404</v>
      </c>
      <c r="D44" s="77">
        <f>IF(TrAvia_act!D25=0,"",1000000*D11/TrAvia_act!D25)</f>
        <v>24057.051549628944</v>
      </c>
      <c r="E44" s="77">
        <f>IF(TrAvia_act!E25=0,"",1000000*E11/TrAvia_act!E25)</f>
        <v>25414.280066283885</v>
      </c>
      <c r="F44" s="77">
        <f>IF(TrAvia_act!F25=0,"",1000000*F11/TrAvia_act!F25)</f>
        <v>24470.442122076372</v>
      </c>
      <c r="G44" s="77">
        <f>IF(TrAvia_act!G25=0,"",1000000*G11/TrAvia_act!G25)</f>
        <v>25556.14275649262</v>
      </c>
      <c r="H44" s="77">
        <f>IF(TrAvia_act!H25=0,"",1000000*H11/TrAvia_act!H25)</f>
        <v>25143.525540819428</v>
      </c>
      <c r="I44" s="77">
        <f>IF(TrAvia_act!I25=0,"",1000000*I11/TrAvia_act!I25)</f>
        <v>24415.890671553418</v>
      </c>
      <c r="J44" s="77">
        <f>IF(TrAvia_act!J25=0,"",1000000*J11/TrAvia_act!J25)</f>
        <v>24076.300648979141</v>
      </c>
      <c r="K44" s="77">
        <f>IF(TrAvia_act!K25=0,"",1000000*K11/TrAvia_act!K25)</f>
        <v>24130.484697595242</v>
      </c>
      <c r="L44" s="77">
        <f>IF(TrAvia_act!L25=0,"",1000000*L11/TrAvia_act!L25)</f>
        <v>20845.926734502507</v>
      </c>
      <c r="M44" s="77">
        <f>IF(TrAvia_act!M25=0,"",1000000*M11/TrAvia_act!M25)</f>
        <v>22243.007851354789</v>
      </c>
      <c r="N44" s="77">
        <f>IF(TrAvia_act!N25=0,"",1000000*N11/TrAvia_act!N25)</f>
        <v>22777.789247174896</v>
      </c>
      <c r="O44" s="77">
        <f>IF(TrAvia_act!O25=0,"",1000000*O11/TrAvia_act!O25)</f>
        <v>22777.946275565344</v>
      </c>
      <c r="P44" s="77">
        <f>IF(TrAvia_act!P25=0,"",1000000*P11/TrAvia_act!P25)</f>
        <v>22951.052405889161</v>
      </c>
      <c r="Q44" s="77">
        <f>IF(TrAvia_act!Q25=0,"",1000000*Q11/TrAvia_act!Q25)</f>
        <v>24065.547725481894</v>
      </c>
    </row>
    <row r="45" spans="1:17" ht="11.45" customHeight="1" x14ac:dyDescent="0.25">
      <c r="A45" s="128" t="s">
        <v>18</v>
      </c>
      <c r="B45" s="133">
        <f>IF(TrAvia_act!B26=0,"",1000000*B12/TrAvia_act!B26)</f>
        <v>14484.547990641289</v>
      </c>
      <c r="C45" s="133">
        <f>IF(TrAvia_act!C26=0,"",1000000*C12/TrAvia_act!C26)</f>
        <v>14775.298282164727</v>
      </c>
      <c r="D45" s="133">
        <f>IF(TrAvia_act!D26=0,"",1000000*D12/TrAvia_act!D26)</f>
        <v>14687.933012229905</v>
      </c>
      <c r="E45" s="133">
        <f>IF(TrAvia_act!E26=0,"",1000000*E12/TrAvia_act!E26)</f>
        <v>15382.488503929919</v>
      </c>
      <c r="F45" s="133">
        <f>IF(TrAvia_act!F26=0,"",1000000*F12/TrAvia_act!F26)</f>
        <v>13850.986448794989</v>
      </c>
      <c r="G45" s="133">
        <f>IF(TrAvia_act!G26=0,"",1000000*G12/TrAvia_act!G26)</f>
        <v>14597.926126272143</v>
      </c>
      <c r="H45" s="133">
        <f>IF(TrAvia_act!H26=0,"",1000000*H12/TrAvia_act!H26)</f>
        <v>14544.651133713051</v>
      </c>
      <c r="I45" s="133">
        <f>IF(TrAvia_act!I26=0,"",1000000*I12/TrAvia_act!I26)</f>
        <v>15002.210572682319</v>
      </c>
      <c r="J45" s="133">
        <f>IF(TrAvia_act!J26=0,"",1000000*J12/TrAvia_act!J26)</f>
        <v>15276.885249117988</v>
      </c>
      <c r="K45" s="133">
        <f>IF(TrAvia_act!K26=0,"",1000000*K12/TrAvia_act!K26)</f>
        <v>15478.248940975267</v>
      </c>
      <c r="L45" s="133">
        <f>IF(TrAvia_act!L26=0,"",1000000*L12/TrAvia_act!L26)</f>
        <v>13961.853506336938</v>
      </c>
      <c r="M45" s="133">
        <f>IF(TrAvia_act!M26=0,"",1000000*M12/TrAvia_act!M26)</f>
        <v>15423.503215075512</v>
      </c>
      <c r="N45" s="133">
        <f>IF(TrAvia_act!N26=0,"",1000000*N12/TrAvia_act!N26)</f>
        <v>16013.211854357547</v>
      </c>
      <c r="O45" s="133">
        <f>IF(TrAvia_act!O26=0,"",1000000*O12/TrAvia_act!O26)</f>
        <v>15795.719511342963</v>
      </c>
      <c r="P45" s="133">
        <f>IF(TrAvia_act!P26=0,"",1000000*P12/TrAvia_act!P26)</f>
        <v>15778.300814039489</v>
      </c>
      <c r="Q45" s="133">
        <f>IF(TrAvia_act!Q26=0,"",1000000*Q12/TrAvia_act!Q26)</f>
        <v>16099.193789215431</v>
      </c>
    </row>
    <row r="46" spans="1:17" ht="11.45" customHeight="1" x14ac:dyDescent="0.25">
      <c r="A46" s="95" t="s">
        <v>126</v>
      </c>
      <c r="B46" s="75">
        <f>IF(TrAvia_act!B27=0,"",1000000*B13/TrAvia_act!B27)</f>
        <v>11777.764808391499</v>
      </c>
      <c r="C46" s="75">
        <f>IF(TrAvia_act!C27=0,"",1000000*C13/TrAvia_act!C27)</f>
        <v>11831.568053308247</v>
      </c>
      <c r="D46" s="75">
        <f>IF(TrAvia_act!D27=0,"",1000000*D13/TrAvia_act!D27)</f>
        <v>11721.697838988232</v>
      </c>
      <c r="E46" s="75">
        <f>IF(TrAvia_act!E27=0,"",1000000*E13/TrAvia_act!E27)</f>
        <v>11968.197651068753</v>
      </c>
      <c r="F46" s="75">
        <f>IF(TrAvia_act!F27=0,"",1000000*F13/TrAvia_act!F27)</f>
        <v>10563.525948986207</v>
      </c>
      <c r="G46" s="75">
        <f>IF(TrAvia_act!G27=0,"",1000000*G13/TrAvia_act!G27)</f>
        <v>11252.532723902077</v>
      </c>
      <c r="H46" s="75">
        <f>IF(TrAvia_act!H27=0,"",1000000*H13/TrAvia_act!H27)</f>
        <v>11365.765540733346</v>
      </c>
      <c r="I46" s="75">
        <f>IF(TrAvia_act!I27=0,"",1000000*I13/TrAvia_act!I27)</f>
        <v>11332.278515199176</v>
      </c>
      <c r="J46" s="75">
        <f>IF(TrAvia_act!J27=0,"",1000000*J13/TrAvia_act!J27)</f>
        <v>11200.066801856277</v>
      </c>
      <c r="K46" s="75">
        <f>IF(TrAvia_act!K27=0,"",1000000*K13/TrAvia_act!K27)</f>
        <v>11258.723549664206</v>
      </c>
      <c r="L46" s="75">
        <f>IF(TrAvia_act!L27=0,"",1000000*L13/TrAvia_act!L27)</f>
        <v>8756.2332932673162</v>
      </c>
      <c r="M46" s="75">
        <f>IF(TrAvia_act!M27=0,"",1000000*M13/TrAvia_act!M27)</f>
        <v>9105.9755701405156</v>
      </c>
      <c r="N46" s="75">
        <f>IF(TrAvia_act!N27=0,"",1000000*N13/TrAvia_act!N27)</f>
        <v>9084.369410309142</v>
      </c>
      <c r="O46" s="75">
        <f>IF(TrAvia_act!O27=0,"",1000000*O13/TrAvia_act!O27)</f>
        <v>8712.2729213470138</v>
      </c>
      <c r="P46" s="75">
        <f>IF(TrAvia_act!P27=0,"",1000000*P13/TrAvia_act!P27)</f>
        <v>8580.0644758333001</v>
      </c>
      <c r="Q46" s="75">
        <f>IF(TrAvia_act!Q27=0,"",1000000*Q13/TrAvia_act!Q27)</f>
        <v>8711.5932699884015</v>
      </c>
    </row>
    <row r="47" spans="1:17" ht="11.45" customHeight="1" x14ac:dyDescent="0.25">
      <c r="A47" s="93" t="s">
        <v>125</v>
      </c>
      <c r="B47" s="74">
        <f>IF(TrAvia_act!B28=0,"",1000000*B14/TrAvia_act!B28)</f>
        <v>27065.635313176368</v>
      </c>
      <c r="C47" s="74">
        <f>IF(TrAvia_act!C28=0,"",1000000*C14/TrAvia_act!C28)</f>
        <v>27312.657311985979</v>
      </c>
      <c r="D47" s="74">
        <f>IF(TrAvia_act!D28=0,"",1000000*D14/TrAvia_act!D28)</f>
        <v>27131.604714528348</v>
      </c>
      <c r="E47" s="74">
        <f>IF(TrAvia_act!E28=0,"",1000000*E14/TrAvia_act!E28)</f>
        <v>28708.614615865928</v>
      </c>
      <c r="F47" s="74">
        <f>IF(TrAvia_act!F28=0,"",1000000*F14/TrAvia_act!F28)</f>
        <v>26682.087327660833</v>
      </c>
      <c r="G47" s="74">
        <f>IF(TrAvia_act!G28=0,"",1000000*G14/TrAvia_act!G28)</f>
        <v>27617.557536502412</v>
      </c>
      <c r="H47" s="74">
        <f>IF(TrAvia_act!H28=0,"",1000000*H14/TrAvia_act!H28)</f>
        <v>26944.080860072983</v>
      </c>
      <c r="I47" s="74">
        <f>IF(TrAvia_act!I28=0,"",1000000*I14/TrAvia_act!I28)</f>
        <v>26909.756610292487</v>
      </c>
      <c r="J47" s="74">
        <f>IF(TrAvia_act!J28=0,"",1000000*J14/TrAvia_act!J28)</f>
        <v>25996.301106983414</v>
      </c>
      <c r="K47" s="74">
        <f>IF(TrAvia_act!K28=0,"",1000000*K14/TrAvia_act!K28)</f>
        <v>25245.936267187175</v>
      </c>
      <c r="L47" s="74">
        <f>IF(TrAvia_act!L28=0,"",1000000*L14/TrAvia_act!L28)</f>
        <v>23839.549270251675</v>
      </c>
      <c r="M47" s="74">
        <f>IF(TrAvia_act!M28=0,"",1000000*M14/TrAvia_act!M28)</f>
        <v>26231.472241732277</v>
      </c>
      <c r="N47" s="74">
        <f>IF(TrAvia_act!N28=0,"",1000000*N14/TrAvia_act!N28)</f>
        <v>26353.099988283782</v>
      </c>
      <c r="O47" s="74">
        <f>IF(TrAvia_act!O28=0,"",1000000*O14/TrAvia_act!O28)</f>
        <v>25699.262035923079</v>
      </c>
      <c r="P47" s="74">
        <f>IF(TrAvia_act!P28=0,"",1000000*P14/TrAvia_act!P28)</f>
        <v>25747.336531126206</v>
      </c>
      <c r="Q47" s="74">
        <f>IF(TrAvia_act!Q28=0,"",1000000*Q14/TrAvia_act!Q28)</f>
        <v>26664.630157593081</v>
      </c>
    </row>
    <row r="49" spans="1:17" ht="11.45" customHeight="1" x14ac:dyDescent="0.25">
      <c r="A49" s="27" t="s">
        <v>40</v>
      </c>
      <c r="B49" s="57">
        <f t="shared" ref="B49:Q49" si="5">IF(B7=0,0,B7/B$7)</f>
        <v>1</v>
      </c>
      <c r="C49" s="57">
        <f t="shared" si="5"/>
        <v>1</v>
      </c>
      <c r="D49" s="57">
        <f t="shared" si="5"/>
        <v>1</v>
      </c>
      <c r="E49" s="57">
        <f t="shared" si="5"/>
        <v>1</v>
      </c>
      <c r="F49" s="57">
        <f t="shared" si="5"/>
        <v>1</v>
      </c>
      <c r="G49" s="57">
        <f t="shared" si="5"/>
        <v>1</v>
      </c>
      <c r="H49" s="57">
        <f t="shared" si="5"/>
        <v>1</v>
      </c>
      <c r="I49" s="57">
        <f t="shared" si="5"/>
        <v>1</v>
      </c>
      <c r="J49" s="57">
        <f t="shared" si="5"/>
        <v>1</v>
      </c>
      <c r="K49" s="57">
        <f t="shared" si="5"/>
        <v>1</v>
      </c>
      <c r="L49" s="57">
        <f t="shared" si="5"/>
        <v>1</v>
      </c>
      <c r="M49" s="57">
        <f t="shared" si="5"/>
        <v>1</v>
      </c>
      <c r="N49" s="57">
        <f t="shared" si="5"/>
        <v>1</v>
      </c>
      <c r="O49" s="57">
        <f t="shared" si="5"/>
        <v>1</v>
      </c>
      <c r="P49" s="57">
        <f t="shared" si="5"/>
        <v>1</v>
      </c>
      <c r="Q49" s="57">
        <f t="shared" si="5"/>
        <v>1</v>
      </c>
    </row>
    <row r="50" spans="1:17" ht="11.45" customHeight="1" x14ac:dyDescent="0.25">
      <c r="A50" s="130" t="s">
        <v>39</v>
      </c>
      <c r="B50" s="129">
        <f t="shared" ref="B50:Q50" si="6">IF(B8=0,0,B8/B$7)</f>
        <v>0.98080406510772222</v>
      </c>
      <c r="C50" s="129">
        <f t="shared" si="6"/>
        <v>0.98183595943455737</v>
      </c>
      <c r="D50" s="129">
        <f t="shared" si="6"/>
        <v>0.98172168687666261</v>
      </c>
      <c r="E50" s="129">
        <f t="shared" si="6"/>
        <v>0.98232241542873433</v>
      </c>
      <c r="F50" s="129">
        <f t="shared" si="6"/>
        <v>0.98326617886535161</v>
      </c>
      <c r="G50" s="129">
        <f t="shared" si="6"/>
        <v>0.98409011390839873</v>
      </c>
      <c r="H50" s="129">
        <f t="shared" si="6"/>
        <v>0.9848058357060594</v>
      </c>
      <c r="I50" s="129">
        <f t="shared" si="6"/>
        <v>0.98475153388985259</v>
      </c>
      <c r="J50" s="129">
        <f t="shared" si="6"/>
        <v>0.98395430532493722</v>
      </c>
      <c r="K50" s="129">
        <f t="shared" si="6"/>
        <v>0.98397228856476615</v>
      </c>
      <c r="L50" s="129">
        <f t="shared" si="6"/>
        <v>0.98452464098291126</v>
      </c>
      <c r="M50" s="129">
        <f t="shared" si="6"/>
        <v>0.98391540328882432</v>
      </c>
      <c r="N50" s="129">
        <f t="shared" si="6"/>
        <v>0.98303031444241373</v>
      </c>
      <c r="O50" s="129">
        <f t="shared" si="6"/>
        <v>0.98252056175499092</v>
      </c>
      <c r="P50" s="129">
        <f t="shared" si="6"/>
        <v>0.98372750733760661</v>
      </c>
      <c r="Q50" s="129">
        <f t="shared" si="6"/>
        <v>0.98382380861061003</v>
      </c>
    </row>
    <row r="51" spans="1:17" ht="11.45" customHeight="1" x14ac:dyDescent="0.25">
      <c r="A51" s="116" t="s">
        <v>23</v>
      </c>
      <c r="B51" s="52">
        <f t="shared" ref="B51:Q51" si="7">IF(B9=0,0,B9/B$7)</f>
        <v>0.39724536619581141</v>
      </c>
      <c r="C51" s="52">
        <f t="shared" si="7"/>
        <v>0.39160842196727086</v>
      </c>
      <c r="D51" s="52">
        <f t="shared" si="7"/>
        <v>0.3836718473474921</v>
      </c>
      <c r="E51" s="52">
        <f t="shared" si="7"/>
        <v>0.38338762013942773</v>
      </c>
      <c r="F51" s="52">
        <f t="shared" si="7"/>
        <v>0.38308030469310173</v>
      </c>
      <c r="G51" s="52">
        <f t="shared" si="7"/>
        <v>0.41905162827231435</v>
      </c>
      <c r="H51" s="52">
        <f t="shared" si="7"/>
        <v>0.42105357456885223</v>
      </c>
      <c r="I51" s="52">
        <f t="shared" si="7"/>
        <v>0.42119689434320079</v>
      </c>
      <c r="J51" s="52">
        <f t="shared" si="7"/>
        <v>0.4115759453934264</v>
      </c>
      <c r="K51" s="52">
        <f t="shared" si="7"/>
        <v>0.39959866069312183</v>
      </c>
      <c r="L51" s="52">
        <f t="shared" si="7"/>
        <v>0.43598571497553029</v>
      </c>
      <c r="M51" s="52">
        <f t="shared" si="7"/>
        <v>0.36667054115571412</v>
      </c>
      <c r="N51" s="52">
        <f t="shared" si="7"/>
        <v>0.33656580413500137</v>
      </c>
      <c r="O51" s="52">
        <f t="shared" si="7"/>
        <v>0.30247177239350531</v>
      </c>
      <c r="P51" s="52">
        <f t="shared" si="7"/>
        <v>0.31099555827677755</v>
      </c>
      <c r="Q51" s="52">
        <f t="shared" si="7"/>
        <v>0.31599265173058022</v>
      </c>
    </row>
    <row r="52" spans="1:17" ht="11.45" customHeight="1" x14ac:dyDescent="0.25">
      <c r="A52" s="116" t="s">
        <v>127</v>
      </c>
      <c r="B52" s="52">
        <f t="shared" ref="B52:Q52" si="8">IF(B10=0,0,B10/B$7)</f>
        <v>0.40004290211379212</v>
      </c>
      <c r="C52" s="52">
        <f t="shared" si="8"/>
        <v>0.40323568321587472</v>
      </c>
      <c r="D52" s="52">
        <f t="shared" si="8"/>
        <v>0.42114937380126349</v>
      </c>
      <c r="E52" s="52">
        <f t="shared" si="8"/>
        <v>0.44431571279563692</v>
      </c>
      <c r="F52" s="52">
        <f t="shared" si="8"/>
        <v>0.42730623241402615</v>
      </c>
      <c r="G52" s="52">
        <f t="shared" si="8"/>
        <v>0.39748622430792635</v>
      </c>
      <c r="H52" s="52">
        <f t="shared" si="8"/>
        <v>0.38496473291097105</v>
      </c>
      <c r="I52" s="52">
        <f t="shared" si="8"/>
        <v>0.37222626713457585</v>
      </c>
      <c r="J52" s="52">
        <f t="shared" si="8"/>
        <v>0.3633791403824233</v>
      </c>
      <c r="K52" s="52">
        <f t="shared" si="8"/>
        <v>0.36894133155821446</v>
      </c>
      <c r="L52" s="52">
        <f t="shared" si="8"/>
        <v>0.34611910720399469</v>
      </c>
      <c r="M52" s="52">
        <f t="shared" si="8"/>
        <v>0.39055016407070592</v>
      </c>
      <c r="N52" s="52">
        <f t="shared" si="8"/>
        <v>0.40456957861764775</v>
      </c>
      <c r="O52" s="52">
        <f t="shared" si="8"/>
        <v>0.41914386901736239</v>
      </c>
      <c r="P52" s="52">
        <f t="shared" si="8"/>
        <v>0.42180020806023305</v>
      </c>
      <c r="Q52" s="52">
        <f t="shared" si="8"/>
        <v>0.42125289072317035</v>
      </c>
    </row>
    <row r="53" spans="1:17" ht="11.45" customHeight="1" x14ac:dyDescent="0.25">
      <c r="A53" s="116" t="s">
        <v>125</v>
      </c>
      <c r="B53" s="52">
        <f t="shared" ref="B53:Q53" si="9">IF(B11=0,0,B11/B$7)</f>
        <v>0.18351579679811872</v>
      </c>
      <c r="C53" s="52">
        <f t="shared" si="9"/>
        <v>0.18699185425141165</v>
      </c>
      <c r="D53" s="52">
        <f t="shared" si="9"/>
        <v>0.17690046572790699</v>
      </c>
      <c r="E53" s="52">
        <f t="shared" si="9"/>
        <v>0.15461908249366968</v>
      </c>
      <c r="F53" s="52">
        <f t="shared" si="9"/>
        <v>0.17287964175822365</v>
      </c>
      <c r="G53" s="52">
        <f t="shared" si="9"/>
        <v>0.16755226132815804</v>
      </c>
      <c r="H53" s="52">
        <f t="shared" si="9"/>
        <v>0.178787528226236</v>
      </c>
      <c r="I53" s="52">
        <f t="shared" si="9"/>
        <v>0.19132837241207598</v>
      </c>
      <c r="J53" s="52">
        <f t="shared" si="9"/>
        <v>0.20899921954908762</v>
      </c>
      <c r="K53" s="52">
        <f t="shared" si="9"/>
        <v>0.21543229631342989</v>
      </c>
      <c r="L53" s="52">
        <f t="shared" si="9"/>
        <v>0.20241981880338633</v>
      </c>
      <c r="M53" s="52">
        <f t="shared" si="9"/>
        <v>0.22669469806240422</v>
      </c>
      <c r="N53" s="52">
        <f t="shared" si="9"/>
        <v>0.24189493168976473</v>
      </c>
      <c r="O53" s="52">
        <f t="shared" si="9"/>
        <v>0.26090492034412321</v>
      </c>
      <c r="P53" s="52">
        <f t="shared" si="9"/>
        <v>0.25093174100059595</v>
      </c>
      <c r="Q53" s="52">
        <f t="shared" si="9"/>
        <v>0.24657826615685946</v>
      </c>
    </row>
    <row r="54" spans="1:17" ht="11.45" customHeight="1" x14ac:dyDescent="0.25">
      <c r="A54" s="128" t="s">
        <v>18</v>
      </c>
      <c r="B54" s="127">
        <f t="shared" ref="B54:Q54" si="10">IF(B12=0,0,B12/B$7)</f>
        <v>1.9195934892277729E-2</v>
      </c>
      <c r="C54" s="127">
        <f t="shared" si="10"/>
        <v>1.8164040565442671E-2</v>
      </c>
      <c r="D54" s="127">
        <f t="shared" si="10"/>
        <v>1.8278313123337442E-2</v>
      </c>
      <c r="E54" s="127">
        <f t="shared" si="10"/>
        <v>1.7677584571265722E-2</v>
      </c>
      <c r="F54" s="127">
        <f t="shared" si="10"/>
        <v>1.6733821134648469E-2</v>
      </c>
      <c r="G54" s="127">
        <f t="shared" si="10"/>
        <v>1.5909886091601353E-2</v>
      </c>
      <c r="H54" s="127">
        <f t="shared" si="10"/>
        <v>1.5194164293940649E-2</v>
      </c>
      <c r="I54" s="127">
        <f t="shared" si="10"/>
        <v>1.5248466110147449E-2</v>
      </c>
      <c r="J54" s="127">
        <f t="shared" si="10"/>
        <v>1.6045694675062828E-2</v>
      </c>
      <c r="K54" s="127">
        <f t="shared" si="10"/>
        <v>1.6027711435233856E-2</v>
      </c>
      <c r="L54" s="127">
        <f t="shared" si="10"/>
        <v>1.5475359017088783E-2</v>
      </c>
      <c r="M54" s="127">
        <f t="shared" si="10"/>
        <v>1.6084596711175767E-2</v>
      </c>
      <c r="N54" s="127">
        <f t="shared" si="10"/>
        <v>1.6969685557586187E-2</v>
      </c>
      <c r="O54" s="127">
        <f t="shared" si="10"/>
        <v>1.7479438245009103E-2</v>
      </c>
      <c r="P54" s="127">
        <f t="shared" si="10"/>
        <v>1.6272492662393327E-2</v>
      </c>
      <c r="Q54" s="127">
        <f t="shared" si="10"/>
        <v>1.6176191389390044E-2</v>
      </c>
    </row>
    <row r="55" spans="1:17" ht="11.45" customHeight="1" x14ac:dyDescent="0.25">
      <c r="A55" s="95" t="s">
        <v>126</v>
      </c>
      <c r="B55" s="48">
        <f t="shared" ref="B55:Q55" si="11">IF(B13=0,0,B13/B$7)</f>
        <v>1.2845126338309384E-2</v>
      </c>
      <c r="C55" s="48">
        <f t="shared" si="11"/>
        <v>1.1779397033832873E-2</v>
      </c>
      <c r="D55" s="48">
        <f t="shared" si="11"/>
        <v>1.1779164373348604E-2</v>
      </c>
      <c r="E55" s="48">
        <f t="shared" si="11"/>
        <v>1.0948704262077587E-2</v>
      </c>
      <c r="F55" s="48">
        <f t="shared" si="11"/>
        <v>1.0159234002746877E-2</v>
      </c>
      <c r="G55" s="48">
        <f t="shared" si="11"/>
        <v>9.7568182406861954E-3</v>
      </c>
      <c r="H55" s="48">
        <f t="shared" si="11"/>
        <v>9.4504703467941167E-3</v>
      </c>
      <c r="I55" s="48">
        <f t="shared" si="11"/>
        <v>8.8046736177862725E-3</v>
      </c>
      <c r="J55" s="48">
        <f t="shared" si="11"/>
        <v>8.522445647769725E-3</v>
      </c>
      <c r="K55" s="48">
        <f t="shared" si="11"/>
        <v>8.1414059866961024E-3</v>
      </c>
      <c r="L55" s="48">
        <f t="shared" si="11"/>
        <v>6.3558523066112949E-3</v>
      </c>
      <c r="M55" s="48">
        <f t="shared" si="11"/>
        <v>5.9931416777927122E-3</v>
      </c>
      <c r="N55" s="48">
        <f t="shared" si="11"/>
        <v>5.7642865006153508E-3</v>
      </c>
      <c r="O55" s="48">
        <f t="shared" si="11"/>
        <v>5.620742528265046E-3</v>
      </c>
      <c r="P55" s="48">
        <f t="shared" si="11"/>
        <v>5.1384988839686891E-3</v>
      </c>
      <c r="Q55" s="48">
        <f t="shared" si="11"/>
        <v>5.1513286082171773E-3</v>
      </c>
    </row>
    <row r="56" spans="1:17" ht="11.45" customHeight="1" x14ac:dyDescent="0.25">
      <c r="A56" s="93" t="s">
        <v>125</v>
      </c>
      <c r="B56" s="46">
        <f t="shared" ref="B56:Q56" si="12">IF(B14=0,0,B14/B$7)</f>
        <v>6.3508085539683429E-3</v>
      </c>
      <c r="C56" s="46">
        <f t="shared" si="12"/>
        <v>6.3846435316097967E-3</v>
      </c>
      <c r="D56" s="46">
        <f t="shared" si="12"/>
        <v>6.4991487499888373E-3</v>
      </c>
      <c r="E56" s="46">
        <f t="shared" si="12"/>
        <v>6.7288803091881373E-3</v>
      </c>
      <c r="F56" s="46">
        <f t="shared" si="12"/>
        <v>6.5745871319015901E-3</v>
      </c>
      <c r="G56" s="46">
        <f t="shared" si="12"/>
        <v>6.1530678509151586E-3</v>
      </c>
      <c r="H56" s="46">
        <f t="shared" si="12"/>
        <v>5.7436939471465316E-3</v>
      </c>
      <c r="I56" s="46">
        <f t="shared" si="12"/>
        <v>6.4437924923611764E-3</v>
      </c>
      <c r="J56" s="46">
        <f t="shared" si="12"/>
        <v>7.5232490272931019E-3</v>
      </c>
      <c r="K56" s="46">
        <f t="shared" si="12"/>
        <v>7.8863054485377535E-3</v>
      </c>
      <c r="L56" s="46">
        <f t="shared" si="12"/>
        <v>9.1195067104774888E-3</v>
      </c>
      <c r="M56" s="46">
        <f t="shared" si="12"/>
        <v>1.0091455033383052E-2</v>
      </c>
      <c r="N56" s="46">
        <f t="shared" si="12"/>
        <v>1.1205399056970839E-2</v>
      </c>
      <c r="O56" s="46">
        <f t="shared" si="12"/>
        <v>1.1858695716744057E-2</v>
      </c>
      <c r="P56" s="46">
        <f t="shared" si="12"/>
        <v>1.1133993778424637E-2</v>
      </c>
      <c r="Q56" s="46">
        <f t="shared" si="12"/>
        <v>1.1024862781172866E-2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145</v>
      </c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1:17" ht="11.45" customHeight="1" x14ac:dyDescent="0.25">
      <c r="A4" s="130" t="s">
        <v>39</v>
      </c>
      <c r="B4" s="132">
        <f t="shared" ref="B4:Q4" si="0">B5+B6+B7</f>
        <v>157105445.70000002</v>
      </c>
      <c r="C4" s="132">
        <f t="shared" si="0"/>
        <v>156713655.19999999</v>
      </c>
      <c r="D4" s="132">
        <f t="shared" si="0"/>
        <v>154072578.40000001</v>
      </c>
      <c r="E4" s="132">
        <f t="shared" si="0"/>
        <v>160794268.09999999</v>
      </c>
      <c r="F4" s="132">
        <f t="shared" si="0"/>
        <v>193040681.79999998</v>
      </c>
      <c r="G4" s="132">
        <f t="shared" si="0"/>
        <v>189004212.70000002</v>
      </c>
      <c r="H4" s="132">
        <f t="shared" si="0"/>
        <v>195324177</v>
      </c>
      <c r="I4" s="132">
        <f t="shared" si="0"/>
        <v>215640544.89999998</v>
      </c>
      <c r="J4" s="132">
        <f t="shared" si="0"/>
        <v>215776976.69999999</v>
      </c>
      <c r="K4" s="132">
        <f t="shared" si="0"/>
        <v>200510993.09999999</v>
      </c>
      <c r="L4" s="132">
        <f t="shared" si="0"/>
        <v>205938390.59999999</v>
      </c>
      <c r="M4" s="132">
        <f t="shared" si="0"/>
        <v>219035531.90000001</v>
      </c>
      <c r="N4" s="132">
        <f t="shared" si="0"/>
        <v>207527293.29999998</v>
      </c>
      <c r="O4" s="132">
        <f t="shared" si="0"/>
        <v>201657440.10000002</v>
      </c>
      <c r="P4" s="132">
        <f t="shared" si="0"/>
        <v>207419537.40000001</v>
      </c>
      <c r="Q4" s="132">
        <f t="shared" si="0"/>
        <v>214467065.40000001</v>
      </c>
    </row>
    <row r="5" spans="1:17" ht="11.45" customHeight="1" x14ac:dyDescent="0.25">
      <c r="A5" s="116" t="s">
        <v>23</v>
      </c>
      <c r="B5" s="42">
        <f>B13*TrAvia_act!B23</f>
        <v>51259794</v>
      </c>
      <c r="C5" s="42">
        <f>C13*TrAvia_act!C23</f>
        <v>50360227.200000003</v>
      </c>
      <c r="D5" s="42">
        <f>D13*TrAvia_act!D23</f>
        <v>49991512.299999997</v>
      </c>
      <c r="E5" s="42">
        <f>E13*TrAvia_act!E23</f>
        <v>54073292</v>
      </c>
      <c r="F5" s="42">
        <f>F13*TrAvia_act!F23</f>
        <v>65827284.599999994</v>
      </c>
      <c r="G5" s="42">
        <f>G13*TrAvia_act!G23</f>
        <v>65963992.200000003</v>
      </c>
      <c r="H5" s="42">
        <f>H13*TrAvia_act!H23</f>
        <v>68396009.600000009</v>
      </c>
      <c r="I5" s="42">
        <f>I13*TrAvia_act!I23</f>
        <v>74045880</v>
      </c>
      <c r="J5" s="42">
        <f>J13*TrAvia_act!J23</f>
        <v>69691332</v>
      </c>
      <c r="K5" s="42">
        <f>K13*TrAvia_act!K23</f>
        <v>64471581.299999997</v>
      </c>
      <c r="L5" s="42">
        <f>L13*TrAvia_act!L23</f>
        <v>65268481.200000003</v>
      </c>
      <c r="M5" s="42">
        <f>M13*TrAvia_act!M23</f>
        <v>64483250.800000004</v>
      </c>
      <c r="N5" s="42">
        <f>N13*TrAvia_act!N23</f>
        <v>56360813.799999997</v>
      </c>
      <c r="O5" s="42">
        <f>O13*TrAvia_act!O23</f>
        <v>48833326.5</v>
      </c>
      <c r="P5" s="42">
        <f>P13*TrAvia_act!P23</f>
        <v>49306356.900000006</v>
      </c>
      <c r="Q5" s="42">
        <f>Q13*TrAvia_act!Q23</f>
        <v>50987752.600000001</v>
      </c>
    </row>
    <row r="6" spans="1:17" ht="11.45" customHeight="1" x14ac:dyDescent="0.25">
      <c r="A6" s="116" t="s">
        <v>127</v>
      </c>
      <c r="B6" s="42">
        <f>B14*TrAvia_act!B24</f>
        <v>89501173.299999997</v>
      </c>
      <c r="C6" s="42">
        <f>C14*TrAvia_act!C24</f>
        <v>86866100</v>
      </c>
      <c r="D6" s="42">
        <f>D14*TrAvia_act!D24</f>
        <v>86832793.799999997</v>
      </c>
      <c r="E6" s="42">
        <f>E14*TrAvia_act!E24</f>
        <v>91987653.599999994</v>
      </c>
      <c r="F6" s="42">
        <f>F14*TrAvia_act!F24</f>
        <v>107816749.59999999</v>
      </c>
      <c r="G6" s="42">
        <f>G14*TrAvia_act!G24</f>
        <v>104009031.7</v>
      </c>
      <c r="H6" s="42">
        <f>H14*TrAvia_act!H24</f>
        <v>105373398.90000001</v>
      </c>
      <c r="I6" s="42">
        <f>I14*TrAvia_act!I24</f>
        <v>116962986.7</v>
      </c>
      <c r="J6" s="42">
        <f>J14*TrAvia_act!J24</f>
        <v>118875650.40000001</v>
      </c>
      <c r="K6" s="42">
        <f>K14*TrAvia_act!K24</f>
        <v>109834149.60000001</v>
      </c>
      <c r="L6" s="42">
        <f>L14*TrAvia_act!L24</f>
        <v>111168602.39999999</v>
      </c>
      <c r="M6" s="42">
        <f>M14*TrAvia_act!M24</f>
        <v>121508298.7</v>
      </c>
      <c r="N6" s="42">
        <f>N14*TrAvia_act!N24</f>
        <v>118157612.39999999</v>
      </c>
      <c r="O6" s="42">
        <f>O14*TrAvia_act!O24</f>
        <v>118464832.80000001</v>
      </c>
      <c r="P6" s="42">
        <f>P14*TrAvia_act!P24</f>
        <v>124146792</v>
      </c>
      <c r="Q6" s="42">
        <f>Q14*TrAvia_act!Q24</f>
        <v>129228634.40000001</v>
      </c>
    </row>
    <row r="7" spans="1:17" ht="11.45" customHeight="1" x14ac:dyDescent="0.25">
      <c r="A7" s="93" t="s">
        <v>125</v>
      </c>
      <c r="B7" s="36">
        <f>B15*TrAvia_act!B25</f>
        <v>16344478.400000004</v>
      </c>
      <c r="C7" s="36">
        <f>C15*TrAvia_act!C25</f>
        <v>19487327.999999996</v>
      </c>
      <c r="D7" s="36">
        <f>D15*TrAvia_act!D25</f>
        <v>17248272.300000004</v>
      </c>
      <c r="E7" s="36">
        <f>E15*TrAvia_act!E25</f>
        <v>14733322.5</v>
      </c>
      <c r="F7" s="36">
        <f>F15*TrAvia_act!F25</f>
        <v>19396647.600000001</v>
      </c>
      <c r="G7" s="36">
        <f>G15*TrAvia_act!G25</f>
        <v>19031188.800000001</v>
      </c>
      <c r="H7" s="36">
        <f>H15*TrAvia_act!H25</f>
        <v>21554768.5</v>
      </c>
      <c r="I7" s="36">
        <f>I15*TrAvia_act!I25</f>
        <v>24631678.199999999</v>
      </c>
      <c r="J7" s="36">
        <f>J15*TrAvia_act!J25</f>
        <v>27209994.299999997</v>
      </c>
      <c r="K7" s="36">
        <f>K15*TrAvia_act!K25</f>
        <v>26205262.199999999</v>
      </c>
      <c r="L7" s="36">
        <f>L15*TrAvia_act!L25</f>
        <v>29501307</v>
      </c>
      <c r="M7" s="36">
        <f>M15*TrAvia_act!M25</f>
        <v>33043982.399999999</v>
      </c>
      <c r="N7" s="36">
        <f>N15*TrAvia_act!N25</f>
        <v>33008867.100000001</v>
      </c>
      <c r="O7" s="36">
        <f>O15*TrAvia_act!O25</f>
        <v>34359280.799999997</v>
      </c>
      <c r="P7" s="36">
        <f>P15*TrAvia_act!P25</f>
        <v>33966388.5</v>
      </c>
      <c r="Q7" s="36">
        <f>Q15*TrAvia_act!Q25</f>
        <v>34250678.399999999</v>
      </c>
    </row>
    <row r="9" spans="1:17" ht="11.45" customHeight="1" x14ac:dyDescent="0.25">
      <c r="A9" s="35" t="s">
        <v>45</v>
      </c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</row>
    <row r="11" spans="1:17" ht="11.45" customHeight="1" x14ac:dyDescent="0.25">
      <c r="A11" s="27" t="s">
        <v>144</v>
      </c>
      <c r="B11" s="68"/>
      <c r="C11" s="68"/>
      <c r="D11" s="68"/>
      <c r="E11" s="68"/>
      <c r="F11" s="68"/>
      <c r="G11" s="68"/>
      <c r="H11" s="68"/>
      <c r="I11" s="68"/>
      <c r="J11" s="68"/>
      <c r="K11" s="68"/>
      <c r="L11" s="68"/>
      <c r="M11" s="68"/>
      <c r="N11" s="68"/>
      <c r="O11" s="68"/>
      <c r="P11" s="68"/>
      <c r="Q11" s="68"/>
    </row>
    <row r="12" spans="1:17" ht="11.45" customHeight="1" x14ac:dyDescent="0.25">
      <c r="A12" s="130" t="s">
        <v>39</v>
      </c>
      <c r="B12" s="134">
        <f>IF(B4=0,0,B4/TrAvia_act!B22)</f>
        <v>130.26521085898264</v>
      </c>
      <c r="C12" s="134">
        <f>IF(C4=0,0,C4/TrAvia_act!C22)</f>
        <v>130.48293228800659</v>
      </c>
      <c r="D12" s="134">
        <f>IF(D4=0,0,D4/TrAvia_act!D22)</f>
        <v>130.67086403146837</v>
      </c>
      <c r="E12" s="134">
        <f>IF(E4=0,0,E4/TrAvia_act!E22)</f>
        <v>131.05115912688129</v>
      </c>
      <c r="F12" s="134">
        <f>IF(F4=0,0,F4/TrAvia_act!F22)</f>
        <v>131.71695542764189</v>
      </c>
      <c r="G12" s="134">
        <f>IF(G4=0,0,G4/TrAvia_act!G22)</f>
        <v>131.87576372855412</v>
      </c>
      <c r="H12" s="134">
        <f>IF(H4=0,0,H4/TrAvia_act!H22)</f>
        <v>132.34250920964104</v>
      </c>
      <c r="I12" s="134">
        <f>IF(I4=0,0,I4/TrAvia_act!I22)</f>
        <v>134.1560427302465</v>
      </c>
      <c r="J12" s="134">
        <f>IF(J4=0,0,J4/TrAvia_act!J22)</f>
        <v>135.62332209513249</v>
      </c>
      <c r="K12" s="134">
        <f>IF(K4=0,0,K4/TrAvia_act!K22)</f>
        <v>137.07229165470341</v>
      </c>
      <c r="L12" s="134">
        <f>IF(L4=0,0,L4/TrAvia_act!L22)</f>
        <v>139.92585149289835</v>
      </c>
      <c r="M12" s="134">
        <f>IF(M4=0,0,M4/TrAvia_act!M22)</f>
        <v>140.31169247385117</v>
      </c>
      <c r="N12" s="134">
        <f>IF(N4=0,0,N4/TrAvia_act!N22)</f>
        <v>142.58908639556086</v>
      </c>
      <c r="O12" s="134">
        <f>IF(O4=0,0,O4/TrAvia_act!O22)</f>
        <v>145.70255817230057</v>
      </c>
      <c r="P12" s="134">
        <f>IF(P4=0,0,P4/TrAvia_act!P22)</f>
        <v>148.12253264244561</v>
      </c>
      <c r="Q12" s="134">
        <f>IF(Q4=0,0,Q4/TrAvia_act!Q22)</f>
        <v>149.42909695431365</v>
      </c>
    </row>
    <row r="13" spans="1:17" ht="11.45" customHeight="1" x14ac:dyDescent="0.25">
      <c r="A13" s="116" t="s">
        <v>23</v>
      </c>
      <c r="B13" s="77">
        <v>118.2</v>
      </c>
      <c r="C13" s="77">
        <v>116.4</v>
      </c>
      <c r="D13" s="77">
        <v>117.1</v>
      </c>
      <c r="E13" s="77">
        <v>119.2</v>
      </c>
      <c r="F13" s="77">
        <v>119.1</v>
      </c>
      <c r="G13" s="77">
        <v>118.2</v>
      </c>
      <c r="H13" s="77">
        <v>118.4</v>
      </c>
      <c r="I13" s="77">
        <v>120</v>
      </c>
      <c r="J13" s="77">
        <v>120.8</v>
      </c>
      <c r="K13" s="77">
        <v>121.1</v>
      </c>
      <c r="L13" s="77">
        <v>123.4</v>
      </c>
      <c r="M13" s="77">
        <v>120.7</v>
      </c>
      <c r="N13" s="77">
        <v>122.6</v>
      </c>
      <c r="O13" s="77">
        <v>123.9</v>
      </c>
      <c r="P13" s="77">
        <v>129.30000000000001</v>
      </c>
      <c r="Q13" s="77">
        <v>131.80000000000001</v>
      </c>
    </row>
    <row r="14" spans="1:17" ht="11.45" customHeight="1" x14ac:dyDescent="0.25">
      <c r="A14" s="116" t="s">
        <v>127</v>
      </c>
      <c r="B14" s="77">
        <v>130.9</v>
      </c>
      <c r="C14" s="77">
        <v>131</v>
      </c>
      <c r="D14" s="77">
        <v>132.19999999999999</v>
      </c>
      <c r="E14" s="77">
        <v>133.19999999999999</v>
      </c>
      <c r="F14" s="77">
        <v>133.69999999999999</v>
      </c>
      <c r="G14" s="77">
        <v>135.1</v>
      </c>
      <c r="H14" s="77">
        <v>135.30000000000001</v>
      </c>
      <c r="I14" s="77">
        <v>137.30000000000001</v>
      </c>
      <c r="J14" s="77">
        <v>137.80000000000001</v>
      </c>
      <c r="K14" s="77">
        <v>139.30000000000001</v>
      </c>
      <c r="L14" s="77">
        <v>141.6</v>
      </c>
      <c r="M14" s="77">
        <v>142.9</v>
      </c>
      <c r="N14" s="77">
        <v>143.69999999999999</v>
      </c>
      <c r="O14" s="77">
        <v>145.80000000000001</v>
      </c>
      <c r="P14" s="77">
        <v>147</v>
      </c>
      <c r="Q14" s="77">
        <v>147.80000000000001</v>
      </c>
    </row>
    <row r="15" spans="1:17" ht="11.45" customHeight="1" x14ac:dyDescent="0.25">
      <c r="A15" s="93" t="s">
        <v>125</v>
      </c>
      <c r="B15" s="74">
        <v>184.4</v>
      </c>
      <c r="C15" s="74">
        <v>185.1</v>
      </c>
      <c r="D15" s="74">
        <v>180.9</v>
      </c>
      <c r="E15" s="74">
        <v>178.1</v>
      </c>
      <c r="F15" s="74">
        <v>182.2</v>
      </c>
      <c r="G15" s="74">
        <v>180.8</v>
      </c>
      <c r="H15" s="74">
        <v>180.5</v>
      </c>
      <c r="I15" s="74">
        <v>177.9</v>
      </c>
      <c r="J15" s="74">
        <v>179.7</v>
      </c>
      <c r="K15" s="74">
        <v>184.6</v>
      </c>
      <c r="L15" s="74">
        <v>187</v>
      </c>
      <c r="M15" s="74">
        <v>187.2</v>
      </c>
      <c r="N15" s="74">
        <v>190.3</v>
      </c>
      <c r="O15" s="74">
        <v>193.7</v>
      </c>
      <c r="P15" s="74">
        <v>194.7</v>
      </c>
      <c r="Q15" s="74">
        <v>196.8</v>
      </c>
    </row>
    <row r="16" spans="1:17" ht="11.45" customHeight="1" x14ac:dyDescent="0.25">
      <c r="B16" s="146"/>
    </row>
    <row r="17" spans="1:17" ht="11.45" customHeight="1" x14ac:dyDescent="0.25">
      <c r="A17" s="27" t="s">
        <v>12</v>
      </c>
      <c r="B17" s="145"/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</row>
    <row r="18" spans="1:17" ht="11.45" customHeight="1" x14ac:dyDescent="0.25">
      <c r="A18" s="130" t="s">
        <v>39</v>
      </c>
      <c r="B18" s="144">
        <f>IF(TrAvia_act!B31=0,0,TrAvia_act!B31/B4)</f>
        <v>0.73283800244487629</v>
      </c>
      <c r="C18" s="144">
        <f>IF(TrAvia_act!C31=0,0,TrAvia_act!C31/C4)</f>
        <v>0.72840132440481808</v>
      </c>
      <c r="D18" s="144">
        <f>IF(TrAvia_act!D31=0,0,TrAvia_act!D31/D4)</f>
        <v>0.73355408972632596</v>
      </c>
      <c r="E18" s="144">
        <f>IF(TrAvia_act!E31=0,0,TrAvia_act!E31/E4)</f>
        <v>0.74662365405548936</v>
      </c>
      <c r="F18" s="144">
        <f>IF(TrAvia_act!F31=0,0,TrAvia_act!F31/F4)</f>
        <v>0.67597077871489375</v>
      </c>
      <c r="G18" s="144">
        <f>IF(TrAvia_act!G31=0,0,TrAvia_act!G31/G4)</f>
        <v>0.74531201705854877</v>
      </c>
      <c r="H18" s="144">
        <f>IF(TrAvia_act!H31=0,0,TrAvia_act!H31/H4)</f>
        <v>0.75752179925990426</v>
      </c>
      <c r="I18" s="144">
        <f>IF(TrAvia_act!I31=0,0,TrAvia_act!I31/I4)</f>
        <v>0.75581714967183811</v>
      </c>
      <c r="J18" s="144">
        <f>IF(TrAvia_act!J31=0,0,TrAvia_act!J31/J4)</f>
        <v>0.7477435983558296</v>
      </c>
      <c r="K18" s="144">
        <f>IF(TrAvia_act!K31=0,0,TrAvia_act!K31/K4)</f>
        <v>0.74304575373428738</v>
      </c>
      <c r="L18" s="144">
        <f>IF(TrAvia_act!L31=0,0,TrAvia_act!L31/L4)</f>
        <v>0.74738713142104163</v>
      </c>
      <c r="M18" s="144">
        <f>IF(TrAvia_act!M31=0,0,TrAvia_act!M31/M4)</f>
        <v>0.75635116623742626</v>
      </c>
      <c r="N18" s="144">
        <f>IF(TrAvia_act!N31=0,0,TrAvia_act!N31/N4)</f>
        <v>0.77284238834140861</v>
      </c>
      <c r="O18" s="144">
        <f>IF(TrAvia_act!O31=0,0,TrAvia_act!O31/O4)</f>
        <v>0.78386458700265915</v>
      </c>
      <c r="P18" s="144">
        <f>IF(TrAvia_act!P31=0,0,TrAvia_act!P31/P4)</f>
        <v>0.79891681409178572</v>
      </c>
      <c r="Q18" s="144">
        <f>IF(TrAvia_act!Q31=0,0,TrAvia_act!Q31/Q4)</f>
        <v>0.81612351842251674</v>
      </c>
    </row>
    <row r="19" spans="1:17" ht="11.45" customHeight="1" x14ac:dyDescent="0.25">
      <c r="A19" s="116" t="s">
        <v>23</v>
      </c>
      <c r="B19" s="143">
        <v>0.58490160924173817</v>
      </c>
      <c r="C19" s="143">
        <v>0.58490111418718937</v>
      </c>
      <c r="D19" s="143">
        <v>0.58179498202537883</v>
      </c>
      <c r="E19" s="143">
        <v>0.58381644306028202</v>
      </c>
      <c r="F19" s="143">
        <v>0.53256302782387599</v>
      </c>
      <c r="G19" s="143">
        <v>0.588446813260038</v>
      </c>
      <c r="H19" s="143">
        <v>0.60079428961305947</v>
      </c>
      <c r="I19" s="143">
        <v>0.59775167774358273</v>
      </c>
      <c r="J19" s="143">
        <v>0.58334738099136918</v>
      </c>
      <c r="K19" s="143">
        <v>0.5811682332662127</v>
      </c>
      <c r="L19" s="143">
        <v>0.58527654233204374</v>
      </c>
      <c r="M19" s="143">
        <v>0.5856253915784283</v>
      </c>
      <c r="N19" s="143">
        <v>0.5878380343755788</v>
      </c>
      <c r="O19" s="143">
        <v>0.58302096212921306</v>
      </c>
      <c r="P19" s="143">
        <v>0.59095765398152944</v>
      </c>
      <c r="Q19" s="143">
        <v>0.60447892735715514</v>
      </c>
    </row>
    <row r="20" spans="1:17" ht="11.45" customHeight="1" x14ac:dyDescent="0.25">
      <c r="A20" s="116" t="s">
        <v>127</v>
      </c>
      <c r="B20" s="143">
        <v>0.8480609046943075</v>
      </c>
      <c r="C20" s="143">
        <v>0.84806157983379016</v>
      </c>
      <c r="D20" s="143">
        <v>0.84418953706404876</v>
      </c>
      <c r="E20" s="143">
        <v>0.84522944066050187</v>
      </c>
      <c r="F20" s="143">
        <v>0.76794038317029734</v>
      </c>
      <c r="G20" s="143">
        <v>0.84518377455483995</v>
      </c>
      <c r="H20" s="143">
        <v>0.86088124656667964</v>
      </c>
      <c r="I20" s="143">
        <v>0.85870705625542987</v>
      </c>
      <c r="J20" s="143">
        <v>0.8455950201892648</v>
      </c>
      <c r="K20" s="143">
        <v>0.8415251298126315</v>
      </c>
      <c r="L20" s="143">
        <v>0.84745522536136519</v>
      </c>
      <c r="M20" s="143">
        <v>0.85741816085521405</v>
      </c>
      <c r="N20" s="143">
        <v>0.87133924686514752</v>
      </c>
      <c r="O20" s="143">
        <v>0.87982847345056137</v>
      </c>
      <c r="P20" s="143">
        <v>0.89606015755928681</v>
      </c>
      <c r="Q20" s="143">
        <v>0.91734426778094935</v>
      </c>
    </row>
    <row r="21" spans="1:17" ht="11.45" customHeight="1" x14ac:dyDescent="0.25">
      <c r="A21" s="93" t="s">
        <v>125</v>
      </c>
      <c r="B21" s="142">
        <v>0.56584607802473519</v>
      </c>
      <c r="C21" s="142">
        <v>0.56584868895314955</v>
      </c>
      <c r="D21" s="142">
        <v>0.61643408772019437</v>
      </c>
      <c r="E21" s="142">
        <v>0.72850193837812205</v>
      </c>
      <c r="F21" s="142">
        <v>0.65144484039602801</v>
      </c>
      <c r="G21" s="142">
        <v>0.74320443923082713</v>
      </c>
      <c r="H21" s="142">
        <v>0.74955140436790124</v>
      </c>
      <c r="I21" s="142">
        <v>0.74241108752386997</v>
      </c>
      <c r="J21" s="142">
        <v>0.74130625598844757</v>
      </c>
      <c r="K21" s="142">
        <v>0.72854871110581765</v>
      </c>
      <c r="L21" s="142">
        <v>0.72895682215028634</v>
      </c>
      <c r="M21" s="142">
        <v>0.71787137254981714</v>
      </c>
      <c r="N21" s="142">
        <v>0.73615049939111654</v>
      </c>
      <c r="O21" s="142">
        <v>0.7384479363141967</v>
      </c>
      <c r="P21" s="142">
        <v>0.74573700998562165</v>
      </c>
      <c r="Q21" s="142">
        <v>0.74928288135746812</v>
      </c>
    </row>
    <row r="23" spans="1:17" ht="11.45" customHeight="1" x14ac:dyDescent="0.25">
      <c r="A23" s="27" t="s">
        <v>13</v>
      </c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</row>
    <row r="24" spans="1:17" ht="11.45" customHeight="1" x14ac:dyDescent="0.25">
      <c r="A24" s="130" t="s">
        <v>39</v>
      </c>
      <c r="B24" s="137">
        <f>IF(TrAvia_ene!B8=0,0,TrAvia_ene!B8/(B12*TrAvia_act!B13))</f>
        <v>2.7701371338038527E-2</v>
      </c>
      <c r="C24" s="137">
        <f>IF(TrAvia_ene!C8=0,0,TrAvia_ene!C8/(C12*TrAvia_act!C13))</f>
        <v>2.6296618170770718E-2</v>
      </c>
      <c r="D24" s="137">
        <f>IF(TrAvia_ene!D8=0,0,TrAvia_ene!D8/(D12*TrAvia_act!D13))</f>
        <v>2.5971723256317282E-2</v>
      </c>
      <c r="E24" s="137">
        <f>IF(TrAvia_ene!E8=0,0,TrAvia_ene!E8/(E12*TrAvia_act!E13))</f>
        <v>2.7127523932429492E-2</v>
      </c>
      <c r="F24" s="137">
        <f>IF(TrAvia_ene!F8=0,0,TrAvia_ene!F8/(F12*TrAvia_act!F13))</f>
        <v>2.5116342599603433E-2</v>
      </c>
      <c r="G24" s="137">
        <f>IF(TrAvia_ene!G8=0,0,TrAvia_ene!G8/(G12*TrAvia_act!G13))</f>
        <v>2.7246628500183404E-2</v>
      </c>
      <c r="H24" s="137">
        <f>IF(TrAvia_ene!H8=0,0,TrAvia_ene!H8/(H12*TrAvia_act!H13))</f>
        <v>2.6669937291231679E-2</v>
      </c>
      <c r="I24" s="137">
        <f>IF(TrAvia_ene!I8=0,0,TrAvia_ene!I8/(I12*TrAvia_act!I13))</f>
        <v>2.6242148739410383E-2</v>
      </c>
      <c r="J24" s="137">
        <f>IF(TrAvia_ene!J8=0,0,TrAvia_ene!J8/(J12*TrAvia_act!J13))</f>
        <v>2.5576231316784357E-2</v>
      </c>
      <c r="K24" s="137">
        <f>IF(TrAvia_ene!K8=0,0,TrAvia_ene!K8/(K12*TrAvia_act!K13))</f>
        <v>2.4664475331984858E-2</v>
      </c>
      <c r="L24" s="137">
        <f>IF(TrAvia_ene!L8=0,0,TrAvia_ene!L8/(L12*TrAvia_act!L13))</f>
        <v>2.4853656537971485E-2</v>
      </c>
      <c r="M24" s="137">
        <f>IF(TrAvia_ene!M8=0,0,TrAvia_ene!M8/(M12*TrAvia_act!M13))</f>
        <v>2.4566209650554477E-2</v>
      </c>
      <c r="N24" s="137">
        <f>IF(TrAvia_ene!N8=0,0,TrAvia_ene!N8/(N12*TrAvia_act!N13))</f>
        <v>2.4243584457795959E-2</v>
      </c>
      <c r="O24" s="137">
        <f>IF(TrAvia_ene!O8=0,0,TrAvia_ene!O8/(O12*TrAvia_act!O13))</f>
        <v>2.3179866404248396E-2</v>
      </c>
      <c r="P24" s="137">
        <f>IF(TrAvia_ene!P8=0,0,TrAvia_ene!P8/(P12*TrAvia_act!P13))</f>
        <v>2.3464136229418408E-2</v>
      </c>
      <c r="Q24" s="137">
        <f>IF(TrAvia_ene!Q8=0,0,TrAvia_ene!Q8/(Q12*TrAvia_act!Q13))</f>
        <v>2.4375382717538731E-2</v>
      </c>
    </row>
    <row r="25" spans="1:17" ht="11.45" customHeight="1" x14ac:dyDescent="0.25">
      <c r="A25" s="116" t="s">
        <v>23</v>
      </c>
      <c r="B25" s="108">
        <f>IF(TrAvia_ene!B9=0,0,TrAvia_ene!B9/(B13*TrAvia_act!B14))</f>
        <v>3.8634449580227374E-2</v>
      </c>
      <c r="C25" s="108">
        <f>IF(TrAvia_ene!C9=0,0,TrAvia_ene!C9/(C13*TrAvia_act!C14))</f>
        <v>3.8199170945028081E-2</v>
      </c>
      <c r="D25" s="108">
        <f>IF(TrAvia_ene!D9=0,0,TrAvia_ene!D9/(D13*TrAvia_act!D14))</f>
        <v>3.5797272604067489E-2</v>
      </c>
      <c r="E25" s="108">
        <f>IF(TrAvia_ene!E9=0,0,TrAvia_ene!E9/(E13*TrAvia_act!E14))</f>
        <v>3.4688646928999423E-2</v>
      </c>
      <c r="F25" s="108">
        <f>IF(TrAvia_ene!F9=0,0,TrAvia_ene!F9/(F13*TrAvia_act!F14))</f>
        <v>3.1555329897674615E-2</v>
      </c>
      <c r="G25" s="108">
        <f>IF(TrAvia_ene!G9=0,0,TrAvia_ene!G9/(G13*TrAvia_act!G14))</f>
        <v>3.6719543706305591E-2</v>
      </c>
      <c r="H25" s="108">
        <f>IF(TrAvia_ene!H9=0,0,TrAvia_ene!H9/(H13*TrAvia_act!H14))</f>
        <v>3.7234641263860904E-2</v>
      </c>
      <c r="I25" s="108">
        <f>IF(TrAvia_ene!I9=0,0,TrAvia_ene!I9/(I13*TrAvia_act!I14))</f>
        <v>3.6222085427523906E-2</v>
      </c>
      <c r="J25" s="108">
        <f>IF(TrAvia_ene!J9=0,0,TrAvia_ene!J9/(J13*TrAvia_act!J14))</f>
        <v>3.7153005784885874E-2</v>
      </c>
      <c r="K25" s="108">
        <f>IF(TrAvia_ene!K9=0,0,TrAvia_ene!K9/(K13*TrAvia_act!K14))</f>
        <v>3.5566401469258303E-2</v>
      </c>
      <c r="L25" s="108">
        <f>IF(TrAvia_ene!L9=0,0,TrAvia_ene!L9/(L13*TrAvia_act!L14))</f>
        <v>3.9188218563545305E-2</v>
      </c>
      <c r="M25" s="108">
        <f>IF(TrAvia_ene!M9=0,0,TrAvia_ene!M9/(M13*TrAvia_act!M14))</f>
        <v>3.5541007329987905E-2</v>
      </c>
      <c r="N25" s="108">
        <f>IF(TrAvia_ene!N9=0,0,TrAvia_ene!N9/(N13*TrAvia_act!N14))</f>
        <v>3.5180449438642264E-2</v>
      </c>
      <c r="O25" s="108">
        <f>IF(TrAvia_ene!O9=0,0,TrAvia_ene!O9/(O13*TrAvia_act!O14))</f>
        <v>3.4579670154261194E-2</v>
      </c>
      <c r="P25" s="108">
        <f>IF(TrAvia_ene!P9=0,0,TrAvia_ene!P9/(P13*TrAvia_act!P14))</f>
        <v>3.6263914143425537E-2</v>
      </c>
      <c r="Q25" s="108">
        <f>IF(TrAvia_ene!Q9=0,0,TrAvia_ene!Q9/(Q13*TrAvia_act!Q14))</f>
        <v>3.7910872210217529E-2</v>
      </c>
    </row>
    <row r="26" spans="1:17" ht="11.45" customHeight="1" x14ac:dyDescent="0.25">
      <c r="A26" s="95" t="s">
        <v>127</v>
      </c>
      <c r="B26" s="106">
        <f>IF(TrAvia_ene!B10=0,0,TrAvia_ene!B10/(B14*TrAvia_act!B15))</f>
        <v>2.4630638294118067E-2</v>
      </c>
      <c r="C26" s="106">
        <f>IF(TrAvia_ene!C10=0,0,TrAvia_ene!C10/(C14*TrAvia_act!C15))</f>
        <v>2.4316689286913457E-2</v>
      </c>
      <c r="D26" s="106">
        <f>IF(TrAvia_ene!D10=0,0,TrAvia_ene!D10/(D14*TrAvia_act!D15))</f>
        <v>2.4591133767922171E-2</v>
      </c>
      <c r="E26" s="106">
        <f>IF(TrAvia_ene!E10=0,0,TrAvia_ene!E10/(E14*TrAvia_act!E15))</f>
        <v>2.6230855029906058E-2</v>
      </c>
      <c r="F26" s="106">
        <f>IF(TrAvia_ene!F10=0,0,TrAvia_ene!F10/(F14*TrAvia_act!F15))</f>
        <v>2.4629988799794611E-2</v>
      </c>
      <c r="G26" s="106">
        <f>IF(TrAvia_ene!G10=0,0,TrAvia_ene!G10/(G14*TrAvia_act!G15))</f>
        <v>2.5250327577979521E-2</v>
      </c>
      <c r="H26" s="106">
        <f>IF(TrAvia_ene!H10=0,0,TrAvia_ene!H10/(H14*TrAvia_act!H15))</f>
        <v>2.4203130244377688E-2</v>
      </c>
      <c r="I26" s="106">
        <f>IF(TrAvia_ene!I10=0,0,TrAvia_ene!I10/(I14*TrAvia_act!I15))</f>
        <v>2.4615716006892639E-2</v>
      </c>
      <c r="J26" s="106">
        <f>IF(TrAvia_ene!J10=0,0,TrAvia_ene!J10/(J14*TrAvia_act!J15))</f>
        <v>2.3661367640808287E-2</v>
      </c>
      <c r="K26" s="106">
        <f>IF(TrAvia_ene!K10=0,0,TrAvia_ene!K10/(K14*TrAvia_act!K15))</f>
        <v>2.2938022323455948E-2</v>
      </c>
      <c r="L26" s="106">
        <f>IF(TrAvia_ene!L10=0,0,TrAvia_ene!L10/(L14*TrAvia_act!L15))</f>
        <v>2.1324411378559411E-2</v>
      </c>
      <c r="M26" s="106">
        <f>IF(TrAvia_ene!M10=0,0,TrAvia_ene!M10/(M14*TrAvia_act!M15))</f>
        <v>2.3251301232630171E-2</v>
      </c>
      <c r="N26" s="106">
        <f>IF(TrAvia_ene!N10=0,0,TrAvia_ene!N10/(N14*TrAvia_act!N15))</f>
        <v>2.3420452426085724E-2</v>
      </c>
      <c r="O26" s="106">
        <f>IF(TrAvia_ene!O10=0,0,TrAvia_ene!O10/(O14*TrAvia_act!O15))</f>
        <v>2.2605697471709367E-2</v>
      </c>
      <c r="P26" s="106">
        <f>IF(TrAvia_ene!P10=0,0,TrAvia_ene!P10/(P14*TrAvia_act!P15))</f>
        <v>2.2492335137135305E-2</v>
      </c>
      <c r="Q26" s="106">
        <f>IF(TrAvia_ene!Q10=0,0,TrAvia_ene!Q10/(Q14*TrAvia_act!Q15))</f>
        <v>2.315176487380562E-2</v>
      </c>
    </row>
    <row r="27" spans="1:17" ht="11.45" customHeight="1" x14ac:dyDescent="0.25">
      <c r="A27" s="93" t="s">
        <v>125</v>
      </c>
      <c r="B27" s="105">
        <f>IF(TrAvia_ene!B11=0,0,TrAvia_ene!B11/(B15*TrAvia_act!B16))</f>
        <v>1.6385890891075089E-2</v>
      </c>
      <c r="C27" s="105">
        <f>IF(TrAvia_ene!C11=0,0,TrAvia_ene!C11/(C15*TrAvia_act!C16))</f>
        <v>1.4131788000237244E-2</v>
      </c>
      <c r="D27" s="105">
        <f>IF(TrAvia_ene!D11=0,0,TrAvia_ene!D11/(D15*TrAvia_act!D16))</f>
        <v>1.4338748533960647E-2</v>
      </c>
      <c r="E27" s="105">
        <f>IF(TrAvia_ene!E11=0,0,TrAvia_ene!E11/(E15*TrAvia_act!E16))</f>
        <v>1.5385603166133079E-2</v>
      </c>
      <c r="F27" s="105">
        <f>IF(TrAvia_ene!F11=0,0,TrAvia_ene!F11/(F15*TrAvia_act!F16))</f>
        <v>1.4480670730208194E-2</v>
      </c>
      <c r="G27" s="105">
        <f>IF(TrAvia_ene!G11=0,0,TrAvia_ene!G11/(G15*TrAvia_act!G16))</f>
        <v>1.5240199611234902E-2</v>
      </c>
      <c r="H27" s="105">
        <f>IF(TrAvia_ene!H11=0,0,TrAvia_ene!H11/(H15*TrAvia_act!H16))</f>
        <v>1.5019024605377778E-2</v>
      </c>
      <c r="I27" s="105">
        <f>IF(TrAvia_ene!I11=0,0,TrAvia_ene!I11/(I15*TrAvia_act!I16))</f>
        <v>1.4797572081214821E-2</v>
      </c>
      <c r="J27" s="105">
        <f>IF(TrAvia_ene!J11=0,0,TrAvia_ene!J11/(J15*TrAvia_act!J16))</f>
        <v>1.4445607731767835E-2</v>
      </c>
      <c r="K27" s="105">
        <f>IF(TrAvia_ene!K11=0,0,TrAvia_ene!K11/(K15*TrAvia_act!K16))</f>
        <v>1.4093807147864108E-2</v>
      </c>
      <c r="L27" s="105">
        <f>IF(TrAvia_ene!L11=0,0,TrAvia_ene!L11/(L15*TrAvia_act!L16))</f>
        <v>1.3821859715536121E-2</v>
      </c>
      <c r="M27" s="105">
        <f>IF(TrAvia_ene!M11=0,0,TrAvia_ene!M11/(M15*TrAvia_act!M16))</f>
        <v>1.4691133133562892E-2</v>
      </c>
      <c r="N27" s="105">
        <f>IF(TrAvia_ene!N11=0,0,TrAvia_ene!N11/(N15*TrAvia_act!N16))</f>
        <v>1.4758739410566199E-2</v>
      </c>
      <c r="O27" s="105">
        <f>IF(TrAvia_ene!O11=0,0,TrAvia_ene!O11/(O15*TrAvia_act!O16))</f>
        <v>1.4460927541669532E-2</v>
      </c>
      <c r="P27" s="105">
        <f>IF(TrAvia_ene!P11=0,0,TrAvia_ene!P11/(P15*TrAvia_act!P16))</f>
        <v>1.4457739560914798E-2</v>
      </c>
      <c r="Q27" s="105">
        <f>IF(TrAvia_ene!Q11=0,0,TrAvia_ene!Q11/(Q15*TrAvia_act!Q16))</f>
        <v>1.4959476957020089E-2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Q2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191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150</v>
      </c>
      <c r="B3" s="68">
        <f t="shared" ref="B3:Q3" si="0">SUM(B4:B5)</f>
        <v>50439.749357862871</v>
      </c>
      <c r="C3" s="68">
        <f t="shared" si="0"/>
        <v>54027.691651315195</v>
      </c>
      <c r="D3" s="68">
        <f t="shared" si="0"/>
        <v>50888.737682264065</v>
      </c>
      <c r="E3" s="68">
        <f t="shared" si="0"/>
        <v>51279.927917293011</v>
      </c>
      <c r="F3" s="68">
        <f t="shared" si="0"/>
        <v>53701.046814821464</v>
      </c>
      <c r="G3" s="68">
        <f t="shared" si="0"/>
        <v>53541.703228413266</v>
      </c>
      <c r="H3" s="68">
        <f t="shared" si="0"/>
        <v>52336.37660045462</v>
      </c>
      <c r="I3" s="68">
        <f t="shared" si="0"/>
        <v>48235.257103342585</v>
      </c>
      <c r="J3" s="68">
        <f t="shared" si="0"/>
        <v>47564.336504330473</v>
      </c>
      <c r="K3" s="68">
        <f t="shared" si="0"/>
        <v>39028.649311598179</v>
      </c>
      <c r="L3" s="68">
        <f t="shared" si="0"/>
        <v>41732.834141899002</v>
      </c>
      <c r="M3" s="68">
        <f t="shared" si="0"/>
        <v>35509.516776331584</v>
      </c>
      <c r="N3" s="68">
        <f t="shared" si="0"/>
        <v>29420.555102299179</v>
      </c>
      <c r="O3" s="68">
        <f t="shared" si="0"/>
        <v>19602.716040969503</v>
      </c>
      <c r="P3" s="68">
        <f t="shared" si="0"/>
        <v>14657.097356689152</v>
      </c>
      <c r="Q3" s="68">
        <f t="shared" si="0"/>
        <v>15253.411174881436</v>
      </c>
    </row>
    <row r="4" spans="1:17" ht="11.45" customHeight="1" x14ac:dyDescent="0.25">
      <c r="A4" s="148" t="s">
        <v>147</v>
      </c>
      <c r="B4" s="77">
        <v>50439.749357862871</v>
      </c>
      <c r="C4" s="77">
        <v>54027.691651315195</v>
      </c>
      <c r="D4" s="77">
        <v>50888.737682264065</v>
      </c>
      <c r="E4" s="77">
        <v>51279.927917293011</v>
      </c>
      <c r="F4" s="77">
        <v>53701.046814821464</v>
      </c>
      <c r="G4" s="77">
        <v>53541.703228413266</v>
      </c>
      <c r="H4" s="77">
        <v>52336.37660045462</v>
      </c>
      <c r="I4" s="77">
        <v>48235.257103342585</v>
      </c>
      <c r="J4" s="77">
        <v>47564.336504330473</v>
      </c>
      <c r="K4" s="77">
        <v>39028.649311598179</v>
      </c>
      <c r="L4" s="77">
        <v>41732.834141899002</v>
      </c>
      <c r="M4" s="77">
        <v>35509.516776331584</v>
      </c>
      <c r="N4" s="77">
        <v>29420.555102299179</v>
      </c>
      <c r="O4" s="77">
        <v>19602.716040969503</v>
      </c>
      <c r="P4" s="77">
        <v>14657.097356689152</v>
      </c>
      <c r="Q4" s="77">
        <v>15253.411174881436</v>
      </c>
    </row>
    <row r="5" spans="1:17" ht="11.45" customHeight="1" x14ac:dyDescent="0.25">
      <c r="A5" s="147" t="s">
        <v>146</v>
      </c>
      <c r="B5" s="74">
        <v>0</v>
      </c>
      <c r="C5" s="74">
        <v>0</v>
      </c>
      <c r="D5" s="74">
        <v>0</v>
      </c>
      <c r="E5" s="74">
        <v>0</v>
      </c>
      <c r="F5" s="74">
        <v>0</v>
      </c>
      <c r="G5" s="74">
        <v>0</v>
      </c>
      <c r="H5" s="74">
        <v>0</v>
      </c>
      <c r="I5" s="74">
        <v>0</v>
      </c>
      <c r="J5" s="74">
        <v>0</v>
      </c>
      <c r="K5" s="74">
        <v>0</v>
      </c>
      <c r="L5" s="74">
        <v>0</v>
      </c>
      <c r="M5" s="74">
        <v>0</v>
      </c>
      <c r="N5" s="74">
        <v>0</v>
      </c>
      <c r="O5" s="74">
        <v>0</v>
      </c>
      <c r="P5" s="74">
        <v>0</v>
      </c>
      <c r="Q5" s="74">
        <v>0</v>
      </c>
    </row>
    <row r="7" spans="1:17" ht="11.45" customHeight="1" x14ac:dyDescent="0.25">
      <c r="A7" s="27" t="s">
        <v>115</v>
      </c>
      <c r="B7" s="26">
        <f t="shared" ref="B7:Q7" si="1">SUM(B8:B9)</f>
        <v>45.329606097815443</v>
      </c>
      <c r="C7" s="26">
        <f t="shared" si="1"/>
        <v>45.591205734174125</v>
      </c>
      <c r="D7" s="26">
        <f t="shared" si="1"/>
        <v>46.282184211529874</v>
      </c>
      <c r="E7" s="26">
        <f t="shared" si="1"/>
        <v>52.283921537818237</v>
      </c>
      <c r="F7" s="26">
        <f t="shared" si="1"/>
        <v>54.67722008090017</v>
      </c>
      <c r="G7" s="26">
        <f t="shared" si="1"/>
        <v>53.11134275428202</v>
      </c>
      <c r="H7" s="26">
        <f t="shared" si="1"/>
        <v>58.257095783417313</v>
      </c>
      <c r="I7" s="26">
        <f t="shared" si="1"/>
        <v>51.019715429098099</v>
      </c>
      <c r="J7" s="26">
        <f t="shared" si="1"/>
        <v>46.703695896612004</v>
      </c>
      <c r="K7" s="26">
        <f t="shared" si="1"/>
        <v>39.105479349789007</v>
      </c>
      <c r="L7" s="26">
        <f t="shared" si="1"/>
        <v>37.938940128999093</v>
      </c>
      <c r="M7" s="26">
        <f t="shared" si="1"/>
        <v>29.98927439924552</v>
      </c>
      <c r="N7" s="26">
        <f t="shared" si="1"/>
        <v>31.476305213962195</v>
      </c>
      <c r="O7" s="26">
        <f t="shared" si="1"/>
        <v>18.66286312900878</v>
      </c>
      <c r="P7" s="26">
        <f t="shared" si="1"/>
        <v>12.178750766592191</v>
      </c>
      <c r="Q7" s="26">
        <f t="shared" si="1"/>
        <v>16.800896506179143</v>
      </c>
    </row>
    <row r="8" spans="1:17" ht="11.45" customHeight="1" x14ac:dyDescent="0.25">
      <c r="A8" s="148" t="s">
        <v>147</v>
      </c>
      <c r="B8" s="108">
        <v>45.329606097815443</v>
      </c>
      <c r="C8" s="108">
        <v>45.591205734174125</v>
      </c>
      <c r="D8" s="108">
        <v>46.282184211529874</v>
      </c>
      <c r="E8" s="108">
        <v>52.283921537818237</v>
      </c>
      <c r="F8" s="108">
        <v>54.67722008090017</v>
      </c>
      <c r="G8" s="108">
        <v>53.11134275428202</v>
      </c>
      <c r="H8" s="108">
        <v>58.257095783417313</v>
      </c>
      <c r="I8" s="108">
        <v>51.019715429098099</v>
      </c>
      <c r="J8" s="108">
        <v>46.703695896612004</v>
      </c>
      <c r="K8" s="108">
        <v>39.105479349789007</v>
      </c>
      <c r="L8" s="108">
        <v>37.938940128999093</v>
      </c>
      <c r="M8" s="108">
        <v>29.98927439924552</v>
      </c>
      <c r="N8" s="108">
        <v>31.476305213962195</v>
      </c>
      <c r="O8" s="108">
        <v>18.66286312900878</v>
      </c>
      <c r="P8" s="108">
        <v>12.178750766592191</v>
      </c>
      <c r="Q8" s="108">
        <v>16.800896506179143</v>
      </c>
    </row>
    <row r="9" spans="1:17" ht="11.45" customHeight="1" x14ac:dyDescent="0.25">
      <c r="A9" s="147" t="s">
        <v>146</v>
      </c>
      <c r="B9" s="105">
        <v>0</v>
      </c>
      <c r="C9" s="105">
        <v>0</v>
      </c>
      <c r="D9" s="105">
        <v>0</v>
      </c>
      <c r="E9" s="105">
        <v>0</v>
      </c>
      <c r="F9" s="105">
        <v>0</v>
      </c>
      <c r="G9" s="105">
        <v>0</v>
      </c>
      <c r="H9" s="105">
        <v>0</v>
      </c>
      <c r="I9" s="105">
        <v>0</v>
      </c>
      <c r="J9" s="105">
        <v>0</v>
      </c>
      <c r="K9" s="105">
        <v>0</v>
      </c>
      <c r="L9" s="105">
        <v>0</v>
      </c>
      <c r="M9" s="105">
        <v>0</v>
      </c>
      <c r="N9" s="105">
        <v>0</v>
      </c>
      <c r="O9" s="105">
        <v>0</v>
      </c>
      <c r="P9" s="105">
        <v>0</v>
      </c>
      <c r="Q9" s="105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149</v>
      </c>
      <c r="B13" s="68">
        <f t="shared" ref="B13:Q13" si="2">IF(B3=0,"",B3/B7)</f>
        <v>1112.7330171151366</v>
      </c>
      <c r="C13" s="68">
        <f t="shared" si="2"/>
        <v>1185.0463435060519</v>
      </c>
      <c r="D13" s="68">
        <f t="shared" si="2"/>
        <v>1099.5318943825171</v>
      </c>
      <c r="E13" s="68">
        <f t="shared" si="2"/>
        <v>980.79727780558665</v>
      </c>
      <c r="F13" s="68">
        <f t="shared" si="2"/>
        <v>982.14661856191003</v>
      </c>
      <c r="G13" s="68">
        <f t="shared" si="2"/>
        <v>1008.102986138428</v>
      </c>
      <c r="H13" s="68">
        <f t="shared" si="2"/>
        <v>898.36913249204565</v>
      </c>
      <c r="I13" s="68">
        <f t="shared" si="2"/>
        <v>945.42387580297145</v>
      </c>
      <c r="J13" s="68">
        <f t="shared" si="2"/>
        <v>1018.4276766794575</v>
      </c>
      <c r="K13" s="68">
        <f t="shared" si="2"/>
        <v>998.03531271145914</v>
      </c>
      <c r="L13" s="68">
        <f t="shared" si="2"/>
        <v>1100</v>
      </c>
      <c r="M13" s="68">
        <f t="shared" si="2"/>
        <v>1184.0738893377475</v>
      </c>
      <c r="N13" s="68">
        <f t="shared" si="2"/>
        <v>934.68896372401639</v>
      </c>
      <c r="O13" s="68">
        <f t="shared" si="2"/>
        <v>1050.3595244450919</v>
      </c>
      <c r="P13" s="68">
        <f t="shared" si="2"/>
        <v>1203.4976031281772</v>
      </c>
      <c r="Q13" s="68">
        <f t="shared" si="2"/>
        <v>907.89269306381584</v>
      </c>
    </row>
    <row r="14" spans="1:17" ht="11.45" customHeight="1" x14ac:dyDescent="0.25">
      <c r="A14" s="148" t="s">
        <v>147</v>
      </c>
      <c r="B14" s="77">
        <f t="shared" ref="B14:Q14" si="3">IF(B4=0,"",B4/B8)</f>
        <v>1112.7330171151366</v>
      </c>
      <c r="C14" s="77">
        <f t="shared" si="3"/>
        <v>1185.0463435060519</v>
      </c>
      <c r="D14" s="77">
        <f t="shared" si="3"/>
        <v>1099.5318943825171</v>
      </c>
      <c r="E14" s="77">
        <f t="shared" si="3"/>
        <v>980.79727780558665</v>
      </c>
      <c r="F14" s="77">
        <f t="shared" si="3"/>
        <v>982.14661856191003</v>
      </c>
      <c r="G14" s="77">
        <f t="shared" si="3"/>
        <v>1008.102986138428</v>
      </c>
      <c r="H14" s="77">
        <f t="shared" si="3"/>
        <v>898.36913249204565</v>
      </c>
      <c r="I14" s="77">
        <f t="shared" si="3"/>
        <v>945.42387580297145</v>
      </c>
      <c r="J14" s="77">
        <f t="shared" si="3"/>
        <v>1018.4276766794575</v>
      </c>
      <c r="K14" s="77">
        <f t="shared" si="3"/>
        <v>998.03531271145914</v>
      </c>
      <c r="L14" s="77">
        <f t="shared" si="3"/>
        <v>1100</v>
      </c>
      <c r="M14" s="77">
        <f t="shared" si="3"/>
        <v>1184.0738893377475</v>
      </c>
      <c r="N14" s="77">
        <f t="shared" si="3"/>
        <v>934.68896372401639</v>
      </c>
      <c r="O14" s="77">
        <f t="shared" si="3"/>
        <v>1050.3595244450919</v>
      </c>
      <c r="P14" s="77">
        <f t="shared" si="3"/>
        <v>1203.4976031281772</v>
      </c>
      <c r="Q14" s="77">
        <f t="shared" si="3"/>
        <v>907.89269306381584</v>
      </c>
    </row>
    <row r="15" spans="1:17" ht="11.45" customHeight="1" x14ac:dyDescent="0.25">
      <c r="A15" s="147" t="s">
        <v>146</v>
      </c>
      <c r="B15" s="74" t="str">
        <f t="shared" ref="B15:Q15" si="4">IF(B5=0,"",B5/B9)</f>
        <v/>
      </c>
      <c r="C15" s="74" t="str">
        <f t="shared" si="4"/>
        <v/>
      </c>
      <c r="D15" s="74" t="str">
        <f t="shared" si="4"/>
        <v/>
      </c>
      <c r="E15" s="74" t="str">
        <f t="shared" si="4"/>
        <v/>
      </c>
      <c r="F15" s="74" t="str">
        <f t="shared" si="4"/>
        <v/>
      </c>
      <c r="G15" s="74" t="str">
        <f t="shared" si="4"/>
        <v/>
      </c>
      <c r="H15" s="74" t="str">
        <f t="shared" si="4"/>
        <v/>
      </c>
      <c r="I15" s="74" t="str">
        <f t="shared" si="4"/>
        <v/>
      </c>
      <c r="J15" s="74" t="str">
        <f t="shared" si="4"/>
        <v/>
      </c>
      <c r="K15" s="74" t="str">
        <f t="shared" si="4"/>
        <v/>
      </c>
      <c r="L15" s="74" t="str">
        <f t="shared" si="4"/>
        <v/>
      </c>
      <c r="M15" s="74" t="str">
        <f t="shared" si="4"/>
        <v/>
      </c>
      <c r="N15" s="74" t="str">
        <f t="shared" si="4"/>
        <v/>
      </c>
      <c r="O15" s="74" t="str">
        <f t="shared" si="4"/>
        <v/>
      </c>
      <c r="P15" s="74" t="str">
        <f t="shared" si="4"/>
        <v/>
      </c>
      <c r="Q15" s="74" t="str">
        <f t="shared" si="4"/>
        <v/>
      </c>
    </row>
    <row r="17" spans="1:17" ht="11.45" customHeight="1" x14ac:dyDescent="0.25">
      <c r="A17" s="27" t="s">
        <v>148</v>
      </c>
      <c r="B17" s="33">
        <f t="shared" ref="B17:Q17" si="5">IF(B3=0,0,B3/B$3)</f>
        <v>1</v>
      </c>
      <c r="C17" s="33">
        <f t="shared" si="5"/>
        <v>1</v>
      </c>
      <c r="D17" s="33">
        <f t="shared" si="5"/>
        <v>1</v>
      </c>
      <c r="E17" s="33">
        <f t="shared" si="5"/>
        <v>1</v>
      </c>
      <c r="F17" s="33">
        <f t="shared" si="5"/>
        <v>1</v>
      </c>
      <c r="G17" s="33">
        <f t="shared" si="5"/>
        <v>1</v>
      </c>
      <c r="H17" s="33">
        <f t="shared" si="5"/>
        <v>1</v>
      </c>
      <c r="I17" s="33">
        <f t="shared" si="5"/>
        <v>1</v>
      </c>
      <c r="J17" s="33">
        <f t="shared" si="5"/>
        <v>1</v>
      </c>
      <c r="K17" s="33">
        <f t="shared" si="5"/>
        <v>1</v>
      </c>
      <c r="L17" s="33">
        <f t="shared" si="5"/>
        <v>1</v>
      </c>
      <c r="M17" s="33">
        <f t="shared" si="5"/>
        <v>1</v>
      </c>
      <c r="N17" s="33">
        <f t="shared" si="5"/>
        <v>1</v>
      </c>
      <c r="O17" s="33">
        <f t="shared" si="5"/>
        <v>1</v>
      </c>
      <c r="P17" s="33">
        <f t="shared" si="5"/>
        <v>1</v>
      </c>
      <c r="Q17" s="33">
        <f t="shared" si="5"/>
        <v>1</v>
      </c>
    </row>
    <row r="18" spans="1:17" ht="11.45" customHeight="1" x14ac:dyDescent="0.25">
      <c r="A18" s="148" t="s">
        <v>147</v>
      </c>
      <c r="B18" s="115">
        <f t="shared" ref="B18:Q18" si="6">IF(B4=0,0,B4/B$3)</f>
        <v>1</v>
      </c>
      <c r="C18" s="115">
        <f t="shared" si="6"/>
        <v>1</v>
      </c>
      <c r="D18" s="115">
        <f t="shared" si="6"/>
        <v>1</v>
      </c>
      <c r="E18" s="115">
        <f t="shared" si="6"/>
        <v>1</v>
      </c>
      <c r="F18" s="115">
        <f t="shared" si="6"/>
        <v>1</v>
      </c>
      <c r="G18" s="115">
        <f t="shared" si="6"/>
        <v>1</v>
      </c>
      <c r="H18" s="115">
        <f t="shared" si="6"/>
        <v>1</v>
      </c>
      <c r="I18" s="115">
        <f t="shared" si="6"/>
        <v>1</v>
      </c>
      <c r="J18" s="115">
        <f t="shared" si="6"/>
        <v>1</v>
      </c>
      <c r="K18" s="115">
        <f t="shared" si="6"/>
        <v>1</v>
      </c>
      <c r="L18" s="115">
        <f t="shared" si="6"/>
        <v>1</v>
      </c>
      <c r="M18" s="115">
        <f t="shared" si="6"/>
        <v>1</v>
      </c>
      <c r="N18" s="115">
        <f t="shared" si="6"/>
        <v>1</v>
      </c>
      <c r="O18" s="115">
        <f t="shared" si="6"/>
        <v>1</v>
      </c>
      <c r="P18" s="115">
        <f t="shared" si="6"/>
        <v>1</v>
      </c>
      <c r="Q18" s="115">
        <f t="shared" si="6"/>
        <v>1</v>
      </c>
    </row>
    <row r="19" spans="1:17" ht="11.45" customHeight="1" x14ac:dyDescent="0.25">
      <c r="A19" s="147" t="s">
        <v>146</v>
      </c>
      <c r="B19" s="28">
        <f t="shared" ref="B19:Q19" si="7">IF(B5=0,0,B5/B$3)</f>
        <v>0</v>
      </c>
      <c r="C19" s="28">
        <f t="shared" si="7"/>
        <v>0</v>
      </c>
      <c r="D19" s="28">
        <f t="shared" si="7"/>
        <v>0</v>
      </c>
      <c r="E19" s="28">
        <f t="shared" si="7"/>
        <v>0</v>
      </c>
      <c r="F19" s="28">
        <f t="shared" si="7"/>
        <v>0</v>
      </c>
      <c r="G19" s="28">
        <f t="shared" si="7"/>
        <v>0</v>
      </c>
      <c r="H19" s="28">
        <f t="shared" si="7"/>
        <v>0</v>
      </c>
      <c r="I19" s="28">
        <f t="shared" si="7"/>
        <v>0</v>
      </c>
      <c r="J19" s="28">
        <f t="shared" si="7"/>
        <v>0</v>
      </c>
      <c r="K19" s="28">
        <f t="shared" si="7"/>
        <v>0</v>
      </c>
      <c r="L19" s="28">
        <f t="shared" si="7"/>
        <v>0</v>
      </c>
      <c r="M19" s="28">
        <f t="shared" si="7"/>
        <v>0</v>
      </c>
      <c r="N19" s="28">
        <f t="shared" si="7"/>
        <v>0</v>
      </c>
      <c r="O19" s="28">
        <f t="shared" si="7"/>
        <v>0</v>
      </c>
      <c r="P19" s="28">
        <f t="shared" si="7"/>
        <v>0</v>
      </c>
      <c r="Q19" s="28">
        <f t="shared" si="7"/>
        <v>0</v>
      </c>
    </row>
    <row r="20" spans="1:17" ht="11.45" customHeight="1" x14ac:dyDescent="0.25"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</row>
    <row r="21" spans="1:17" ht="11.45" customHeight="1" x14ac:dyDescent="0.25">
      <c r="A21" s="27" t="s">
        <v>61</v>
      </c>
      <c r="B21" s="33">
        <f t="shared" ref="B21:Q21" si="8">IF(B7=0,0,B7/B$7)</f>
        <v>1</v>
      </c>
      <c r="C21" s="33">
        <f t="shared" si="8"/>
        <v>1</v>
      </c>
      <c r="D21" s="33">
        <f t="shared" si="8"/>
        <v>1</v>
      </c>
      <c r="E21" s="33">
        <f t="shared" si="8"/>
        <v>1</v>
      </c>
      <c r="F21" s="33">
        <f t="shared" si="8"/>
        <v>1</v>
      </c>
      <c r="G21" s="33">
        <f t="shared" si="8"/>
        <v>1</v>
      </c>
      <c r="H21" s="33">
        <f t="shared" si="8"/>
        <v>1</v>
      </c>
      <c r="I21" s="33">
        <f t="shared" si="8"/>
        <v>1</v>
      </c>
      <c r="J21" s="33">
        <f t="shared" si="8"/>
        <v>1</v>
      </c>
      <c r="K21" s="33">
        <f t="shared" si="8"/>
        <v>1</v>
      </c>
      <c r="L21" s="33">
        <f t="shared" si="8"/>
        <v>1</v>
      </c>
      <c r="M21" s="33">
        <f t="shared" si="8"/>
        <v>1</v>
      </c>
      <c r="N21" s="33">
        <f t="shared" si="8"/>
        <v>1</v>
      </c>
      <c r="O21" s="33">
        <f t="shared" si="8"/>
        <v>1</v>
      </c>
      <c r="P21" s="33">
        <f t="shared" si="8"/>
        <v>1</v>
      </c>
      <c r="Q21" s="33">
        <f t="shared" si="8"/>
        <v>1</v>
      </c>
    </row>
    <row r="22" spans="1:17" ht="11.45" customHeight="1" x14ac:dyDescent="0.25">
      <c r="A22" s="148" t="s">
        <v>147</v>
      </c>
      <c r="B22" s="115">
        <f t="shared" ref="B22:Q22" si="9">IF(B8=0,0,B8/B$7)</f>
        <v>1</v>
      </c>
      <c r="C22" s="115">
        <f t="shared" si="9"/>
        <v>1</v>
      </c>
      <c r="D22" s="115">
        <f t="shared" si="9"/>
        <v>1</v>
      </c>
      <c r="E22" s="115">
        <f t="shared" si="9"/>
        <v>1</v>
      </c>
      <c r="F22" s="115">
        <f t="shared" si="9"/>
        <v>1</v>
      </c>
      <c r="G22" s="115">
        <f t="shared" si="9"/>
        <v>1</v>
      </c>
      <c r="H22" s="115">
        <f t="shared" si="9"/>
        <v>1</v>
      </c>
      <c r="I22" s="115">
        <f t="shared" si="9"/>
        <v>1</v>
      </c>
      <c r="J22" s="115">
        <f t="shared" si="9"/>
        <v>1</v>
      </c>
      <c r="K22" s="115">
        <f t="shared" si="9"/>
        <v>1</v>
      </c>
      <c r="L22" s="115">
        <f t="shared" si="9"/>
        <v>1</v>
      </c>
      <c r="M22" s="115">
        <f t="shared" si="9"/>
        <v>1</v>
      </c>
      <c r="N22" s="115">
        <f t="shared" si="9"/>
        <v>1</v>
      </c>
      <c r="O22" s="115">
        <f t="shared" si="9"/>
        <v>1</v>
      </c>
      <c r="P22" s="115">
        <f t="shared" si="9"/>
        <v>1</v>
      </c>
      <c r="Q22" s="115">
        <f t="shared" si="9"/>
        <v>1</v>
      </c>
    </row>
    <row r="23" spans="1:17" ht="11.45" customHeight="1" x14ac:dyDescent="0.25">
      <c r="A23" s="147" t="s">
        <v>146</v>
      </c>
      <c r="B23" s="28">
        <f t="shared" ref="B23:Q23" si="10">IF(B9=0,0,B9/B$7)</f>
        <v>0</v>
      </c>
      <c r="C23" s="28">
        <f t="shared" si="10"/>
        <v>0</v>
      </c>
      <c r="D23" s="28">
        <f t="shared" si="10"/>
        <v>0</v>
      </c>
      <c r="E23" s="28">
        <f t="shared" si="10"/>
        <v>0</v>
      </c>
      <c r="F23" s="28">
        <f t="shared" si="10"/>
        <v>0</v>
      </c>
      <c r="G23" s="28">
        <f t="shared" si="10"/>
        <v>0</v>
      </c>
      <c r="H23" s="28">
        <f t="shared" si="10"/>
        <v>0</v>
      </c>
      <c r="I23" s="28">
        <f t="shared" si="10"/>
        <v>0</v>
      </c>
      <c r="J23" s="28">
        <f t="shared" si="10"/>
        <v>0</v>
      </c>
      <c r="K23" s="28">
        <f t="shared" si="10"/>
        <v>0</v>
      </c>
      <c r="L23" s="28">
        <f t="shared" si="10"/>
        <v>0</v>
      </c>
      <c r="M23" s="28">
        <f t="shared" si="10"/>
        <v>0</v>
      </c>
      <c r="N23" s="28">
        <f t="shared" si="10"/>
        <v>0</v>
      </c>
      <c r="O23" s="28">
        <f t="shared" si="10"/>
        <v>0</v>
      </c>
      <c r="P23" s="28">
        <f t="shared" si="10"/>
        <v>0</v>
      </c>
      <c r="Q23" s="28">
        <f t="shared" si="10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Q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92</v>
      </c>
      <c r="B4" s="100">
        <v>1394.5490006343171</v>
      </c>
      <c r="C4" s="100">
        <v>1388.7099199999998</v>
      </c>
      <c r="D4" s="100">
        <v>1395.79916</v>
      </c>
      <c r="E4" s="100">
        <v>1561.19038</v>
      </c>
      <c r="F4" s="100">
        <v>1616.4890399999999</v>
      </c>
      <c r="G4" s="100">
        <v>1554.6486212735495</v>
      </c>
      <c r="H4" s="100">
        <v>1688.3886399999999</v>
      </c>
      <c r="I4" s="100">
        <v>1463.99721</v>
      </c>
      <c r="J4" s="100">
        <v>1326.8813600000001</v>
      </c>
      <c r="K4" s="100">
        <v>1100.0111400000001</v>
      </c>
      <c r="L4" s="100">
        <v>1056.6308585530742</v>
      </c>
      <c r="M4" s="100">
        <v>826.95652822784882</v>
      </c>
      <c r="N4" s="100">
        <v>859.36783794959456</v>
      </c>
      <c r="O4" s="100">
        <v>504.48963220989845</v>
      </c>
      <c r="P4" s="100">
        <v>325.95327094998009</v>
      </c>
      <c r="Q4" s="100">
        <v>445.20874200616879</v>
      </c>
    </row>
    <row r="5" spans="1:17" ht="11.45" customHeight="1" x14ac:dyDescent="0.25">
      <c r="A5" s="95" t="s">
        <v>120</v>
      </c>
      <c r="B5" s="20">
        <v>1394.5490006343171</v>
      </c>
      <c r="C5" s="20">
        <v>1388.7099199999998</v>
      </c>
      <c r="D5" s="20">
        <v>1395.79916</v>
      </c>
      <c r="E5" s="20">
        <v>1561.19038</v>
      </c>
      <c r="F5" s="20">
        <v>1616.4890399999999</v>
      </c>
      <c r="G5" s="20">
        <v>1554.6486212735495</v>
      </c>
      <c r="H5" s="20">
        <v>1688.3886399999999</v>
      </c>
      <c r="I5" s="20">
        <v>1463.99721</v>
      </c>
      <c r="J5" s="20">
        <v>1326.8813600000001</v>
      </c>
      <c r="K5" s="20">
        <v>1100.0111400000001</v>
      </c>
      <c r="L5" s="20">
        <v>1056.6308585530742</v>
      </c>
      <c r="M5" s="20">
        <v>826.95652822784882</v>
      </c>
      <c r="N5" s="20">
        <v>859.36783794959456</v>
      </c>
      <c r="O5" s="20">
        <v>504.48963220989845</v>
      </c>
      <c r="P5" s="20">
        <v>325.95327094998009</v>
      </c>
      <c r="Q5" s="20">
        <v>445.20874200616879</v>
      </c>
    </row>
    <row r="6" spans="1:17" ht="11.45" customHeight="1" x14ac:dyDescent="0.25">
      <c r="A6" s="17" t="s">
        <v>90</v>
      </c>
      <c r="B6" s="20">
        <v>0</v>
      </c>
      <c r="C6" s="20">
        <v>0</v>
      </c>
      <c r="D6" s="20">
        <v>0</v>
      </c>
      <c r="E6" s="20">
        <v>0</v>
      </c>
      <c r="F6" s="20">
        <v>0</v>
      </c>
      <c r="G6" s="20">
        <v>0</v>
      </c>
      <c r="H6" s="20">
        <v>0</v>
      </c>
      <c r="I6" s="20">
        <v>0</v>
      </c>
      <c r="J6" s="20">
        <v>0</v>
      </c>
      <c r="K6" s="20">
        <v>0</v>
      </c>
      <c r="L6" s="20">
        <v>0</v>
      </c>
      <c r="M6" s="20">
        <v>0</v>
      </c>
      <c r="N6" s="20">
        <v>0</v>
      </c>
      <c r="O6" s="20">
        <v>0</v>
      </c>
      <c r="P6" s="20">
        <v>0</v>
      </c>
      <c r="Q6" s="20">
        <v>0</v>
      </c>
    </row>
    <row r="7" spans="1:17" ht="11.45" customHeight="1" x14ac:dyDescent="0.25">
      <c r="A7" s="17" t="s">
        <v>89</v>
      </c>
      <c r="B7" s="20">
        <v>0</v>
      </c>
      <c r="C7" s="20">
        <v>0</v>
      </c>
      <c r="D7" s="20">
        <v>0</v>
      </c>
      <c r="E7" s="20">
        <v>0</v>
      </c>
      <c r="F7" s="20">
        <v>0</v>
      </c>
      <c r="G7" s="20">
        <v>0</v>
      </c>
      <c r="H7" s="20">
        <v>0</v>
      </c>
      <c r="I7" s="20">
        <v>0</v>
      </c>
      <c r="J7" s="20">
        <v>0</v>
      </c>
      <c r="K7" s="20">
        <v>0</v>
      </c>
      <c r="L7" s="20">
        <v>0</v>
      </c>
      <c r="M7" s="20">
        <v>0</v>
      </c>
      <c r="N7" s="20">
        <v>0</v>
      </c>
      <c r="O7" s="20">
        <v>0</v>
      </c>
      <c r="P7" s="20">
        <v>0</v>
      </c>
      <c r="Q7" s="20">
        <v>0</v>
      </c>
    </row>
    <row r="8" spans="1:17" ht="11.45" customHeight="1" x14ac:dyDescent="0.25">
      <c r="A8" s="17" t="s">
        <v>154</v>
      </c>
      <c r="B8" s="20">
        <v>0</v>
      </c>
      <c r="C8" s="20">
        <v>0</v>
      </c>
      <c r="D8" s="20">
        <v>0</v>
      </c>
      <c r="E8" s="20">
        <v>0</v>
      </c>
      <c r="F8" s="20">
        <v>0</v>
      </c>
      <c r="G8" s="20">
        <v>0</v>
      </c>
      <c r="H8" s="20">
        <v>0</v>
      </c>
      <c r="I8" s="20">
        <v>0</v>
      </c>
      <c r="J8" s="20">
        <v>0</v>
      </c>
      <c r="K8" s="20">
        <v>0</v>
      </c>
      <c r="L8" s="20">
        <v>0</v>
      </c>
      <c r="M8" s="20">
        <v>0</v>
      </c>
      <c r="N8" s="20">
        <v>0</v>
      </c>
      <c r="O8" s="20">
        <v>0</v>
      </c>
      <c r="P8" s="20">
        <v>0</v>
      </c>
      <c r="Q8" s="20">
        <v>0</v>
      </c>
    </row>
    <row r="9" spans="1:17" ht="11.45" customHeight="1" x14ac:dyDescent="0.25">
      <c r="A9" s="17" t="s">
        <v>88</v>
      </c>
      <c r="B9" s="20">
        <v>1182.45431624721</v>
      </c>
      <c r="C9" s="20">
        <v>1181.3977299999999</v>
      </c>
      <c r="D9" s="20">
        <v>1158.89885</v>
      </c>
      <c r="E9" s="20">
        <v>1286.9984300000001</v>
      </c>
      <c r="F9" s="20">
        <v>1469.3876</v>
      </c>
      <c r="G9" s="20">
        <v>1473.4411645807113</v>
      </c>
      <c r="H9" s="20">
        <v>1430.3997999999999</v>
      </c>
      <c r="I9" s="20">
        <v>1234.69712</v>
      </c>
      <c r="J9" s="20">
        <v>1128.18181</v>
      </c>
      <c r="K9" s="20">
        <v>924.20551999999998</v>
      </c>
      <c r="L9" s="20">
        <v>932.43049745538326</v>
      </c>
      <c r="M9" s="20">
        <v>686.51522206075367</v>
      </c>
      <c r="N9" s="20">
        <v>756.18682058845548</v>
      </c>
      <c r="O9" s="20">
        <v>382.20077839120341</v>
      </c>
      <c r="P9" s="20">
        <v>242.83484238730099</v>
      </c>
      <c r="Q9" s="20">
        <v>339.16110794642464</v>
      </c>
    </row>
    <row r="10" spans="1:17" ht="11.45" customHeight="1" x14ac:dyDescent="0.25">
      <c r="A10" s="17" t="s">
        <v>153</v>
      </c>
      <c r="B10" s="20">
        <v>212.09468438710712</v>
      </c>
      <c r="C10" s="20">
        <v>207.31218999999999</v>
      </c>
      <c r="D10" s="20">
        <v>236.90030999999999</v>
      </c>
      <c r="E10" s="20">
        <v>274.19195000000002</v>
      </c>
      <c r="F10" s="20">
        <v>147.10144</v>
      </c>
      <c r="G10" s="20">
        <v>81.207456692838136</v>
      </c>
      <c r="H10" s="20">
        <v>257.98883999999998</v>
      </c>
      <c r="I10" s="20">
        <v>229.30009000000001</v>
      </c>
      <c r="J10" s="20">
        <v>198.69954999999999</v>
      </c>
      <c r="K10" s="20">
        <v>175.80562</v>
      </c>
      <c r="L10" s="20">
        <v>124.20036109769087</v>
      </c>
      <c r="M10" s="20">
        <v>140.44130616709518</v>
      </c>
      <c r="N10" s="20">
        <v>103.18101736113914</v>
      </c>
      <c r="O10" s="20">
        <v>122.28885381869503</v>
      </c>
      <c r="P10" s="20">
        <v>83.118428562679085</v>
      </c>
      <c r="Q10" s="20">
        <v>106.04763405974414</v>
      </c>
    </row>
    <row r="11" spans="1:17" ht="11.45" customHeight="1" x14ac:dyDescent="0.25">
      <c r="A11" s="17" t="s">
        <v>152</v>
      </c>
      <c r="B11" s="20">
        <v>0</v>
      </c>
      <c r="C11" s="20">
        <v>0</v>
      </c>
      <c r="D11" s="20">
        <v>0</v>
      </c>
      <c r="E11" s="20">
        <v>0</v>
      </c>
      <c r="F11" s="20">
        <v>0</v>
      </c>
      <c r="G11" s="20">
        <v>0</v>
      </c>
      <c r="H11" s="20">
        <v>0</v>
      </c>
      <c r="I11" s="20">
        <v>0</v>
      </c>
      <c r="J11" s="20">
        <v>0</v>
      </c>
      <c r="K11" s="20">
        <v>0</v>
      </c>
      <c r="L11" s="20">
        <v>0</v>
      </c>
      <c r="M11" s="20">
        <v>0</v>
      </c>
      <c r="N11" s="20">
        <v>0</v>
      </c>
      <c r="O11" s="20">
        <v>0</v>
      </c>
      <c r="P11" s="20">
        <v>0</v>
      </c>
      <c r="Q11" s="20">
        <v>0</v>
      </c>
    </row>
    <row r="12" spans="1:17" ht="11.45" customHeight="1" x14ac:dyDescent="0.25">
      <c r="A12" s="95" t="s">
        <v>25</v>
      </c>
      <c r="B12" s="20">
        <v>0</v>
      </c>
      <c r="C12" s="20">
        <v>0</v>
      </c>
      <c r="D12" s="20">
        <v>0</v>
      </c>
      <c r="E12" s="20">
        <v>0</v>
      </c>
      <c r="F12" s="20">
        <v>0</v>
      </c>
      <c r="G12" s="20">
        <v>0</v>
      </c>
      <c r="H12" s="20">
        <v>0</v>
      </c>
      <c r="I12" s="20">
        <v>0</v>
      </c>
      <c r="J12" s="20">
        <v>0</v>
      </c>
      <c r="K12" s="20">
        <v>0</v>
      </c>
      <c r="L12" s="20">
        <v>0</v>
      </c>
      <c r="M12" s="20">
        <v>0</v>
      </c>
      <c r="N12" s="20">
        <v>0</v>
      </c>
      <c r="O12" s="20">
        <v>0</v>
      </c>
      <c r="P12" s="20">
        <v>0</v>
      </c>
      <c r="Q12" s="20">
        <v>0</v>
      </c>
    </row>
    <row r="13" spans="1:17" ht="11.45" customHeight="1" x14ac:dyDescent="0.25">
      <c r="A13" s="95" t="s">
        <v>87</v>
      </c>
      <c r="B13" s="20">
        <v>0</v>
      </c>
      <c r="C13" s="20">
        <v>0</v>
      </c>
      <c r="D13" s="20">
        <v>0</v>
      </c>
      <c r="E13" s="20">
        <v>0</v>
      </c>
      <c r="F13" s="20">
        <v>0</v>
      </c>
      <c r="G13" s="20">
        <v>0</v>
      </c>
      <c r="H13" s="20">
        <v>0</v>
      </c>
      <c r="I13" s="20">
        <v>0</v>
      </c>
      <c r="J13" s="20">
        <v>0</v>
      </c>
      <c r="K13" s="20">
        <v>0</v>
      </c>
      <c r="L13" s="20">
        <v>0</v>
      </c>
      <c r="M13" s="20">
        <v>0</v>
      </c>
      <c r="N13" s="20">
        <v>0</v>
      </c>
      <c r="O13" s="20">
        <v>0</v>
      </c>
      <c r="P13" s="20">
        <v>0</v>
      </c>
      <c r="Q13" s="20">
        <v>0</v>
      </c>
    </row>
    <row r="14" spans="1:17" ht="11.45" customHeight="1" x14ac:dyDescent="0.25">
      <c r="A14" s="17" t="s">
        <v>86</v>
      </c>
      <c r="B14" s="20">
        <v>0</v>
      </c>
      <c r="C14" s="20">
        <v>0</v>
      </c>
      <c r="D14" s="20">
        <v>0</v>
      </c>
      <c r="E14" s="20">
        <v>0</v>
      </c>
      <c r="F14" s="20">
        <v>0</v>
      </c>
      <c r="G14" s="20">
        <v>0</v>
      </c>
      <c r="H14" s="20">
        <v>0</v>
      </c>
      <c r="I14" s="20">
        <v>0</v>
      </c>
      <c r="J14" s="20">
        <v>0</v>
      </c>
      <c r="K14" s="20">
        <v>0</v>
      </c>
      <c r="L14" s="20">
        <v>0</v>
      </c>
      <c r="M14" s="20">
        <v>0</v>
      </c>
      <c r="N14" s="20">
        <v>0</v>
      </c>
      <c r="O14" s="20">
        <v>0</v>
      </c>
      <c r="P14" s="20">
        <v>0</v>
      </c>
      <c r="Q14" s="20">
        <v>0</v>
      </c>
    </row>
    <row r="15" spans="1:17" ht="11.45" customHeight="1" x14ac:dyDescent="0.25">
      <c r="A15" s="17" t="s">
        <v>85</v>
      </c>
      <c r="B15" s="20">
        <v>0</v>
      </c>
      <c r="C15" s="20">
        <v>0</v>
      </c>
      <c r="D15" s="20">
        <v>0</v>
      </c>
      <c r="E15" s="20">
        <v>0</v>
      </c>
      <c r="F15" s="20">
        <v>0</v>
      </c>
      <c r="G15" s="20">
        <v>0</v>
      </c>
      <c r="H15" s="20">
        <v>0</v>
      </c>
      <c r="I15" s="20">
        <v>0</v>
      </c>
      <c r="J15" s="20">
        <v>0</v>
      </c>
      <c r="K15" s="20">
        <v>0</v>
      </c>
      <c r="L15" s="20">
        <v>0</v>
      </c>
      <c r="M15" s="20">
        <v>0</v>
      </c>
      <c r="N15" s="20">
        <v>0</v>
      </c>
      <c r="O15" s="20">
        <v>0</v>
      </c>
      <c r="P15" s="20">
        <v>0</v>
      </c>
      <c r="Q15" s="20">
        <v>0</v>
      </c>
    </row>
    <row r="16" spans="1:17" ht="11.45" customHeight="1" x14ac:dyDescent="0.25">
      <c r="A16" s="17" t="s">
        <v>84</v>
      </c>
      <c r="B16" s="20">
        <v>0</v>
      </c>
      <c r="C16" s="20">
        <v>0</v>
      </c>
      <c r="D16" s="20">
        <v>0</v>
      </c>
      <c r="E16" s="20">
        <v>0</v>
      </c>
      <c r="F16" s="20">
        <v>0</v>
      </c>
      <c r="G16" s="20">
        <v>0</v>
      </c>
      <c r="H16" s="20">
        <v>0</v>
      </c>
      <c r="I16" s="20">
        <v>0</v>
      </c>
      <c r="J16" s="20">
        <v>0</v>
      </c>
      <c r="K16" s="20">
        <v>0</v>
      </c>
      <c r="L16" s="20">
        <v>0</v>
      </c>
      <c r="M16" s="20">
        <v>0</v>
      </c>
      <c r="N16" s="20">
        <v>0</v>
      </c>
      <c r="O16" s="20">
        <v>0</v>
      </c>
      <c r="P16" s="20">
        <v>0</v>
      </c>
      <c r="Q16" s="20">
        <v>0</v>
      </c>
    </row>
    <row r="17" spans="1:17" ht="11.45" customHeight="1" x14ac:dyDescent="0.25">
      <c r="A17" s="15" t="s">
        <v>83</v>
      </c>
      <c r="B17" s="69">
        <v>0</v>
      </c>
      <c r="C17" s="69">
        <v>0</v>
      </c>
      <c r="D17" s="69">
        <v>0</v>
      </c>
      <c r="E17" s="69">
        <v>0</v>
      </c>
      <c r="F17" s="69">
        <v>0</v>
      </c>
      <c r="G17" s="69">
        <v>0</v>
      </c>
      <c r="H17" s="69">
        <v>0</v>
      </c>
      <c r="I17" s="69">
        <v>0</v>
      </c>
      <c r="J17" s="69">
        <v>0</v>
      </c>
      <c r="K17" s="69">
        <v>0</v>
      </c>
      <c r="L17" s="69">
        <v>0</v>
      </c>
      <c r="M17" s="69">
        <v>0</v>
      </c>
      <c r="N17" s="69">
        <v>0</v>
      </c>
      <c r="O17" s="69">
        <v>0</v>
      </c>
      <c r="P17" s="69">
        <v>0</v>
      </c>
      <c r="Q17" s="69">
        <v>0</v>
      </c>
    </row>
    <row r="19" spans="1:17" ht="11.45" customHeight="1" x14ac:dyDescent="0.25">
      <c r="A19" s="27" t="s">
        <v>81</v>
      </c>
      <c r="B19" s="71">
        <f t="shared" ref="B19:Q19" si="0">SUM(B20:B21)</f>
        <v>1394.5490006343171</v>
      </c>
      <c r="C19" s="71">
        <f t="shared" si="0"/>
        <v>1388.7099199999998</v>
      </c>
      <c r="D19" s="71">
        <f t="shared" si="0"/>
        <v>1395.79916</v>
      </c>
      <c r="E19" s="71">
        <f t="shared" si="0"/>
        <v>1561.19038</v>
      </c>
      <c r="F19" s="71">
        <f t="shared" si="0"/>
        <v>1616.4890399999999</v>
      </c>
      <c r="G19" s="71">
        <f t="shared" si="0"/>
        <v>1554.6486212735495</v>
      </c>
      <c r="H19" s="71">
        <f t="shared" si="0"/>
        <v>1688.3886399999999</v>
      </c>
      <c r="I19" s="71">
        <f t="shared" si="0"/>
        <v>1463.99721</v>
      </c>
      <c r="J19" s="71">
        <f t="shared" si="0"/>
        <v>1326.8813600000001</v>
      </c>
      <c r="K19" s="71">
        <f t="shared" si="0"/>
        <v>1100.0111400000001</v>
      </c>
      <c r="L19" s="71">
        <f t="shared" si="0"/>
        <v>1056.6308585530742</v>
      </c>
      <c r="M19" s="71">
        <f t="shared" si="0"/>
        <v>826.95652822784882</v>
      </c>
      <c r="N19" s="71">
        <f t="shared" si="0"/>
        <v>859.36783794959456</v>
      </c>
      <c r="O19" s="71">
        <f t="shared" si="0"/>
        <v>504.48963220989845</v>
      </c>
      <c r="P19" s="71">
        <f t="shared" si="0"/>
        <v>325.95327094998009</v>
      </c>
      <c r="Q19" s="71">
        <f t="shared" si="0"/>
        <v>445.20874200616879</v>
      </c>
    </row>
    <row r="20" spans="1:17" ht="11.45" customHeight="1" x14ac:dyDescent="0.25">
      <c r="A20" s="148" t="s">
        <v>147</v>
      </c>
      <c r="B20" s="70">
        <v>1394.5490006343171</v>
      </c>
      <c r="C20" s="70">
        <v>1388.7099199999998</v>
      </c>
      <c r="D20" s="70">
        <v>1395.79916</v>
      </c>
      <c r="E20" s="70">
        <v>1561.19038</v>
      </c>
      <c r="F20" s="70">
        <v>1616.4890399999999</v>
      </c>
      <c r="G20" s="70">
        <v>1554.6486212735495</v>
      </c>
      <c r="H20" s="70">
        <v>1688.3886399999999</v>
      </c>
      <c r="I20" s="70">
        <v>1463.99721</v>
      </c>
      <c r="J20" s="70">
        <v>1326.8813600000001</v>
      </c>
      <c r="K20" s="70">
        <v>1100.0111400000001</v>
      </c>
      <c r="L20" s="70">
        <v>1056.6308585530742</v>
      </c>
      <c r="M20" s="70">
        <v>826.95652822784882</v>
      </c>
      <c r="N20" s="70">
        <v>859.36783794959456</v>
      </c>
      <c r="O20" s="70">
        <v>504.48963220989845</v>
      </c>
      <c r="P20" s="70">
        <v>325.95327094998009</v>
      </c>
      <c r="Q20" s="70">
        <v>445.20874200616879</v>
      </c>
    </row>
    <row r="21" spans="1:17" ht="11.45" customHeight="1" x14ac:dyDescent="0.25">
      <c r="A21" s="147" t="s">
        <v>146</v>
      </c>
      <c r="B21" s="69">
        <v>0</v>
      </c>
      <c r="C21" s="69">
        <v>0</v>
      </c>
      <c r="D21" s="69">
        <v>0</v>
      </c>
      <c r="E21" s="69">
        <v>0</v>
      </c>
      <c r="F21" s="69">
        <v>0</v>
      </c>
      <c r="G21" s="69">
        <v>0</v>
      </c>
      <c r="H21" s="69">
        <v>0</v>
      </c>
      <c r="I21" s="69">
        <v>0</v>
      </c>
      <c r="J21" s="69">
        <v>0</v>
      </c>
      <c r="K21" s="69">
        <v>0</v>
      </c>
      <c r="L21" s="69">
        <v>0</v>
      </c>
      <c r="M21" s="69">
        <v>0</v>
      </c>
      <c r="N21" s="69">
        <v>0</v>
      </c>
      <c r="O21" s="69">
        <v>0</v>
      </c>
      <c r="P21" s="69">
        <v>0</v>
      </c>
      <c r="Q21" s="69">
        <v>0</v>
      </c>
    </row>
    <row r="23" spans="1:17" ht="11.45" customHeight="1" x14ac:dyDescent="0.25">
      <c r="A23" s="35" t="s">
        <v>45</v>
      </c>
      <c r="B23" s="34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</row>
    <row r="25" spans="1:17" ht="11.45" customHeight="1" x14ac:dyDescent="0.25">
      <c r="A25" s="27" t="s">
        <v>117</v>
      </c>
      <c r="B25" s="68">
        <f>IF(B19=0,"",B19/TrNavi_act!B7*100)</f>
        <v>3076.4639728504594</v>
      </c>
      <c r="C25" s="68">
        <f>IF(C19=0,"",C19/TrNavi_act!C7*100)</f>
        <v>3046.0039335153065</v>
      </c>
      <c r="D25" s="68">
        <f>IF(D19=0,"",D19/TrNavi_act!D7*100)</f>
        <v>3015.8454787280261</v>
      </c>
      <c r="E25" s="68">
        <f>IF(E19=0,"",E19/TrNavi_act!E7*100)</f>
        <v>2985.9856225029962</v>
      </c>
      <c r="F25" s="68">
        <f>IF(F19=0,"",F19/TrNavi_act!F7*100)</f>
        <v>2956.4214084188075</v>
      </c>
      <c r="G25" s="68">
        <f>IF(G19=0,"",G19/TrNavi_act!G7*100)</f>
        <v>2927.1499093255525</v>
      </c>
      <c r="H25" s="68">
        <f>IF(H19=0,"",H19/TrNavi_act!H7*100)</f>
        <v>2898.1682270550023</v>
      </c>
      <c r="I25" s="68">
        <f>IF(I19=0,"",I19/TrNavi_act!I7*100)</f>
        <v>2869.4734921336662</v>
      </c>
      <c r="J25" s="68">
        <f>IF(J19=0,"",J19/TrNavi_act!J7*100)</f>
        <v>2841.0628634986788</v>
      </c>
      <c r="K25" s="68">
        <f>IF(K19=0,"",K19/TrNavi_act!K7*100)</f>
        <v>2812.9335282165139</v>
      </c>
      <c r="L25" s="68">
        <f>IF(L19=0,"",L19/TrNavi_act!L7*100)</f>
        <v>2785.0827012044688</v>
      </c>
      <c r="M25" s="68">
        <f>IF(M19=0,"",M19/TrNavi_act!M7*100)</f>
        <v>2757.5076249549193</v>
      </c>
      <c r="N25" s="68">
        <f>IF(N19=0,"",N19/TrNavi_act!N7*100)</f>
        <v>2730.2055692622966</v>
      </c>
      <c r="O25" s="68">
        <f>IF(O19=0,"",O19/TrNavi_act!O7*100)</f>
        <v>2703.1738309527691</v>
      </c>
      <c r="P25" s="68">
        <f>IF(P19=0,"",P19/TrNavi_act!P7*100)</f>
        <v>2676.4097336166033</v>
      </c>
      <c r="Q25" s="68">
        <f>IF(Q19=0,"",Q19/TrNavi_act!Q7*100)</f>
        <v>2649.9106273431721</v>
      </c>
    </row>
    <row r="26" spans="1:17" ht="11.45" customHeight="1" x14ac:dyDescent="0.25">
      <c r="A26" s="148" t="s">
        <v>147</v>
      </c>
      <c r="B26" s="77">
        <f>IF(B20=0,"",B20/TrNavi_act!B8*100)</f>
        <v>3076.4639728504594</v>
      </c>
      <c r="C26" s="77">
        <f>IF(C20=0,"",C20/TrNavi_act!C8*100)</f>
        <v>3046.0039335153065</v>
      </c>
      <c r="D26" s="77">
        <f>IF(D20=0,"",D20/TrNavi_act!D8*100)</f>
        <v>3015.8454787280261</v>
      </c>
      <c r="E26" s="77">
        <f>IF(E20=0,"",E20/TrNavi_act!E8*100)</f>
        <v>2985.9856225029962</v>
      </c>
      <c r="F26" s="77">
        <f>IF(F20=0,"",F20/TrNavi_act!F8*100)</f>
        <v>2956.4214084188075</v>
      </c>
      <c r="G26" s="77">
        <f>IF(G20=0,"",G20/TrNavi_act!G8*100)</f>
        <v>2927.1499093255525</v>
      </c>
      <c r="H26" s="77">
        <f>IF(H20=0,"",H20/TrNavi_act!H8*100)</f>
        <v>2898.1682270550023</v>
      </c>
      <c r="I26" s="77">
        <f>IF(I20=0,"",I20/TrNavi_act!I8*100)</f>
        <v>2869.4734921336662</v>
      </c>
      <c r="J26" s="77">
        <f>IF(J20=0,"",J20/TrNavi_act!J8*100)</f>
        <v>2841.0628634986788</v>
      </c>
      <c r="K26" s="77">
        <f>IF(K20=0,"",K20/TrNavi_act!K8*100)</f>
        <v>2812.9335282165139</v>
      </c>
      <c r="L26" s="77">
        <f>IF(L20=0,"",L20/TrNavi_act!L8*100)</f>
        <v>2785.0827012044688</v>
      </c>
      <c r="M26" s="77">
        <f>IF(M20=0,"",M20/TrNavi_act!M8*100)</f>
        <v>2757.5076249549193</v>
      </c>
      <c r="N26" s="77">
        <f>IF(N20=0,"",N20/TrNavi_act!N8*100)</f>
        <v>2730.2055692622966</v>
      </c>
      <c r="O26" s="77">
        <f>IF(O20=0,"",O20/TrNavi_act!O8*100)</f>
        <v>2703.1738309527691</v>
      </c>
      <c r="P26" s="77">
        <f>IF(P20=0,"",P20/TrNavi_act!P8*100)</f>
        <v>2676.4097336166033</v>
      </c>
      <c r="Q26" s="77">
        <f>IF(Q20=0,"",Q20/TrNavi_act!Q8*100)</f>
        <v>2649.9106273431721</v>
      </c>
    </row>
    <row r="27" spans="1:17" ht="11.45" customHeight="1" x14ac:dyDescent="0.25">
      <c r="A27" s="147" t="s">
        <v>146</v>
      </c>
      <c r="B27" s="74" t="str">
        <f>IF(B21=0,"",B21/TrNavi_act!B9*100)</f>
        <v/>
      </c>
      <c r="C27" s="74" t="str">
        <f>IF(C21=0,"",C21/TrNavi_act!C9*100)</f>
        <v/>
      </c>
      <c r="D27" s="74" t="str">
        <f>IF(D21=0,"",D21/TrNavi_act!D9*100)</f>
        <v/>
      </c>
      <c r="E27" s="74" t="str">
        <f>IF(E21=0,"",E21/TrNavi_act!E9*100)</f>
        <v/>
      </c>
      <c r="F27" s="74" t="str">
        <f>IF(F21=0,"",F21/TrNavi_act!F9*100)</f>
        <v/>
      </c>
      <c r="G27" s="74" t="str">
        <f>IF(G21=0,"",G21/TrNavi_act!G9*100)</f>
        <v/>
      </c>
      <c r="H27" s="74" t="str">
        <f>IF(H21=0,"",H21/TrNavi_act!H9*100)</f>
        <v/>
      </c>
      <c r="I27" s="74" t="str">
        <f>IF(I21=0,"",I21/TrNavi_act!I9*100)</f>
        <v/>
      </c>
      <c r="J27" s="74" t="str">
        <f>IF(J21=0,"",J21/TrNavi_act!J9*100)</f>
        <v/>
      </c>
      <c r="K27" s="74" t="str">
        <f>IF(K21=0,"",K21/TrNavi_act!K9*100)</f>
        <v/>
      </c>
      <c r="L27" s="74" t="str">
        <f>IF(L21=0,"",L21/TrNavi_act!L9*100)</f>
        <v/>
      </c>
      <c r="M27" s="74" t="str">
        <f>IF(M21=0,"",M21/TrNavi_act!M9*100)</f>
        <v/>
      </c>
      <c r="N27" s="74" t="str">
        <f>IF(N21=0,"",N21/TrNavi_act!N9*100)</f>
        <v/>
      </c>
      <c r="O27" s="74" t="str">
        <f>IF(O21=0,"",O21/TrNavi_act!O9*100)</f>
        <v/>
      </c>
      <c r="P27" s="74" t="str">
        <f>IF(P21=0,"",P21/TrNavi_act!P9*100)</f>
        <v/>
      </c>
      <c r="Q27" s="74" t="str">
        <f>IF(Q21=0,"",Q21/TrNavi_act!Q9*100)</f>
        <v/>
      </c>
    </row>
    <row r="29" spans="1:17" ht="11.45" customHeight="1" x14ac:dyDescent="0.25">
      <c r="A29" s="27" t="s">
        <v>151</v>
      </c>
      <c r="B29" s="68">
        <f>IF(B19=0,"",B19/TrNavi_act!B3*1000)</f>
        <v>27.647817810120142</v>
      </c>
      <c r="C29" s="68">
        <f>IF(C19=0,"",C19/TrNavi_act!C3*1000)</f>
        <v>25.703669313922916</v>
      </c>
      <c r="D29" s="68">
        <f>IF(D19=0,"",D19/TrNavi_act!D3*1000)</f>
        <v>27.428449271330013</v>
      </c>
      <c r="E29" s="68">
        <f>IF(E19=0,"",E19/TrNavi_act!E3*1000)</f>
        <v>30.444472982059779</v>
      </c>
      <c r="F29" s="68">
        <f>IF(F19=0,"",F19/TrNavi_act!F3*1000)</f>
        <v>30.101629965877123</v>
      </c>
      <c r="G29" s="68">
        <f>IF(G19=0,"",G19/TrNavi_act!G3*1000)</f>
        <v>29.036219013080174</v>
      </c>
      <c r="H29" s="68">
        <f>IF(H19=0,"",H19/TrNavi_act!H3*1000)</f>
        <v>32.260327322417915</v>
      </c>
      <c r="I29" s="68">
        <f>IF(I19=0,"",I19/TrNavi_act!I3*1000)</f>
        <v>30.351184961312221</v>
      </c>
      <c r="J29" s="68">
        <f>IF(J19=0,"",J19/TrNavi_act!J3*1000)</f>
        <v>27.896559849609062</v>
      </c>
      <c r="K29" s="68">
        <f>IF(K19=0,"",K19/TrNavi_act!K3*1000)</f>
        <v>28.184709422498734</v>
      </c>
      <c r="L29" s="68">
        <f>IF(L19=0,"",L19/TrNavi_act!L3*1000)</f>
        <v>25.318933647313354</v>
      </c>
      <c r="M29" s="68">
        <f>IF(M19=0,"",M19/TrNavi_act!M3*1000)</f>
        <v>23.288307003350894</v>
      </c>
      <c r="N29" s="68">
        <f>IF(N19=0,"",N19/TrNavi_act!N3*1000)</f>
        <v>29.20977646279815</v>
      </c>
      <c r="O29" s="68">
        <f>IF(O19=0,"",O19/TrNavi_act!O3*1000)</f>
        <v>25.735700662883634</v>
      </c>
      <c r="P29" s="68">
        <f>IF(P19=0,"",P19/TrNavi_act!P3*1000)</f>
        <v>22.238596293503004</v>
      </c>
      <c r="Q29" s="68">
        <f>IF(Q19=0,"",Q19/TrNavi_act!Q3*1000)</f>
        <v>29.187487107101429</v>
      </c>
    </row>
    <row r="30" spans="1:17" ht="11.45" customHeight="1" x14ac:dyDescent="0.25">
      <c r="A30" s="148" t="s">
        <v>147</v>
      </c>
      <c r="B30" s="77">
        <f>IF(B20=0,"",B20/TrNavi_act!B4*1000)</f>
        <v>27.647817810120142</v>
      </c>
      <c r="C30" s="77">
        <f>IF(C20=0,"",C20/TrNavi_act!C4*1000)</f>
        <v>25.703669313922916</v>
      </c>
      <c r="D30" s="77">
        <f>IF(D20=0,"",D20/TrNavi_act!D4*1000)</f>
        <v>27.428449271330013</v>
      </c>
      <c r="E30" s="77">
        <f>IF(E20=0,"",E20/TrNavi_act!E4*1000)</f>
        <v>30.444472982059779</v>
      </c>
      <c r="F30" s="77">
        <f>IF(F20=0,"",F20/TrNavi_act!F4*1000)</f>
        <v>30.101629965877123</v>
      </c>
      <c r="G30" s="77">
        <f>IF(G20=0,"",G20/TrNavi_act!G4*1000)</f>
        <v>29.036219013080174</v>
      </c>
      <c r="H30" s="77">
        <f>IF(H20=0,"",H20/TrNavi_act!H4*1000)</f>
        <v>32.260327322417915</v>
      </c>
      <c r="I30" s="77">
        <f>IF(I20=0,"",I20/TrNavi_act!I4*1000)</f>
        <v>30.351184961312221</v>
      </c>
      <c r="J30" s="77">
        <f>IF(J20=0,"",J20/TrNavi_act!J4*1000)</f>
        <v>27.896559849609062</v>
      </c>
      <c r="K30" s="77">
        <f>IF(K20=0,"",K20/TrNavi_act!K4*1000)</f>
        <v>28.184709422498734</v>
      </c>
      <c r="L30" s="77">
        <f>IF(L20=0,"",L20/TrNavi_act!L4*1000)</f>
        <v>25.318933647313354</v>
      </c>
      <c r="M30" s="77">
        <f>IF(M20=0,"",M20/TrNavi_act!M4*1000)</f>
        <v>23.288307003350894</v>
      </c>
      <c r="N30" s="77">
        <f>IF(N20=0,"",N20/TrNavi_act!N4*1000)</f>
        <v>29.20977646279815</v>
      </c>
      <c r="O30" s="77">
        <f>IF(O20=0,"",O20/TrNavi_act!O4*1000)</f>
        <v>25.735700662883634</v>
      </c>
      <c r="P30" s="77">
        <f>IF(P20=0,"",P20/TrNavi_act!P4*1000)</f>
        <v>22.238596293503004</v>
      </c>
      <c r="Q30" s="77">
        <f>IF(Q20=0,"",Q20/TrNavi_act!Q4*1000)</f>
        <v>29.187487107101429</v>
      </c>
    </row>
    <row r="31" spans="1:17" ht="11.45" customHeight="1" x14ac:dyDescent="0.25">
      <c r="A31" s="147" t="s">
        <v>146</v>
      </c>
      <c r="B31" s="74" t="str">
        <f>IF(B21=0,"",B21/TrNavi_act!B5*1000)</f>
        <v/>
      </c>
      <c r="C31" s="74" t="str">
        <f>IF(C21=0,"",C21/TrNavi_act!C5*1000)</f>
        <v/>
      </c>
      <c r="D31" s="74" t="str">
        <f>IF(D21=0,"",D21/TrNavi_act!D5*1000)</f>
        <v/>
      </c>
      <c r="E31" s="74" t="str">
        <f>IF(E21=0,"",E21/TrNavi_act!E5*1000)</f>
        <v/>
      </c>
      <c r="F31" s="74" t="str">
        <f>IF(F21=0,"",F21/TrNavi_act!F5*1000)</f>
        <v/>
      </c>
      <c r="G31" s="74" t="str">
        <f>IF(G21=0,"",G21/TrNavi_act!G5*1000)</f>
        <v/>
      </c>
      <c r="H31" s="74" t="str">
        <f>IF(H21=0,"",H21/TrNavi_act!H5*1000)</f>
        <v/>
      </c>
      <c r="I31" s="74" t="str">
        <f>IF(I21=0,"",I21/TrNavi_act!I5*1000)</f>
        <v/>
      </c>
      <c r="J31" s="74" t="str">
        <f>IF(J21=0,"",J21/TrNavi_act!J5*1000)</f>
        <v/>
      </c>
      <c r="K31" s="74" t="str">
        <f>IF(K21=0,"",K21/TrNavi_act!K5*1000)</f>
        <v/>
      </c>
      <c r="L31" s="74" t="str">
        <f>IF(L21=0,"",L21/TrNavi_act!L5*1000)</f>
        <v/>
      </c>
      <c r="M31" s="74" t="str">
        <f>IF(M21=0,"",M21/TrNavi_act!M5*1000)</f>
        <v/>
      </c>
      <c r="N31" s="74" t="str">
        <f>IF(N21=0,"",N21/TrNavi_act!N5*1000)</f>
        <v/>
      </c>
      <c r="O31" s="74" t="str">
        <f>IF(O21=0,"",O21/TrNavi_act!O5*1000)</f>
        <v/>
      </c>
      <c r="P31" s="74" t="str">
        <f>IF(P21=0,"",P21/TrNavi_act!P5*1000)</f>
        <v/>
      </c>
      <c r="Q31" s="74" t="str">
        <f>IF(Q21=0,"",Q21/TrNavi_act!Q5*1000)</f>
        <v/>
      </c>
    </row>
    <row r="33" spans="1:17" ht="11.45" customHeight="1" x14ac:dyDescent="0.25">
      <c r="A33" s="27" t="s">
        <v>41</v>
      </c>
      <c r="B33" s="57">
        <f t="shared" ref="B33:Q33" si="1">IF(B19=0,0,B19/B$19)</f>
        <v>1</v>
      </c>
      <c r="C33" s="57">
        <f t="shared" si="1"/>
        <v>1</v>
      </c>
      <c r="D33" s="57">
        <f t="shared" si="1"/>
        <v>1</v>
      </c>
      <c r="E33" s="57">
        <f t="shared" si="1"/>
        <v>1</v>
      </c>
      <c r="F33" s="57">
        <f t="shared" si="1"/>
        <v>1</v>
      </c>
      <c r="G33" s="57">
        <f t="shared" si="1"/>
        <v>1</v>
      </c>
      <c r="H33" s="57">
        <f t="shared" si="1"/>
        <v>1</v>
      </c>
      <c r="I33" s="57">
        <f t="shared" si="1"/>
        <v>1</v>
      </c>
      <c r="J33" s="57">
        <f t="shared" si="1"/>
        <v>1</v>
      </c>
      <c r="K33" s="57">
        <f t="shared" si="1"/>
        <v>1</v>
      </c>
      <c r="L33" s="57">
        <f t="shared" si="1"/>
        <v>1</v>
      </c>
      <c r="M33" s="57">
        <f t="shared" si="1"/>
        <v>1</v>
      </c>
      <c r="N33" s="57">
        <f t="shared" si="1"/>
        <v>1</v>
      </c>
      <c r="O33" s="57">
        <f t="shared" si="1"/>
        <v>1</v>
      </c>
      <c r="P33" s="57">
        <f t="shared" si="1"/>
        <v>1</v>
      </c>
      <c r="Q33" s="57">
        <f t="shared" si="1"/>
        <v>1</v>
      </c>
    </row>
    <row r="34" spans="1:17" ht="11.45" customHeight="1" x14ac:dyDescent="0.25">
      <c r="A34" s="148" t="s">
        <v>147</v>
      </c>
      <c r="B34" s="52">
        <f t="shared" ref="B34:Q34" si="2">IF(B20=0,0,B20/B$19)</f>
        <v>1</v>
      </c>
      <c r="C34" s="52">
        <f t="shared" si="2"/>
        <v>1</v>
      </c>
      <c r="D34" s="52">
        <f t="shared" si="2"/>
        <v>1</v>
      </c>
      <c r="E34" s="52">
        <f t="shared" si="2"/>
        <v>1</v>
      </c>
      <c r="F34" s="52">
        <f t="shared" si="2"/>
        <v>1</v>
      </c>
      <c r="G34" s="52">
        <f t="shared" si="2"/>
        <v>1</v>
      </c>
      <c r="H34" s="52">
        <f t="shared" si="2"/>
        <v>1</v>
      </c>
      <c r="I34" s="52">
        <f t="shared" si="2"/>
        <v>1</v>
      </c>
      <c r="J34" s="52">
        <f t="shared" si="2"/>
        <v>1</v>
      </c>
      <c r="K34" s="52">
        <f t="shared" si="2"/>
        <v>1</v>
      </c>
      <c r="L34" s="52">
        <f t="shared" si="2"/>
        <v>1</v>
      </c>
      <c r="M34" s="52">
        <f t="shared" si="2"/>
        <v>1</v>
      </c>
      <c r="N34" s="52">
        <f t="shared" si="2"/>
        <v>1</v>
      </c>
      <c r="O34" s="52">
        <f t="shared" si="2"/>
        <v>1</v>
      </c>
      <c r="P34" s="52">
        <f t="shared" si="2"/>
        <v>1</v>
      </c>
      <c r="Q34" s="52">
        <f t="shared" si="2"/>
        <v>1</v>
      </c>
    </row>
    <row r="35" spans="1:17" ht="11.45" customHeight="1" x14ac:dyDescent="0.25">
      <c r="A35" s="147" t="s">
        <v>146</v>
      </c>
      <c r="B35" s="46">
        <f t="shared" ref="B35:Q35" si="3">IF(B21=0,0,B21/B$19)</f>
        <v>0</v>
      </c>
      <c r="C35" s="46">
        <f t="shared" si="3"/>
        <v>0</v>
      </c>
      <c r="D35" s="46">
        <f t="shared" si="3"/>
        <v>0</v>
      </c>
      <c r="E35" s="46">
        <f t="shared" si="3"/>
        <v>0</v>
      </c>
      <c r="F35" s="46">
        <f t="shared" si="3"/>
        <v>0</v>
      </c>
      <c r="G35" s="46">
        <f t="shared" si="3"/>
        <v>0</v>
      </c>
      <c r="H35" s="46">
        <f t="shared" si="3"/>
        <v>0</v>
      </c>
      <c r="I35" s="46">
        <f t="shared" si="3"/>
        <v>0</v>
      </c>
      <c r="J35" s="46">
        <f t="shared" si="3"/>
        <v>0</v>
      </c>
      <c r="K35" s="46">
        <f t="shared" si="3"/>
        <v>0</v>
      </c>
      <c r="L35" s="46">
        <f t="shared" si="3"/>
        <v>0</v>
      </c>
      <c r="M35" s="46">
        <f t="shared" si="3"/>
        <v>0</v>
      </c>
      <c r="N35" s="46">
        <f t="shared" si="3"/>
        <v>0</v>
      </c>
      <c r="O35" s="46">
        <f t="shared" si="3"/>
        <v>0</v>
      </c>
      <c r="P35" s="46">
        <f t="shared" si="3"/>
        <v>0</v>
      </c>
      <c r="Q35" s="46">
        <f t="shared" si="3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Q27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193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101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</row>
    <row r="4" spans="1:17" ht="11.45" customHeight="1" x14ac:dyDescent="0.25">
      <c r="A4" s="97" t="s">
        <v>98</v>
      </c>
      <c r="B4" s="100">
        <v>4355.7789719006523</v>
      </c>
      <c r="C4" s="100">
        <v>4337.0029278985321</v>
      </c>
      <c r="D4" s="100">
        <v>4363.0847441991718</v>
      </c>
      <c r="E4" s="100">
        <v>4881.3499515477251</v>
      </c>
      <c r="F4" s="100">
        <v>5035.3501698866885</v>
      </c>
      <c r="G4" s="100">
        <v>4834.3910895626314</v>
      </c>
      <c r="H4" s="100">
        <v>5273.7335317277284</v>
      </c>
      <c r="I4" s="100">
        <v>4573.6135768063441</v>
      </c>
      <c r="J4" s="100">
        <v>4143.9948807395886</v>
      </c>
      <c r="K4" s="100">
        <v>3436.9853189493601</v>
      </c>
      <c r="L4" s="100">
        <v>3295.2715086060439</v>
      </c>
      <c r="M4" s="100">
        <v>2584.969468758602</v>
      </c>
      <c r="N4" s="100">
        <v>2680.3748799252676</v>
      </c>
      <c r="O4" s="100">
        <v>1582.0340854876224</v>
      </c>
      <c r="P4" s="100">
        <v>1022.7275635280175</v>
      </c>
      <c r="Q4" s="100">
        <v>1395.8759788555722</v>
      </c>
    </row>
    <row r="5" spans="1:17" ht="11.45" customHeight="1" x14ac:dyDescent="0.25">
      <c r="A5" s="141" t="s">
        <v>91</v>
      </c>
      <c r="B5" s="140">
        <f t="shared" ref="B5:Q5" si="0">B4</f>
        <v>4355.7789719006523</v>
      </c>
      <c r="C5" s="140">
        <f t="shared" si="0"/>
        <v>4337.0029278985321</v>
      </c>
      <c r="D5" s="140">
        <f t="shared" si="0"/>
        <v>4363.0847441991718</v>
      </c>
      <c r="E5" s="140">
        <f t="shared" si="0"/>
        <v>4881.3499515477251</v>
      </c>
      <c r="F5" s="140">
        <f t="shared" si="0"/>
        <v>5035.3501698866885</v>
      </c>
      <c r="G5" s="140">
        <f t="shared" si="0"/>
        <v>4834.3910895626314</v>
      </c>
      <c r="H5" s="140">
        <f t="shared" si="0"/>
        <v>5273.7335317277284</v>
      </c>
      <c r="I5" s="140">
        <f t="shared" si="0"/>
        <v>4573.6135768063441</v>
      </c>
      <c r="J5" s="140">
        <f t="shared" si="0"/>
        <v>4143.9948807395886</v>
      </c>
      <c r="K5" s="140">
        <f t="shared" si="0"/>
        <v>3436.9853189493601</v>
      </c>
      <c r="L5" s="140">
        <f t="shared" si="0"/>
        <v>3295.2715086060439</v>
      </c>
      <c r="M5" s="140">
        <f t="shared" si="0"/>
        <v>2584.969468758602</v>
      </c>
      <c r="N5" s="140">
        <f t="shared" si="0"/>
        <v>2680.3748799252676</v>
      </c>
      <c r="O5" s="140">
        <f t="shared" si="0"/>
        <v>1582.0340854876224</v>
      </c>
      <c r="P5" s="140">
        <f t="shared" si="0"/>
        <v>1022.7275635280175</v>
      </c>
      <c r="Q5" s="140">
        <f t="shared" si="0"/>
        <v>1395.8759788555722</v>
      </c>
    </row>
    <row r="7" spans="1:17" ht="11.45" customHeight="1" x14ac:dyDescent="0.25">
      <c r="A7" s="27" t="s">
        <v>100</v>
      </c>
      <c r="B7" s="71">
        <f t="shared" ref="B7:Q7" si="1">SUM(B8:B9)</f>
        <v>4355.7789719006523</v>
      </c>
      <c r="C7" s="71">
        <f t="shared" si="1"/>
        <v>4337.0029278985321</v>
      </c>
      <c r="D7" s="71">
        <f t="shared" si="1"/>
        <v>4363.0847441991718</v>
      </c>
      <c r="E7" s="71">
        <f t="shared" si="1"/>
        <v>4881.3499515477251</v>
      </c>
      <c r="F7" s="71">
        <f t="shared" si="1"/>
        <v>5035.3501698866885</v>
      </c>
      <c r="G7" s="71">
        <f t="shared" si="1"/>
        <v>4834.3910895626314</v>
      </c>
      <c r="H7" s="71">
        <f t="shared" si="1"/>
        <v>5273.7335317277284</v>
      </c>
      <c r="I7" s="71">
        <f t="shared" si="1"/>
        <v>4573.6135768063441</v>
      </c>
      <c r="J7" s="71">
        <f t="shared" si="1"/>
        <v>4143.9948807395886</v>
      </c>
      <c r="K7" s="71">
        <f t="shared" si="1"/>
        <v>3436.9853189493601</v>
      </c>
      <c r="L7" s="71">
        <f t="shared" si="1"/>
        <v>3295.2715086060439</v>
      </c>
      <c r="M7" s="71">
        <f t="shared" si="1"/>
        <v>2584.969468758602</v>
      </c>
      <c r="N7" s="71">
        <f t="shared" si="1"/>
        <v>2680.3748799252676</v>
      </c>
      <c r="O7" s="71">
        <f t="shared" si="1"/>
        <v>1582.0340854876224</v>
      </c>
      <c r="P7" s="71">
        <f t="shared" si="1"/>
        <v>1022.7275635280175</v>
      </c>
      <c r="Q7" s="71">
        <f t="shared" si="1"/>
        <v>1395.8759788555722</v>
      </c>
    </row>
    <row r="8" spans="1:17" ht="11.45" customHeight="1" x14ac:dyDescent="0.25">
      <c r="A8" s="148" t="s">
        <v>147</v>
      </c>
      <c r="B8" s="70">
        <v>4355.7789719006523</v>
      </c>
      <c r="C8" s="70">
        <v>4337.0029278985321</v>
      </c>
      <c r="D8" s="70">
        <v>4363.0847441991718</v>
      </c>
      <c r="E8" s="70">
        <v>4881.3499515477251</v>
      </c>
      <c r="F8" s="70">
        <v>5035.3501698866885</v>
      </c>
      <c r="G8" s="70">
        <v>4834.3910895626314</v>
      </c>
      <c r="H8" s="70">
        <v>5273.7335317277284</v>
      </c>
      <c r="I8" s="70">
        <v>4573.6135768063441</v>
      </c>
      <c r="J8" s="70">
        <v>4143.9948807395886</v>
      </c>
      <c r="K8" s="70">
        <v>3436.9853189493601</v>
      </c>
      <c r="L8" s="70">
        <v>3295.2715086060439</v>
      </c>
      <c r="M8" s="70">
        <v>2584.969468758602</v>
      </c>
      <c r="N8" s="70">
        <v>2680.3748799252676</v>
      </c>
      <c r="O8" s="70">
        <v>1582.0340854876224</v>
      </c>
      <c r="P8" s="70">
        <v>1022.7275635280175</v>
      </c>
      <c r="Q8" s="70">
        <v>1395.8759788555722</v>
      </c>
    </row>
    <row r="9" spans="1:17" ht="11.45" customHeight="1" x14ac:dyDescent="0.25">
      <c r="A9" s="147" t="s">
        <v>146</v>
      </c>
      <c r="B9" s="69">
        <v>0</v>
      </c>
      <c r="C9" s="69">
        <v>0</v>
      </c>
      <c r="D9" s="69">
        <v>0</v>
      </c>
      <c r="E9" s="69">
        <v>0</v>
      </c>
      <c r="F9" s="69">
        <v>0</v>
      </c>
      <c r="G9" s="69">
        <v>0</v>
      </c>
      <c r="H9" s="69">
        <v>0</v>
      </c>
      <c r="I9" s="69">
        <v>0</v>
      </c>
      <c r="J9" s="69">
        <v>0</v>
      </c>
      <c r="K9" s="69">
        <v>0</v>
      </c>
      <c r="L9" s="69">
        <v>0</v>
      </c>
      <c r="M9" s="69">
        <v>0</v>
      </c>
      <c r="N9" s="69">
        <v>0</v>
      </c>
      <c r="O9" s="69">
        <v>0</v>
      </c>
      <c r="P9" s="69">
        <v>0</v>
      </c>
      <c r="Q9" s="69">
        <v>0</v>
      </c>
    </row>
    <row r="11" spans="1:17" ht="11.45" customHeight="1" x14ac:dyDescent="0.25">
      <c r="A11" s="35" t="s">
        <v>45</v>
      </c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</row>
    <row r="13" spans="1:17" ht="11.45" customHeight="1" x14ac:dyDescent="0.25">
      <c r="A13" s="27" t="s">
        <v>99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</row>
    <row r="14" spans="1:17" ht="11.45" customHeight="1" x14ac:dyDescent="0.25">
      <c r="A14" s="97" t="s">
        <v>98</v>
      </c>
      <c r="B14" s="100">
        <f>IF(B4=0,0,B4/TrNavi_ene!B4)</f>
        <v>3.1234319983875833</v>
      </c>
      <c r="C14" s="100">
        <f>IF(C4=0,0,C4/TrNavi_ene!C4)</f>
        <v>3.1230445361105601</v>
      </c>
      <c r="D14" s="100">
        <f>IF(D4=0,0,D4/TrNavi_ene!D4)</f>
        <v>3.1258685842733791</v>
      </c>
      <c r="E14" s="100">
        <f>IF(E4=0,0,E4/TrNavi_ene!E4)</f>
        <v>3.1266846209670631</v>
      </c>
      <c r="F14" s="100">
        <f>IF(F4=0,0,F4/TrNavi_ene!F4)</f>
        <v>3.1149918405179466</v>
      </c>
      <c r="G14" s="100">
        <f>IF(G4=0,0,G4/TrNavi_ene!G4)</f>
        <v>3.1096358517350091</v>
      </c>
      <c r="H14" s="100">
        <f>IF(H4=0,0,H4/TrNavi_ene!H4)</f>
        <v>3.1235305703832079</v>
      </c>
      <c r="I14" s="100">
        <f>IF(I4=0,0,I4/TrNavi_ene!I4)</f>
        <v>3.1240589432587402</v>
      </c>
      <c r="J14" s="100">
        <f>IF(J4=0,0,J4/TrNavi_ene!J4)</f>
        <v>3.1231088216806273</v>
      </c>
      <c r="K14" s="100">
        <f>IF(K4=0,0,K4/TrNavi_ene!K4)</f>
        <v>3.1245004654674315</v>
      </c>
      <c r="L14" s="100">
        <f>IF(L4=0,0,L4/TrNavi_ene!L4)</f>
        <v>3.1186591626885782</v>
      </c>
      <c r="M14" s="100">
        <f>IF(M4=0,0,M4/TrNavi_ene!M4)</f>
        <v>3.1258831395867199</v>
      </c>
      <c r="N14" s="100">
        <f>IF(N4=0,0,N4/TrNavi_ene!N4)</f>
        <v>3.1190076723379572</v>
      </c>
      <c r="O14" s="100">
        <f>IF(O4=0,0,O4/TrNavi_ene!O4)</f>
        <v>3.1359100058361551</v>
      </c>
      <c r="P14" s="100">
        <f>IF(P4=0,0,P4/TrNavi_ene!P4)</f>
        <v>3.137650868013417</v>
      </c>
      <c r="Q14" s="100">
        <f>IF(Q4=0,0,Q4/TrNavi_ene!Q4)</f>
        <v>3.1353292223453937</v>
      </c>
    </row>
    <row r="15" spans="1:17" ht="11.45" customHeight="1" x14ac:dyDescent="0.25">
      <c r="A15" s="141" t="s">
        <v>91</v>
      </c>
      <c r="B15" s="140">
        <f t="shared" ref="B15:Q15" si="2">B14</f>
        <v>3.1234319983875833</v>
      </c>
      <c r="C15" s="140">
        <f t="shared" si="2"/>
        <v>3.1230445361105601</v>
      </c>
      <c r="D15" s="140">
        <f t="shared" si="2"/>
        <v>3.1258685842733791</v>
      </c>
      <c r="E15" s="140">
        <f t="shared" si="2"/>
        <v>3.1266846209670631</v>
      </c>
      <c r="F15" s="140">
        <f t="shared" si="2"/>
        <v>3.1149918405179466</v>
      </c>
      <c r="G15" s="140">
        <f t="shared" si="2"/>
        <v>3.1096358517350091</v>
      </c>
      <c r="H15" s="140">
        <f t="shared" si="2"/>
        <v>3.1235305703832079</v>
      </c>
      <c r="I15" s="140">
        <f t="shared" si="2"/>
        <v>3.1240589432587402</v>
      </c>
      <c r="J15" s="140">
        <f t="shared" si="2"/>
        <v>3.1231088216806273</v>
      </c>
      <c r="K15" s="140">
        <f t="shared" si="2"/>
        <v>3.1245004654674315</v>
      </c>
      <c r="L15" s="140">
        <f t="shared" si="2"/>
        <v>3.1186591626885782</v>
      </c>
      <c r="M15" s="140">
        <f t="shared" si="2"/>
        <v>3.1258831395867199</v>
      </c>
      <c r="N15" s="140">
        <f t="shared" si="2"/>
        <v>3.1190076723379572</v>
      </c>
      <c r="O15" s="140">
        <f t="shared" si="2"/>
        <v>3.1359100058361551</v>
      </c>
      <c r="P15" s="140">
        <f t="shared" si="2"/>
        <v>3.137650868013417</v>
      </c>
      <c r="Q15" s="140">
        <f t="shared" si="2"/>
        <v>3.1353292223453937</v>
      </c>
    </row>
    <row r="17" spans="1:17" ht="11.45" customHeight="1" x14ac:dyDescent="0.25">
      <c r="A17" s="27" t="s">
        <v>123</v>
      </c>
      <c r="B17" s="68">
        <f>IF(B7=0,"",B7/TrNavi_act!B7*100)</f>
        <v>9609.1260146877139</v>
      </c>
      <c r="C17" s="68">
        <f>IF(C7=0,"",C7/TrNavi_act!C7*100)</f>
        <v>9512.8059415362513</v>
      </c>
      <c r="D17" s="68">
        <f>IF(D7=0,"",D7/TrNavi_act!D7*100)</f>
        <v>9427.1366369788466</v>
      </c>
      <c r="E17" s="68">
        <f>IF(E7=0,"",E7/TrNavi_act!E7*100)</f>
        <v>9336.2353243088801</v>
      </c>
      <c r="F17" s="68">
        <f>IF(F7=0,"",F7/TrNavi_act!F7*100)</f>
        <v>9209.2285643571613</v>
      </c>
      <c r="G17" s="68">
        <f>IF(G7=0,"",G7/TrNavi_act!G7*100)</f>
        <v>9102.3703014416187</v>
      </c>
      <c r="H17" s="68">
        <f>IF(H7=0,"",H7/TrNavi_act!H7*100)</f>
        <v>9052.5170553196003</v>
      </c>
      <c r="I17" s="68">
        <f>IF(I7=0,"",I7/TrNavi_act!I7*100)</f>
        <v>8964.4043255440683</v>
      </c>
      <c r="J17" s="68">
        <f>IF(J7=0,"",J7/TrNavi_act!J7*100)</f>
        <v>8872.9484919419483</v>
      </c>
      <c r="K17" s="68">
        <f>IF(K7=0,"",K7/TrNavi_act!K7*100)</f>
        <v>8789.0121182414405</v>
      </c>
      <c r="L17" s="68">
        <f>IF(L7=0,"",L7/TrNavi_act!L7*100)</f>
        <v>8685.7236849567726</v>
      </c>
      <c r="M17" s="68">
        <f>IF(M7=0,"",M7/TrNavi_act!M7*100)</f>
        <v>8619.6465921284034</v>
      </c>
      <c r="N17" s="68">
        <f>IF(N7=0,"",N7/TrNavi_act!N7*100)</f>
        <v>8515.5321175889221</v>
      </c>
      <c r="O17" s="68">
        <f>IF(O7=0,"",O7/TrNavi_act!O7*100)</f>
        <v>8476.909863999239</v>
      </c>
      <c r="P17" s="68">
        <f>IF(P7=0,"",P7/TrNavi_act!P7*100)</f>
        <v>8397.6393238416931</v>
      </c>
      <c r="Q17" s="68">
        <f>IF(Q7=0,"",Q7/TrNavi_act!Q7*100)</f>
        <v>8308.342226512661</v>
      </c>
    </row>
    <row r="18" spans="1:17" ht="11.45" customHeight="1" x14ac:dyDescent="0.25">
      <c r="A18" s="148" t="s">
        <v>147</v>
      </c>
      <c r="B18" s="77">
        <f>IF(B8=0,"",B8/TrNavi_act!B8*100)</f>
        <v>9609.1260146877139</v>
      </c>
      <c r="C18" s="77">
        <f>IF(C8=0,"",C8/TrNavi_act!C8*100)</f>
        <v>9512.8059415362513</v>
      </c>
      <c r="D18" s="77">
        <f>IF(D8=0,"",D8/TrNavi_act!D8*100)</f>
        <v>9427.1366369788466</v>
      </c>
      <c r="E18" s="77">
        <f>IF(E8=0,"",E8/TrNavi_act!E8*100)</f>
        <v>9336.2353243088801</v>
      </c>
      <c r="F18" s="77">
        <f>IF(F8=0,"",F8/TrNavi_act!F8*100)</f>
        <v>9209.2285643571613</v>
      </c>
      <c r="G18" s="77">
        <f>IF(G8=0,"",G8/TrNavi_act!G8*100)</f>
        <v>9102.3703014416187</v>
      </c>
      <c r="H18" s="77">
        <f>IF(H8=0,"",H8/TrNavi_act!H8*100)</f>
        <v>9052.5170553196003</v>
      </c>
      <c r="I18" s="77">
        <f>IF(I8=0,"",I8/TrNavi_act!I8*100)</f>
        <v>8964.4043255440683</v>
      </c>
      <c r="J18" s="77">
        <f>IF(J8=0,"",J8/TrNavi_act!J8*100)</f>
        <v>8872.9484919419483</v>
      </c>
      <c r="K18" s="77">
        <f>IF(K8=0,"",K8/TrNavi_act!K8*100)</f>
        <v>8789.0121182414405</v>
      </c>
      <c r="L18" s="77">
        <f>IF(L8=0,"",L8/TrNavi_act!L8*100)</f>
        <v>8685.7236849567726</v>
      </c>
      <c r="M18" s="77">
        <f>IF(M8=0,"",M8/TrNavi_act!M8*100)</f>
        <v>8619.6465921284034</v>
      </c>
      <c r="N18" s="77">
        <f>IF(N8=0,"",N8/TrNavi_act!N8*100)</f>
        <v>8515.5321175889221</v>
      </c>
      <c r="O18" s="77">
        <f>IF(O8=0,"",O8/TrNavi_act!O8*100)</f>
        <v>8476.909863999239</v>
      </c>
      <c r="P18" s="77">
        <f>IF(P8=0,"",P8/TrNavi_act!P8*100)</f>
        <v>8397.6393238416931</v>
      </c>
      <c r="Q18" s="77">
        <f>IF(Q8=0,"",Q8/TrNavi_act!Q8*100)</f>
        <v>8308.342226512661</v>
      </c>
    </row>
    <row r="19" spans="1:17" ht="11.45" customHeight="1" x14ac:dyDescent="0.25">
      <c r="A19" s="147" t="s">
        <v>146</v>
      </c>
      <c r="B19" s="74" t="str">
        <f>IF(B9=0,"",B9/TrNavi_act!B9*100)</f>
        <v/>
      </c>
      <c r="C19" s="74" t="str">
        <f>IF(C9=0,"",C9/TrNavi_act!C9*100)</f>
        <v/>
      </c>
      <c r="D19" s="74" t="str">
        <f>IF(D9=0,"",D9/TrNavi_act!D9*100)</f>
        <v/>
      </c>
      <c r="E19" s="74" t="str">
        <f>IF(E9=0,"",E9/TrNavi_act!E9*100)</f>
        <v/>
      </c>
      <c r="F19" s="74" t="str">
        <f>IF(F9=0,"",F9/TrNavi_act!F9*100)</f>
        <v/>
      </c>
      <c r="G19" s="74" t="str">
        <f>IF(G9=0,"",G9/TrNavi_act!G9*100)</f>
        <v/>
      </c>
      <c r="H19" s="74" t="str">
        <f>IF(H9=0,"",H9/TrNavi_act!H9*100)</f>
        <v/>
      </c>
      <c r="I19" s="74" t="str">
        <f>IF(I9=0,"",I9/TrNavi_act!I9*100)</f>
        <v/>
      </c>
      <c r="J19" s="74" t="str">
        <f>IF(J9=0,"",J9/TrNavi_act!J9*100)</f>
        <v/>
      </c>
      <c r="K19" s="74" t="str">
        <f>IF(K9=0,"",K9/TrNavi_act!K9*100)</f>
        <v/>
      </c>
      <c r="L19" s="74" t="str">
        <f>IF(L9=0,"",L9/TrNavi_act!L9*100)</f>
        <v/>
      </c>
      <c r="M19" s="74" t="str">
        <f>IF(M9=0,"",M9/TrNavi_act!M9*100)</f>
        <v/>
      </c>
      <c r="N19" s="74" t="str">
        <f>IF(N9=0,"",N9/TrNavi_act!N9*100)</f>
        <v/>
      </c>
      <c r="O19" s="74" t="str">
        <f>IF(O9=0,"",O9/TrNavi_act!O9*100)</f>
        <v/>
      </c>
      <c r="P19" s="74" t="str">
        <f>IF(P9=0,"",P9/TrNavi_act!P9*100)</f>
        <v/>
      </c>
      <c r="Q19" s="74" t="str">
        <f>IF(Q9=0,"",Q9/TrNavi_act!Q9*100)</f>
        <v/>
      </c>
    </row>
    <row r="21" spans="1:17" ht="11.45" customHeight="1" x14ac:dyDescent="0.25">
      <c r="A21" s="27" t="s">
        <v>155</v>
      </c>
      <c r="B21" s="68">
        <f>IF(B7=0,"",B7/TrNavi_act!B3*1000)</f>
        <v>86.35607883371938</v>
      </c>
      <c r="C21" s="68">
        <f>IF(C7=0,"",C7/TrNavi_act!C3*1000)</f>
        <v>80.27370400883963</v>
      </c>
      <c r="D21" s="68">
        <f>IF(D7=0,"",D7/TrNavi_act!D3*1000)</f>
        <v>85.737727892586548</v>
      </c>
      <c r="E21" s="68">
        <f>IF(E7=0,"",E7/TrNavi_act!E3*1000)</f>
        <v>95.190265466453567</v>
      </c>
      <c r="F21" s="68">
        <f>IF(F7=0,"",F7/TrNavi_act!F3*1000)</f>
        <v>93.766331729997745</v>
      </c>
      <c r="G21" s="68">
        <f>IF(G7=0,"",G7/TrNavi_act!G3*1000)</f>
        <v>90.292067641903827</v>
      </c>
      <c r="H21" s="68">
        <f>IF(H7=0,"",H7/TrNavi_act!H3*1000)</f>
        <v>100.76611860214102</v>
      </c>
      <c r="I21" s="68">
        <f>IF(I7=0,"",I7/TrNavi_act!I3*1000)</f>
        <v>94.818890816887631</v>
      </c>
      <c r="J21" s="68">
        <f>IF(J7=0,"",J7/TrNavi_act!J3*1000)</f>
        <v>87.123992160855664</v>
      </c>
      <c r="K21" s="68">
        <f>IF(K7=0,"",K7/TrNavi_act!K3*1000)</f>
        <v>88.063137709661603</v>
      </c>
      <c r="L21" s="68">
        <f>IF(L7=0,"",L7/TrNavi_act!L3*1000)</f>
        <v>78.961124408697927</v>
      </c>
      <c r="M21" s="68">
        <f>IF(M7=0,"",M7/TrNavi_act!M3*1000)</f>
        <v>72.79652621129388</v>
      </c>
      <c r="N21" s="68">
        <f>IF(N7=0,"",N7/TrNavi_act!N3*1000)</f>
        <v>91.105516894744099</v>
      </c>
      <c r="O21" s="68">
        <f>IF(O7=0,"",O7/TrNavi_act!O3*1000)</f>
        <v>80.704841215940959</v>
      </c>
      <c r="P21" s="68">
        <f>IF(P7=0,"",P7/TrNavi_act!P3*1000)</f>
        <v>69.776950963709666</v>
      </c>
      <c r="Q21" s="68">
        <f>IF(Q7=0,"",Q7/TrNavi_act!Q3*1000)</f>
        <v>91.512381253724527</v>
      </c>
    </row>
    <row r="22" spans="1:17" ht="11.45" customHeight="1" x14ac:dyDescent="0.25">
      <c r="A22" s="148" t="s">
        <v>147</v>
      </c>
      <c r="B22" s="77">
        <f>IF(B8=0,"",B8/TrNavi_act!B4*1000)</f>
        <v>86.35607883371938</v>
      </c>
      <c r="C22" s="77">
        <f>IF(C8=0,"",C8/TrNavi_act!C4*1000)</f>
        <v>80.27370400883963</v>
      </c>
      <c r="D22" s="77">
        <f>IF(D8=0,"",D8/TrNavi_act!D4*1000)</f>
        <v>85.737727892586548</v>
      </c>
      <c r="E22" s="77">
        <f>IF(E8=0,"",E8/TrNavi_act!E4*1000)</f>
        <v>95.190265466453567</v>
      </c>
      <c r="F22" s="77">
        <f>IF(F8=0,"",F8/TrNavi_act!F4*1000)</f>
        <v>93.766331729997745</v>
      </c>
      <c r="G22" s="77">
        <f>IF(G8=0,"",G8/TrNavi_act!G4*1000)</f>
        <v>90.292067641903827</v>
      </c>
      <c r="H22" s="77">
        <f>IF(H8=0,"",H8/TrNavi_act!H4*1000)</f>
        <v>100.76611860214102</v>
      </c>
      <c r="I22" s="77">
        <f>IF(I8=0,"",I8/TrNavi_act!I4*1000)</f>
        <v>94.818890816887631</v>
      </c>
      <c r="J22" s="77">
        <f>IF(J8=0,"",J8/TrNavi_act!J4*1000)</f>
        <v>87.123992160855664</v>
      </c>
      <c r="K22" s="77">
        <f>IF(K8=0,"",K8/TrNavi_act!K4*1000)</f>
        <v>88.063137709661603</v>
      </c>
      <c r="L22" s="77">
        <f>IF(L8=0,"",L8/TrNavi_act!L4*1000)</f>
        <v>78.961124408697927</v>
      </c>
      <c r="M22" s="77">
        <f>IF(M8=0,"",M8/TrNavi_act!M4*1000)</f>
        <v>72.79652621129388</v>
      </c>
      <c r="N22" s="77">
        <f>IF(N8=0,"",N8/TrNavi_act!N4*1000)</f>
        <v>91.105516894744099</v>
      </c>
      <c r="O22" s="77">
        <f>IF(O8=0,"",O8/TrNavi_act!O4*1000)</f>
        <v>80.704841215940959</v>
      </c>
      <c r="P22" s="77">
        <f>IF(P8=0,"",P8/TrNavi_act!P4*1000)</f>
        <v>69.776950963709666</v>
      </c>
      <c r="Q22" s="77">
        <f>IF(Q8=0,"",Q8/TrNavi_act!Q4*1000)</f>
        <v>91.512381253724527</v>
      </c>
    </row>
    <row r="23" spans="1:17" ht="11.45" customHeight="1" x14ac:dyDescent="0.25">
      <c r="A23" s="147" t="s">
        <v>146</v>
      </c>
      <c r="B23" s="74" t="str">
        <f>IF(B9=0,"",B9/TrNavi_act!B5*1000)</f>
        <v/>
      </c>
      <c r="C23" s="74" t="str">
        <f>IF(C9=0,"",C9/TrNavi_act!C5*1000)</f>
        <v/>
      </c>
      <c r="D23" s="74" t="str">
        <f>IF(D9=0,"",D9/TrNavi_act!D5*1000)</f>
        <v/>
      </c>
      <c r="E23" s="74" t="str">
        <f>IF(E9=0,"",E9/TrNavi_act!E5*1000)</f>
        <v/>
      </c>
      <c r="F23" s="74" t="str">
        <f>IF(F9=0,"",F9/TrNavi_act!F5*1000)</f>
        <v/>
      </c>
      <c r="G23" s="74" t="str">
        <f>IF(G9=0,"",G9/TrNavi_act!G5*1000)</f>
        <v/>
      </c>
      <c r="H23" s="74" t="str">
        <f>IF(H9=0,"",H9/TrNavi_act!H5*1000)</f>
        <v/>
      </c>
      <c r="I23" s="74" t="str">
        <f>IF(I9=0,"",I9/TrNavi_act!I5*1000)</f>
        <v/>
      </c>
      <c r="J23" s="74" t="str">
        <f>IF(J9=0,"",J9/TrNavi_act!J5*1000)</f>
        <v/>
      </c>
      <c r="K23" s="74" t="str">
        <f>IF(K9=0,"",K9/TrNavi_act!K5*1000)</f>
        <v/>
      </c>
      <c r="L23" s="74" t="str">
        <f>IF(L9=0,"",L9/TrNavi_act!L5*1000)</f>
        <v/>
      </c>
      <c r="M23" s="74" t="str">
        <f>IF(M9=0,"",M9/TrNavi_act!M5*1000)</f>
        <v/>
      </c>
      <c r="N23" s="74" t="str">
        <f>IF(N9=0,"",N9/TrNavi_act!N5*1000)</f>
        <v/>
      </c>
      <c r="O23" s="74" t="str">
        <f>IF(O9=0,"",O9/TrNavi_act!O5*1000)</f>
        <v/>
      </c>
      <c r="P23" s="74" t="str">
        <f>IF(P9=0,"",P9/TrNavi_act!P5*1000)</f>
        <v/>
      </c>
      <c r="Q23" s="74" t="str">
        <f>IF(Q9=0,"",Q9/TrNavi_act!Q5*1000)</f>
        <v/>
      </c>
    </row>
    <row r="25" spans="1:17" ht="11.45" customHeight="1" x14ac:dyDescent="0.25">
      <c r="A25" s="27" t="s">
        <v>40</v>
      </c>
      <c r="B25" s="57">
        <f t="shared" ref="B25:Q25" si="3">IF(B7=0,0,B7/B$7)</f>
        <v>1</v>
      </c>
      <c r="C25" s="57">
        <f t="shared" si="3"/>
        <v>1</v>
      </c>
      <c r="D25" s="57">
        <f t="shared" si="3"/>
        <v>1</v>
      </c>
      <c r="E25" s="57">
        <f t="shared" si="3"/>
        <v>1</v>
      </c>
      <c r="F25" s="57">
        <f t="shared" si="3"/>
        <v>1</v>
      </c>
      <c r="G25" s="57">
        <f t="shared" si="3"/>
        <v>1</v>
      </c>
      <c r="H25" s="57">
        <f t="shared" si="3"/>
        <v>1</v>
      </c>
      <c r="I25" s="57">
        <f t="shared" si="3"/>
        <v>1</v>
      </c>
      <c r="J25" s="57">
        <f t="shared" si="3"/>
        <v>1</v>
      </c>
      <c r="K25" s="57">
        <f t="shared" si="3"/>
        <v>1</v>
      </c>
      <c r="L25" s="57">
        <f t="shared" si="3"/>
        <v>1</v>
      </c>
      <c r="M25" s="57">
        <f t="shared" si="3"/>
        <v>1</v>
      </c>
      <c r="N25" s="57">
        <f t="shared" si="3"/>
        <v>1</v>
      </c>
      <c r="O25" s="57">
        <f t="shared" si="3"/>
        <v>1</v>
      </c>
      <c r="P25" s="57">
        <f t="shared" si="3"/>
        <v>1</v>
      </c>
      <c r="Q25" s="57">
        <f t="shared" si="3"/>
        <v>1</v>
      </c>
    </row>
    <row r="26" spans="1:17" ht="11.45" customHeight="1" x14ac:dyDescent="0.25">
      <c r="A26" s="148" t="s">
        <v>147</v>
      </c>
      <c r="B26" s="52">
        <f t="shared" ref="B26:Q26" si="4">IF(B8=0,0,B8/B$7)</f>
        <v>1</v>
      </c>
      <c r="C26" s="52">
        <f t="shared" si="4"/>
        <v>1</v>
      </c>
      <c r="D26" s="52">
        <f t="shared" si="4"/>
        <v>1</v>
      </c>
      <c r="E26" s="52">
        <f t="shared" si="4"/>
        <v>1</v>
      </c>
      <c r="F26" s="52">
        <f t="shared" si="4"/>
        <v>1</v>
      </c>
      <c r="G26" s="52">
        <f t="shared" si="4"/>
        <v>1</v>
      </c>
      <c r="H26" s="52">
        <f t="shared" si="4"/>
        <v>1</v>
      </c>
      <c r="I26" s="52">
        <f t="shared" si="4"/>
        <v>1</v>
      </c>
      <c r="J26" s="52">
        <f t="shared" si="4"/>
        <v>1</v>
      </c>
      <c r="K26" s="52">
        <f t="shared" si="4"/>
        <v>1</v>
      </c>
      <c r="L26" s="52">
        <f t="shared" si="4"/>
        <v>1</v>
      </c>
      <c r="M26" s="52">
        <f t="shared" si="4"/>
        <v>1</v>
      </c>
      <c r="N26" s="52">
        <f t="shared" si="4"/>
        <v>1</v>
      </c>
      <c r="O26" s="52">
        <f t="shared" si="4"/>
        <v>1</v>
      </c>
      <c r="P26" s="52">
        <f t="shared" si="4"/>
        <v>1</v>
      </c>
      <c r="Q26" s="52">
        <f t="shared" si="4"/>
        <v>1</v>
      </c>
    </row>
    <row r="27" spans="1:17" ht="11.45" customHeight="1" x14ac:dyDescent="0.25">
      <c r="A27" s="147" t="s">
        <v>146</v>
      </c>
      <c r="B27" s="46">
        <f t="shared" ref="B27:Q27" si="5">IF(B9=0,0,B9/B$7)</f>
        <v>0</v>
      </c>
      <c r="C27" s="46">
        <f t="shared" si="5"/>
        <v>0</v>
      </c>
      <c r="D27" s="46">
        <f t="shared" si="5"/>
        <v>0</v>
      </c>
      <c r="E27" s="46">
        <f t="shared" si="5"/>
        <v>0</v>
      </c>
      <c r="F27" s="46">
        <f t="shared" si="5"/>
        <v>0</v>
      </c>
      <c r="G27" s="46">
        <f t="shared" si="5"/>
        <v>0</v>
      </c>
      <c r="H27" s="46">
        <f t="shared" si="5"/>
        <v>0</v>
      </c>
      <c r="I27" s="46">
        <f t="shared" si="5"/>
        <v>0</v>
      </c>
      <c r="J27" s="46">
        <f t="shared" si="5"/>
        <v>0</v>
      </c>
      <c r="K27" s="46">
        <f t="shared" si="5"/>
        <v>0</v>
      </c>
      <c r="L27" s="46">
        <f t="shared" si="5"/>
        <v>0</v>
      </c>
      <c r="M27" s="46">
        <f t="shared" si="5"/>
        <v>0</v>
      </c>
      <c r="N27" s="46">
        <f t="shared" si="5"/>
        <v>0</v>
      </c>
      <c r="O27" s="46">
        <f t="shared" si="5"/>
        <v>0</v>
      </c>
      <c r="P27" s="46">
        <f t="shared" si="5"/>
        <v>0</v>
      </c>
      <c r="Q27" s="46">
        <f t="shared" si="5"/>
        <v>0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D22"/>
  <sheetViews>
    <sheetView showGridLines="0" zoomScale="115" zoomScaleNormal="115" workbookViewId="0">
      <selection activeCell="D1" sqref="D1"/>
    </sheetView>
  </sheetViews>
  <sheetFormatPr defaultRowHeight="15" x14ac:dyDescent="0.25"/>
  <cols>
    <col min="1" max="1" width="3.7109375" customWidth="1"/>
    <col min="2" max="2" width="15.85546875" customWidth="1"/>
    <col min="3" max="3" width="2.85546875" customWidth="1"/>
    <col min="4" max="4" width="54.7109375" customWidth="1"/>
  </cols>
  <sheetData>
    <row r="1" spans="1:4" ht="18.75" x14ac:dyDescent="0.3">
      <c r="A1" s="8" t="s">
        <v>177</v>
      </c>
      <c r="B1" s="4"/>
      <c r="C1" s="4"/>
      <c r="D1" s="9" t="s">
        <v>11</v>
      </c>
    </row>
    <row r="2" spans="1:4" ht="18.75" x14ac:dyDescent="0.3">
      <c r="A2" s="8"/>
      <c r="B2" s="4"/>
      <c r="C2" s="4"/>
      <c r="D2" s="9"/>
    </row>
    <row r="3" spans="1:4" ht="18.75" x14ac:dyDescent="0.3">
      <c r="A3" s="8"/>
      <c r="B3" s="6" t="s">
        <v>10</v>
      </c>
      <c r="C3" s="7"/>
      <c r="D3" s="6" t="s">
        <v>9</v>
      </c>
    </row>
    <row r="4" spans="1:4" x14ac:dyDescent="0.25">
      <c r="A4" s="5"/>
      <c r="B4" s="2" t="str">
        <f ca="1">HYPERLINK("#"&amp;CELL("address",Transport!$B$2),MID(CELL("filename",Transport!$B$2),FIND("]",CELL("filename",Transport!$B$2))+1,256))</f>
        <v>Transport</v>
      </c>
      <c r="C4" s="2"/>
      <c r="D4" s="4" t="s">
        <v>8</v>
      </c>
    </row>
    <row r="5" spans="1:4" ht="5.0999999999999996" customHeight="1" x14ac:dyDescent="0.25">
      <c r="B5" s="2"/>
      <c r="C5" s="2"/>
      <c r="D5" s="4"/>
    </row>
    <row r="6" spans="1:4" x14ac:dyDescent="0.25">
      <c r="B6" s="2" t="str">
        <f ca="1">HYPERLINK("#"&amp;CELL("address",TrRoad_act!$B$2),MID(CELL("filename",TrRoad_act!$B$2),FIND("]",CELL("filename",TrRoad_act!$B$2))+1,256))</f>
        <v>TrRoad_act</v>
      </c>
      <c r="C6" s="2"/>
      <c r="D6" s="4" t="s">
        <v>7</v>
      </c>
    </row>
    <row r="7" spans="1:4" x14ac:dyDescent="0.25">
      <c r="B7" s="3" t="str">
        <f ca="1">HYPERLINK("#"&amp;CELL("address",TrRoad_ene!$B$2),MID(CELL("filename",TrRoad_ene!$B$2),FIND("]",CELL("filename",TrRoad_ene!$B$2))+1,256))</f>
        <v>TrRoad_ene</v>
      </c>
      <c r="C7" s="2"/>
      <c r="D7" s="1" t="s">
        <v>1</v>
      </c>
    </row>
    <row r="8" spans="1:4" x14ac:dyDescent="0.25">
      <c r="B8" s="3" t="str">
        <f ca="1">HYPERLINK("#"&amp;CELL("address",TrRoad_emi!$B$2),MID(CELL("filename",TrRoad_emi!$B$2),FIND("]",CELL("filename",TrRoad_emi!$B$2))+1,256))</f>
        <v>TrRoad_emi</v>
      </c>
      <c r="C8" s="2"/>
      <c r="D8" s="1" t="s">
        <v>0</v>
      </c>
    </row>
    <row r="9" spans="1:4" x14ac:dyDescent="0.25">
      <c r="B9" s="3" t="str">
        <f ca="1">HYPERLINK("#"&amp;CELL("address",TrRoad_tech!$B$2),MID(CELL("filename",TrRoad_tech!$B$2),FIND("]",CELL("filename",TrRoad_tech!$B$2))+1,256))</f>
        <v>TrRoad_tech</v>
      </c>
      <c r="C9" s="2"/>
      <c r="D9" s="1" t="s">
        <v>6</v>
      </c>
    </row>
    <row r="10" spans="1:4" ht="5.0999999999999996" customHeight="1" x14ac:dyDescent="0.25">
      <c r="B10" s="2"/>
      <c r="C10" s="2"/>
      <c r="D10" s="4"/>
    </row>
    <row r="11" spans="1:4" x14ac:dyDescent="0.25">
      <c r="B11" s="2" t="str">
        <f ca="1">HYPERLINK("#"&amp;CELL("address",TrRail_act!$B$2),MID(CELL("filename",TrRail_act!$B$2),FIND("]",CELL("filename",TrRail_act!$B$2))+1,256))</f>
        <v>TrRail_act</v>
      </c>
      <c r="C11" s="2"/>
      <c r="D11" s="4" t="s">
        <v>5</v>
      </c>
    </row>
    <row r="12" spans="1:4" x14ac:dyDescent="0.25">
      <c r="B12" s="3" t="str">
        <f ca="1">HYPERLINK("#"&amp;CELL("address",TrRail_ene!$B$2),MID(CELL("filename",TrRail_ene!$B$2),FIND("]",CELL("filename",TrRail_ene!$B$2))+1,256))</f>
        <v>TrRail_ene</v>
      </c>
      <c r="C12" s="2"/>
      <c r="D12" s="1" t="s">
        <v>1</v>
      </c>
    </row>
    <row r="13" spans="1:4" x14ac:dyDescent="0.25">
      <c r="B13" s="3" t="str">
        <f ca="1">HYPERLINK("#"&amp;CELL("address",TrRail_emi!$B$2),MID(CELL("filename",TrRail_emi!$B$2),FIND("]",CELL("filename",TrRail_emi!$B$2))+1,256))</f>
        <v>TrRail_emi</v>
      </c>
      <c r="C13" s="2"/>
      <c r="D13" s="1" t="s">
        <v>0</v>
      </c>
    </row>
    <row r="14" spans="1:4" ht="5.0999999999999996" customHeight="1" x14ac:dyDescent="0.25">
      <c r="B14" s="2"/>
      <c r="C14" s="2"/>
      <c r="D14" s="4"/>
    </row>
    <row r="15" spans="1:4" x14ac:dyDescent="0.25">
      <c r="B15" s="2" t="str">
        <f ca="1">HYPERLINK("#"&amp;CELL("address",TrAvia_act!$B$2),MID(CELL("filename",TrAvia_act!$B$2),FIND("]",CELL("filename",TrAvia_act!$B$2))+1,256))</f>
        <v>TrAvia_act</v>
      </c>
      <c r="C15" s="2"/>
      <c r="D15" s="4" t="s">
        <v>4</v>
      </c>
    </row>
    <row r="16" spans="1:4" x14ac:dyDescent="0.25">
      <c r="B16" s="3" t="str">
        <f ca="1">HYPERLINK("#"&amp;CELL("address",TrAvia_ene!$B$2),MID(CELL("filename",TrAvia_ene!$B$2),FIND("]",CELL("filename",TrAvia_ene!$B$2))+1,256))</f>
        <v>TrAvia_ene</v>
      </c>
      <c r="C16" s="2"/>
      <c r="D16" s="1" t="s">
        <v>1</v>
      </c>
    </row>
    <row r="17" spans="2:4" x14ac:dyDescent="0.25">
      <c r="B17" s="3" t="str">
        <f ca="1">HYPERLINK("#"&amp;CELL("address",TrAvia_emi!$B$2),MID(CELL("filename",TrAvia_emi!$B$2),FIND("]",CELL("filename",TrAvia_emi!$B$2))+1,256))</f>
        <v>TrAvia_emi</v>
      </c>
      <c r="C17" s="2"/>
      <c r="D17" s="1" t="s">
        <v>0</v>
      </c>
    </row>
    <row r="18" spans="2:4" x14ac:dyDescent="0.25">
      <c r="B18" s="3" t="str">
        <f ca="1">HYPERLINK("#"&amp;CELL("address",TrAvia_png!$B$2),MID(CELL("filename",TrAvia_png!$B$2),FIND("]",CELL("filename",TrAvia_png!$B$2))+1,256))</f>
        <v>TrAvia_png</v>
      </c>
      <c r="C18" s="2"/>
      <c r="D18" s="1" t="s">
        <v>3</v>
      </c>
    </row>
    <row r="19" spans="2:4" ht="5.0999999999999996" customHeight="1" x14ac:dyDescent="0.25">
      <c r="B19" s="2"/>
      <c r="C19" s="2"/>
      <c r="D19" s="4"/>
    </row>
    <row r="20" spans="2:4" x14ac:dyDescent="0.25">
      <c r="B20" s="2" t="str">
        <f ca="1">HYPERLINK("#"&amp;CELL("address",TrNavi_act!$B$2),MID(CELL("filename",TrNavi_act!$B$2),FIND("]",CELL("filename",TrNavi_act!$B$2))+1,256))</f>
        <v>TrNavi_act</v>
      </c>
      <c r="C20" s="2"/>
      <c r="D20" s="4" t="s">
        <v>2</v>
      </c>
    </row>
    <row r="21" spans="2:4" x14ac:dyDescent="0.25">
      <c r="B21" s="3" t="str">
        <f ca="1">HYPERLINK("#"&amp;CELL("address",TrNavi_ene!$B$2),MID(CELL("filename",TrNavi_ene!$B$2),FIND("]",CELL("filename",TrNavi_ene!$B$2))+1,256))</f>
        <v>TrNavi_ene</v>
      </c>
      <c r="C21" s="2"/>
      <c r="D21" s="1" t="s">
        <v>1</v>
      </c>
    </row>
    <row r="22" spans="2:4" x14ac:dyDescent="0.25">
      <c r="B22" s="3" t="str">
        <f ca="1">HYPERLINK("#"&amp;CELL("address",TrNavi_emi!$B$2),MID(CELL("filename",TrNavi_emi!$B$2),FIND("]",CELL("filename",TrNavi_emi!$B$2))+1,256))</f>
        <v>TrNavi_emi</v>
      </c>
      <c r="C22" s="2"/>
      <c r="D22" s="1" t="s">
        <v>0</v>
      </c>
    </row>
  </sheetData>
  <pageMargins left="0.39370078740157483" right="0.39370078740157483" top="0.39370078740157483" bottom="0.3937007874015748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Q21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tr">
        <f>index!$A$1&amp;" - Overview: Transport sectors"</f>
        <v>ES - Overview: Transport sectors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54</v>
      </c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</row>
    <row r="4" spans="1:17" ht="11.45" customHeight="1" x14ac:dyDescent="0.25">
      <c r="A4" s="25" t="s">
        <v>53</v>
      </c>
      <c r="B4" s="40">
        <f t="shared" ref="B4:Q4" si="0">B5+B9+B13</f>
        <v>506332.70920764224</v>
      </c>
      <c r="C4" s="40">
        <f t="shared" si="0"/>
        <v>522100.71247315075</v>
      </c>
      <c r="D4" s="40">
        <f t="shared" si="0"/>
        <v>524128.0540584324</v>
      </c>
      <c r="E4" s="40">
        <f t="shared" si="0"/>
        <v>536608.57181046857</v>
      </c>
      <c r="F4" s="40">
        <f t="shared" si="0"/>
        <v>559289.62254386791</v>
      </c>
      <c r="G4" s="40">
        <f t="shared" si="0"/>
        <v>581711.17429715488</v>
      </c>
      <c r="H4" s="40">
        <f t="shared" si="0"/>
        <v>595735.5382017534</v>
      </c>
      <c r="I4" s="40">
        <f t="shared" si="0"/>
        <v>618995.04039354331</v>
      </c>
      <c r="J4" s="40">
        <f t="shared" si="0"/>
        <v>623817.39289511414</v>
      </c>
      <c r="K4" s="40">
        <f t="shared" si="0"/>
        <v>617721.64980120165</v>
      </c>
      <c r="L4" s="40">
        <f t="shared" si="0"/>
        <v>605900.34482366894</v>
      </c>
      <c r="M4" s="40">
        <f t="shared" si="0"/>
        <v>616787.92408373673</v>
      </c>
      <c r="N4" s="40">
        <f t="shared" si="0"/>
        <v>597335.08281826589</v>
      </c>
      <c r="O4" s="40">
        <f t="shared" si="0"/>
        <v>594016.85824737558</v>
      </c>
      <c r="P4" s="40">
        <f t="shared" si="0"/>
        <v>580929.97009277041</v>
      </c>
      <c r="Q4" s="40">
        <f t="shared" si="0"/>
        <v>607315.70773497783</v>
      </c>
    </row>
    <row r="5" spans="1:17" ht="11.45" customHeight="1" x14ac:dyDescent="0.25">
      <c r="A5" s="23" t="s">
        <v>50</v>
      </c>
      <c r="B5" s="39">
        <f t="shared" ref="B5:Q5" si="1">B6+B7+B8</f>
        <v>363483.62575820211</v>
      </c>
      <c r="C5" s="39">
        <f t="shared" si="1"/>
        <v>370930.55861881888</v>
      </c>
      <c r="D5" s="39">
        <f t="shared" si="1"/>
        <v>375516.16370169522</v>
      </c>
      <c r="E5" s="39">
        <f t="shared" si="1"/>
        <v>382990.12578651798</v>
      </c>
      <c r="F5" s="39">
        <f t="shared" si="1"/>
        <v>395168.35254040168</v>
      </c>
      <c r="G5" s="39">
        <f t="shared" si="1"/>
        <v>404198.97267324588</v>
      </c>
      <c r="H5" s="39">
        <f t="shared" si="1"/>
        <v>403837.14085512666</v>
      </c>
      <c r="I5" s="39">
        <f t="shared" si="1"/>
        <v>417869.53943177493</v>
      </c>
      <c r="J5" s="39">
        <f t="shared" si="1"/>
        <v>419014.37373432016</v>
      </c>
      <c r="K5" s="39">
        <f t="shared" si="1"/>
        <v>423579.72604762204</v>
      </c>
      <c r="L5" s="39">
        <f t="shared" si="1"/>
        <v>408960.38126389612</v>
      </c>
      <c r="M5" s="39">
        <f t="shared" si="1"/>
        <v>404860.11511242163</v>
      </c>
      <c r="N5" s="39">
        <f t="shared" si="1"/>
        <v>389915.30158644181</v>
      </c>
      <c r="O5" s="39">
        <f t="shared" si="1"/>
        <v>384578.77376076998</v>
      </c>
      <c r="P5" s="39">
        <f t="shared" si="1"/>
        <v>364090.18250274472</v>
      </c>
      <c r="Q5" s="39">
        <f t="shared" si="1"/>
        <v>381488.77527186344</v>
      </c>
    </row>
    <row r="6" spans="1:17" ht="11.45" customHeight="1" x14ac:dyDescent="0.25">
      <c r="A6" s="17" t="str">
        <f>TrRoad_act!$A$5</f>
        <v>Powered 2-wheelers</v>
      </c>
      <c r="B6" s="37">
        <f>TrRoad_act!B$5</f>
        <v>10594.625758202079</v>
      </c>
      <c r="C6" s="37">
        <f>TrRoad_act!C$5</f>
        <v>11263.558618818824</v>
      </c>
      <c r="D6" s="37">
        <f>TrRoad_act!D$5</f>
        <v>10463.163701695206</v>
      </c>
      <c r="E6" s="37">
        <f>TrRoad_act!E$5</f>
        <v>11853.125786517967</v>
      </c>
      <c r="F6" s="37">
        <f>TrRoad_act!F$5</f>
        <v>11518.352540401691</v>
      </c>
      <c r="G6" s="37">
        <f>TrRoad_act!G$5</f>
        <v>13225.972673245902</v>
      </c>
      <c r="H6" s="37">
        <f>TrRoad_act!H$5</f>
        <v>13531.140855126698</v>
      </c>
      <c r="I6" s="37">
        <f>TrRoad_act!I$5</f>
        <v>15413.539431774851</v>
      </c>
      <c r="J6" s="37">
        <f>TrRoad_act!J$5</f>
        <v>15539.373734320232</v>
      </c>
      <c r="K6" s="37">
        <f>TrRoad_act!K$5</f>
        <v>16135.726047622036</v>
      </c>
      <c r="L6" s="37">
        <f>TrRoad_act!L$5</f>
        <v>16429.381263896103</v>
      </c>
      <c r="M6" s="37">
        <f>TrRoad_act!M$5</f>
        <v>15097.115112421625</v>
      </c>
      <c r="N6" s="37">
        <f>TrRoad_act!N$5</f>
        <v>14339.301586441896</v>
      </c>
      <c r="O6" s="37">
        <f>TrRoad_act!O$5</f>
        <v>14203.773760769993</v>
      </c>
      <c r="P6" s="37">
        <f>TrRoad_act!P$5</f>
        <v>15917.182502744736</v>
      </c>
      <c r="Q6" s="37">
        <f>TrRoad_act!Q$5</f>
        <v>17546.775271863371</v>
      </c>
    </row>
    <row r="7" spans="1:17" ht="11.45" customHeight="1" x14ac:dyDescent="0.25">
      <c r="A7" s="17" t="str">
        <f>TrRoad_act!$A$6</f>
        <v>Passenger cars</v>
      </c>
      <c r="B7" s="37">
        <f>TrRoad_act!B$6</f>
        <v>302611</v>
      </c>
      <c r="C7" s="37">
        <f>TrRoad_act!C$6</f>
        <v>307955.00000000006</v>
      </c>
      <c r="D7" s="37">
        <f>TrRoad_act!D$6</f>
        <v>315000</v>
      </c>
      <c r="E7" s="37">
        <f>TrRoad_act!E$6</f>
        <v>321928</v>
      </c>
      <c r="F7" s="37">
        <f>TrRoad_act!F$6</f>
        <v>330192</v>
      </c>
      <c r="G7" s="37">
        <f>TrRoad_act!G$6</f>
        <v>337797</v>
      </c>
      <c r="H7" s="37">
        <f>TrRoad_act!H$6</f>
        <v>340936.99999999994</v>
      </c>
      <c r="I7" s="37">
        <f>TrRoad_act!I$6</f>
        <v>343293.00000000006</v>
      </c>
      <c r="J7" s="37">
        <f>TrRoad_act!J$6</f>
        <v>342610.99999999994</v>
      </c>
      <c r="K7" s="37">
        <f>TrRoad_act!K$6</f>
        <v>350401</v>
      </c>
      <c r="L7" s="37">
        <f>TrRoad_act!L$6</f>
        <v>341629</v>
      </c>
      <c r="M7" s="37">
        <f>TrRoad_act!M$6</f>
        <v>334021</v>
      </c>
      <c r="N7" s="37">
        <f>TrRoad_act!N$6</f>
        <v>321044.99999999994</v>
      </c>
      <c r="O7" s="37">
        <f>TrRoad_act!O$6</f>
        <v>316539</v>
      </c>
      <c r="P7" s="37">
        <f>TrRoad_act!P$6</f>
        <v>308704</v>
      </c>
      <c r="Q7" s="37">
        <f>TrRoad_act!Q$6</f>
        <v>317553.00000000006</v>
      </c>
    </row>
    <row r="8" spans="1:17" ht="11.45" customHeight="1" x14ac:dyDescent="0.25">
      <c r="A8" s="17" t="str">
        <f>TrRoad_act!$A$13</f>
        <v>Motor coaches, buses and trolley buses</v>
      </c>
      <c r="B8" s="37">
        <f>TrRoad_act!B$13</f>
        <v>50278</v>
      </c>
      <c r="C8" s="37">
        <f>TrRoad_act!C$13</f>
        <v>51712</v>
      </c>
      <c r="D8" s="37">
        <f>TrRoad_act!D$13</f>
        <v>50053.000000000007</v>
      </c>
      <c r="E8" s="37">
        <f>TrRoad_act!E$13</f>
        <v>49209</v>
      </c>
      <c r="F8" s="37">
        <f>TrRoad_act!F$13</f>
        <v>53458</v>
      </c>
      <c r="G8" s="37">
        <f>TrRoad_act!G$13</f>
        <v>53176</v>
      </c>
      <c r="H8" s="37">
        <f>TrRoad_act!H$13</f>
        <v>49369</v>
      </c>
      <c r="I8" s="37">
        <f>TrRoad_act!I$13</f>
        <v>59162.999999999993</v>
      </c>
      <c r="J8" s="37">
        <f>TrRoad_act!J$13</f>
        <v>60864</v>
      </c>
      <c r="K8" s="37">
        <f>TrRoad_act!K$13</f>
        <v>57043</v>
      </c>
      <c r="L8" s="37">
        <f>TrRoad_act!L$13</f>
        <v>50902</v>
      </c>
      <c r="M8" s="37">
        <f>TrRoad_act!M$13</f>
        <v>55742</v>
      </c>
      <c r="N8" s="37">
        <f>TrRoad_act!N$13</f>
        <v>54531</v>
      </c>
      <c r="O8" s="37">
        <f>TrRoad_act!O$13</f>
        <v>53836</v>
      </c>
      <c r="P8" s="37">
        <f>TrRoad_act!P$13</f>
        <v>39468.999999999993</v>
      </c>
      <c r="Q8" s="37">
        <f>TrRoad_act!Q$13</f>
        <v>46388.999999999993</v>
      </c>
    </row>
    <row r="9" spans="1:17" ht="11.45" customHeight="1" x14ac:dyDescent="0.25">
      <c r="A9" s="19" t="s">
        <v>52</v>
      </c>
      <c r="B9" s="38">
        <f t="shared" ref="B9:Q9" si="2">B10+B11+B12</f>
        <v>25374</v>
      </c>
      <c r="C9" s="38">
        <f t="shared" si="2"/>
        <v>26169</v>
      </c>
      <c r="D9" s="38">
        <f t="shared" si="2"/>
        <v>26711</v>
      </c>
      <c r="E9" s="38">
        <f t="shared" si="2"/>
        <v>26727</v>
      </c>
      <c r="F9" s="38">
        <f t="shared" si="2"/>
        <v>26128</v>
      </c>
      <c r="G9" s="38">
        <f t="shared" si="2"/>
        <v>27151</v>
      </c>
      <c r="H9" s="38">
        <f t="shared" si="2"/>
        <v>27820</v>
      </c>
      <c r="I9" s="38">
        <f t="shared" si="2"/>
        <v>27762</v>
      </c>
      <c r="J9" s="38">
        <f t="shared" si="2"/>
        <v>29953</v>
      </c>
      <c r="K9" s="38">
        <f t="shared" si="2"/>
        <v>29327.5</v>
      </c>
      <c r="L9" s="38">
        <f t="shared" si="2"/>
        <v>29936.9</v>
      </c>
      <c r="M9" s="38">
        <f t="shared" si="2"/>
        <v>30568.1</v>
      </c>
      <c r="N9" s="38">
        <f t="shared" si="2"/>
        <v>29768.9</v>
      </c>
      <c r="O9" s="38">
        <f t="shared" si="2"/>
        <v>30735.9</v>
      </c>
      <c r="P9" s="38">
        <f t="shared" si="2"/>
        <v>32298.7</v>
      </c>
      <c r="Q9" s="38">
        <f t="shared" si="2"/>
        <v>33524.300000000003</v>
      </c>
    </row>
    <row r="10" spans="1:17" ht="11.45" customHeight="1" x14ac:dyDescent="0.25">
      <c r="A10" s="17" t="str">
        <f>TrRail_act!$A$5</f>
        <v>Metro and tram, urban light rail</v>
      </c>
      <c r="B10" s="37">
        <f>TrRail_act!B$5</f>
        <v>5230</v>
      </c>
      <c r="C10" s="37">
        <f>TrRail_act!C$5</f>
        <v>5340</v>
      </c>
      <c r="D10" s="37">
        <f>TrRail_act!D$5</f>
        <v>5500</v>
      </c>
      <c r="E10" s="37">
        <f>TrRail_act!E$5</f>
        <v>5600</v>
      </c>
      <c r="F10" s="37">
        <f>TrRail_act!F$5</f>
        <v>5800</v>
      </c>
      <c r="G10" s="37">
        <f>TrRail_act!G$5</f>
        <v>6000</v>
      </c>
      <c r="H10" s="37">
        <f>TrRail_act!H$5</f>
        <v>6200</v>
      </c>
      <c r="I10" s="37">
        <f>TrRail_act!I$5</f>
        <v>6400</v>
      </c>
      <c r="J10" s="37">
        <f>TrRail_act!J$5</f>
        <v>6500</v>
      </c>
      <c r="K10" s="37">
        <f>TrRail_act!K$5</f>
        <v>6272.5</v>
      </c>
      <c r="L10" s="37">
        <f>TrRail_act!L$5</f>
        <v>7588.9000000000005</v>
      </c>
      <c r="M10" s="37">
        <f>TrRail_act!M$5</f>
        <v>7631.1</v>
      </c>
      <c r="N10" s="37">
        <f>TrRail_act!N$5</f>
        <v>7316.9000000000005</v>
      </c>
      <c r="O10" s="37">
        <f>TrRail_act!O$5</f>
        <v>6969.9000000000015</v>
      </c>
      <c r="P10" s="37">
        <f>TrRail_act!P$5</f>
        <v>7152.7000000000007</v>
      </c>
      <c r="Q10" s="37">
        <f>TrRail_act!Q$5</f>
        <v>7277.2999999999993</v>
      </c>
    </row>
    <row r="11" spans="1:17" ht="11.45" customHeight="1" x14ac:dyDescent="0.25">
      <c r="A11" s="17" t="str">
        <f>TrRail_act!$A$6</f>
        <v>Conventional passenger trains</v>
      </c>
      <c r="B11" s="37">
        <f>TrRail_act!B$6</f>
        <v>18202</v>
      </c>
      <c r="C11" s="37">
        <f>TrRail_act!C$6</f>
        <v>18752</v>
      </c>
      <c r="D11" s="37">
        <f>TrRail_act!D$6</f>
        <v>19030</v>
      </c>
      <c r="E11" s="37">
        <f>TrRail_act!E$6</f>
        <v>19100</v>
      </c>
      <c r="F11" s="37">
        <f>TrRail_act!F$6</f>
        <v>18243</v>
      </c>
      <c r="G11" s="37">
        <f>TrRail_act!G$6</f>
        <v>18827</v>
      </c>
      <c r="H11" s="37">
        <f>TrRail_act!H$6</f>
        <v>18923</v>
      </c>
      <c r="I11" s="37">
        <f>TrRail_act!I$6</f>
        <v>18770</v>
      </c>
      <c r="J11" s="37">
        <f>TrRail_act!J$6</f>
        <v>17970</v>
      </c>
      <c r="K11" s="37">
        <f>TrRail_act!K$6</f>
        <v>11550</v>
      </c>
      <c r="L11" s="37">
        <f>TrRail_act!L$6</f>
        <v>10633</v>
      </c>
      <c r="M11" s="37">
        <f>TrRail_act!M$6</f>
        <v>11706</v>
      </c>
      <c r="N11" s="37">
        <f>TrRail_act!N$6</f>
        <v>11275</v>
      </c>
      <c r="O11" s="37">
        <f>TrRail_act!O$6</f>
        <v>11022</v>
      </c>
      <c r="P11" s="37">
        <f>TrRail_act!P$6</f>
        <v>12358</v>
      </c>
      <c r="Q11" s="37">
        <f>TrRail_act!Q$6</f>
        <v>12118</v>
      </c>
    </row>
    <row r="12" spans="1:17" ht="11.45" customHeight="1" x14ac:dyDescent="0.25">
      <c r="A12" s="17" t="str">
        <f>TrRail_act!$A$9</f>
        <v>High speed passenger trains</v>
      </c>
      <c r="B12" s="37">
        <f>TrRail_act!B$9</f>
        <v>1942</v>
      </c>
      <c r="C12" s="37">
        <f>TrRail_act!C$9</f>
        <v>2077</v>
      </c>
      <c r="D12" s="37">
        <f>TrRail_act!D$9</f>
        <v>2181</v>
      </c>
      <c r="E12" s="37">
        <f>TrRail_act!E$9</f>
        <v>2027.0000000000002</v>
      </c>
      <c r="F12" s="37">
        <f>TrRail_act!F$9</f>
        <v>2085</v>
      </c>
      <c r="G12" s="37">
        <f>TrRail_act!G$9</f>
        <v>2324</v>
      </c>
      <c r="H12" s="37">
        <f>TrRail_act!H$9</f>
        <v>2697</v>
      </c>
      <c r="I12" s="37">
        <f>TrRail_act!I$9</f>
        <v>2592</v>
      </c>
      <c r="J12" s="37">
        <f>TrRail_act!J$9</f>
        <v>5483</v>
      </c>
      <c r="K12" s="37">
        <f>TrRail_act!K$9</f>
        <v>11505</v>
      </c>
      <c r="L12" s="37">
        <f>TrRail_act!L$9</f>
        <v>11715</v>
      </c>
      <c r="M12" s="37">
        <f>TrRail_act!M$9</f>
        <v>11231</v>
      </c>
      <c r="N12" s="37">
        <f>TrRail_act!N$9</f>
        <v>11177</v>
      </c>
      <c r="O12" s="37">
        <f>TrRail_act!O$9</f>
        <v>12744</v>
      </c>
      <c r="P12" s="37">
        <f>TrRail_act!P$9</f>
        <v>12788</v>
      </c>
      <c r="Q12" s="37">
        <f>TrRail_act!Q$9</f>
        <v>14129</v>
      </c>
    </row>
    <row r="13" spans="1:17" ht="11.45" customHeight="1" x14ac:dyDescent="0.25">
      <c r="A13" s="19" t="s">
        <v>48</v>
      </c>
      <c r="B13" s="38">
        <f t="shared" ref="B13:Q13" si="3">B14+B15+B16</f>
        <v>117475.08344944014</v>
      </c>
      <c r="C13" s="38">
        <f t="shared" si="3"/>
        <v>125001.15385433187</v>
      </c>
      <c r="D13" s="38">
        <f t="shared" si="3"/>
        <v>121900.89035673719</v>
      </c>
      <c r="E13" s="38">
        <f t="shared" si="3"/>
        <v>126891.44602395064</v>
      </c>
      <c r="F13" s="38">
        <f t="shared" si="3"/>
        <v>137993.27000346623</v>
      </c>
      <c r="G13" s="38">
        <f t="shared" si="3"/>
        <v>150361.201623909</v>
      </c>
      <c r="H13" s="38">
        <f t="shared" si="3"/>
        <v>164078.39734662673</v>
      </c>
      <c r="I13" s="38">
        <f t="shared" si="3"/>
        <v>173363.50096176838</v>
      </c>
      <c r="J13" s="38">
        <f t="shared" si="3"/>
        <v>174850.01916079398</v>
      </c>
      <c r="K13" s="38">
        <f t="shared" si="3"/>
        <v>164814.42375357964</v>
      </c>
      <c r="L13" s="38">
        <f t="shared" si="3"/>
        <v>167003.06355977274</v>
      </c>
      <c r="M13" s="38">
        <f t="shared" si="3"/>
        <v>181359.70897131506</v>
      </c>
      <c r="N13" s="38">
        <f t="shared" si="3"/>
        <v>177650.88123182408</v>
      </c>
      <c r="O13" s="38">
        <f t="shared" si="3"/>
        <v>178702.18448660552</v>
      </c>
      <c r="P13" s="38">
        <f t="shared" si="3"/>
        <v>184541.08759002574</v>
      </c>
      <c r="Q13" s="38">
        <f t="shared" si="3"/>
        <v>192302.63246311434</v>
      </c>
    </row>
    <row r="14" spans="1:17" ht="11.45" customHeight="1" x14ac:dyDescent="0.25">
      <c r="A14" s="17" t="str">
        <f>TrAvia_act!$A$5</f>
        <v>Domestic</v>
      </c>
      <c r="B14" s="37">
        <f>TrAvia_act!B$5</f>
        <v>27042.842729443364</v>
      </c>
      <c r="C14" s="37">
        <f>TrAvia_act!C$5</f>
        <v>27209.777260497522</v>
      </c>
      <c r="D14" s="37">
        <f>TrAvia_act!D$5</f>
        <v>26861.209792399059</v>
      </c>
      <c r="E14" s="37">
        <f>TrAvia_act!E$5</f>
        <v>29147.204593100047</v>
      </c>
      <c r="F14" s="37">
        <f>TrAvia_act!F$5</f>
        <v>32365.129121478465</v>
      </c>
      <c r="G14" s="37">
        <f>TrAvia_act!G$5</f>
        <v>35818.012440950435</v>
      </c>
      <c r="H14" s="37">
        <f>TrAvia_act!H$5</f>
        <v>37903.698064061799</v>
      </c>
      <c r="I14" s="37">
        <f>TrAvia_act!I$5</f>
        <v>40799.546361087181</v>
      </c>
      <c r="J14" s="37">
        <f>TrAvia_act!J$5</f>
        <v>37447.309242518779</v>
      </c>
      <c r="K14" s="37">
        <f>TrAvia_act!K$5</f>
        <v>34491.312436418113</v>
      </c>
      <c r="L14" s="37">
        <f>TrAvia_act!L$5</f>
        <v>35144.10224</v>
      </c>
      <c r="M14" s="37">
        <f>TrAvia_act!M$5</f>
        <v>34762.127412512011</v>
      </c>
      <c r="N14" s="37">
        <f>TrAvia_act!N$5</f>
        <v>30514.266030475774</v>
      </c>
      <c r="O14" s="37">
        <f>TrAvia_act!O$5</f>
        <v>26235.873592865541</v>
      </c>
      <c r="P14" s="37">
        <f>TrAvia_act!P$5</f>
        <v>26863.464199139977</v>
      </c>
      <c r="Q14" s="37">
        <f>TrAvia_act!Q$5</f>
        <v>28429.99980243752</v>
      </c>
    </row>
    <row r="15" spans="1:17" ht="11.45" customHeight="1" x14ac:dyDescent="0.25">
      <c r="A15" s="17" t="str">
        <f>TrAvia_act!$A$6</f>
        <v>International - Intra-EU</v>
      </c>
      <c r="B15" s="37">
        <f>TrAvia_act!B$6</f>
        <v>61936.029536210059</v>
      </c>
      <c r="C15" s="37">
        <f>TrAvia_act!C$6</f>
        <v>63815.525814297245</v>
      </c>
      <c r="D15" s="37">
        <f>TrAvia_act!D$6</f>
        <v>62279.221573818832</v>
      </c>
      <c r="E15" s="37">
        <f>TrAvia_act!E$6</f>
        <v>64673.103506613843</v>
      </c>
      <c r="F15" s="37">
        <f>TrAvia_act!F$6</f>
        <v>66694.765611504525</v>
      </c>
      <c r="G15" s="37">
        <f>TrAvia_act!G$6</f>
        <v>70962.715698101907</v>
      </c>
      <c r="H15" s="37">
        <f>TrAvia_act!H$6</f>
        <v>76393.825350288287</v>
      </c>
      <c r="I15" s="37">
        <f>TrAvia_act!I$6</f>
        <v>76218.850851323528</v>
      </c>
      <c r="J15" s="37">
        <f>TrAvia_act!J$6</f>
        <v>75252.321440525018</v>
      </c>
      <c r="K15" s="37">
        <f>TrAvia_act!K$6</f>
        <v>71497.718595315717</v>
      </c>
      <c r="L15" s="37">
        <f>TrAvia_act!L$6</f>
        <v>74240.327979153109</v>
      </c>
      <c r="M15" s="37">
        <f>TrAvia_act!M$6</f>
        <v>82863.333698812392</v>
      </c>
      <c r="N15" s="37">
        <f>TrAvia_act!N$6</f>
        <v>81669.869071924113</v>
      </c>
      <c r="O15" s="37">
        <f>TrAvia_act!O$6</f>
        <v>83924.850170902704</v>
      </c>
      <c r="P15" s="37">
        <f>TrAvia_act!P$6</f>
        <v>89070.841896546655</v>
      </c>
      <c r="Q15" s="37">
        <f>TrAvia_act!Q$6</f>
        <v>94183.239977950507</v>
      </c>
    </row>
    <row r="16" spans="1:17" ht="11.45" customHeight="1" x14ac:dyDescent="0.25">
      <c r="A16" s="17" t="str">
        <f>TrAvia_act!$A$7</f>
        <v>International - Extra-EU</v>
      </c>
      <c r="B16" s="37">
        <f>TrAvia_act!B$7</f>
        <v>28496.211183786709</v>
      </c>
      <c r="C16" s="37">
        <f>TrAvia_act!C$7</f>
        <v>33975.850779537119</v>
      </c>
      <c r="D16" s="37">
        <f>TrAvia_act!D$7</f>
        <v>32760.458990519292</v>
      </c>
      <c r="E16" s="37">
        <f>TrAvia_act!E$7</f>
        <v>33071.137924236755</v>
      </c>
      <c r="F16" s="37">
        <f>TrAvia_act!F$7</f>
        <v>38933.375270483237</v>
      </c>
      <c r="G16" s="37">
        <f>TrAvia_act!G$7</f>
        <v>43580.473484856673</v>
      </c>
      <c r="H16" s="37">
        <f>TrAvia_act!H$7</f>
        <v>49780.873932276656</v>
      </c>
      <c r="I16" s="37">
        <f>TrAvia_act!I$7</f>
        <v>56345.10374935768</v>
      </c>
      <c r="J16" s="37">
        <f>TrAvia_act!J$7</f>
        <v>62150.388477750195</v>
      </c>
      <c r="K16" s="37">
        <f>TrAvia_act!K$7</f>
        <v>58825.392721845819</v>
      </c>
      <c r="L16" s="37">
        <f>TrAvia_act!L$7</f>
        <v>57618.633340619635</v>
      </c>
      <c r="M16" s="37">
        <f>TrAvia_act!M$7</f>
        <v>63734.247859990661</v>
      </c>
      <c r="N16" s="37">
        <f>TrAvia_act!N$7</f>
        <v>65466.746129424202</v>
      </c>
      <c r="O16" s="37">
        <f>TrAvia_act!O$7</f>
        <v>68541.460722837277</v>
      </c>
      <c r="P16" s="37">
        <f>TrAvia_act!P$7</f>
        <v>68606.781494339099</v>
      </c>
      <c r="Q16" s="37">
        <f>TrAvia_act!Q$7</f>
        <v>69689.392682726306</v>
      </c>
    </row>
    <row r="17" spans="1:17" ht="11.45" customHeight="1" x14ac:dyDescent="0.25">
      <c r="A17" s="25" t="s">
        <v>51</v>
      </c>
      <c r="B17" s="40">
        <f t="shared" ref="B17:Q17" si="4">B18+B21+B22+B25</f>
        <v>212035.00580294619</v>
      </c>
      <c r="C17" s="40">
        <f t="shared" si="4"/>
        <v>226452.81636266745</v>
      </c>
      <c r="D17" s="40">
        <f t="shared" si="4"/>
        <v>239215.95198697143</v>
      </c>
      <c r="E17" s="40">
        <f t="shared" si="4"/>
        <v>249928.49756847954</v>
      </c>
      <c r="F17" s="40">
        <f t="shared" si="4"/>
        <v>275927.56007789989</v>
      </c>
      <c r="G17" s="40">
        <f t="shared" si="4"/>
        <v>287541.2774347135</v>
      </c>
      <c r="H17" s="40">
        <f t="shared" si="4"/>
        <v>296326.47605945682</v>
      </c>
      <c r="I17" s="40">
        <f t="shared" si="4"/>
        <v>311590.11808201071</v>
      </c>
      <c r="J17" s="40">
        <f t="shared" si="4"/>
        <v>289679.89304068481</v>
      </c>
      <c r="K17" s="40">
        <f t="shared" si="4"/>
        <v>248151.0506554461</v>
      </c>
      <c r="L17" s="40">
        <f t="shared" si="4"/>
        <v>246489.38726569398</v>
      </c>
      <c r="M17" s="40">
        <f t="shared" si="4"/>
        <v>235875.121796013</v>
      </c>
      <c r="N17" s="40">
        <f t="shared" si="4"/>
        <v>218936.33863633394</v>
      </c>
      <c r="O17" s="40">
        <f t="shared" si="4"/>
        <v>205058.25572841105</v>
      </c>
      <c r="P17" s="40">
        <f t="shared" si="4"/>
        <v>202473.37303381215</v>
      </c>
      <c r="Q17" s="40">
        <f t="shared" si="4"/>
        <v>215928.8672453796</v>
      </c>
    </row>
    <row r="18" spans="1:17" ht="11.45" customHeight="1" x14ac:dyDescent="0.25">
      <c r="A18" s="23" t="s">
        <v>50</v>
      </c>
      <c r="B18" s="39">
        <f t="shared" ref="B18:Q18" si="5">B19+B20</f>
        <v>149303.61247434444</v>
      </c>
      <c r="C18" s="39">
        <f t="shared" si="5"/>
        <v>160041.53649571349</v>
      </c>
      <c r="D18" s="39">
        <f t="shared" si="5"/>
        <v>176102.68288906041</v>
      </c>
      <c r="E18" s="39">
        <f t="shared" si="5"/>
        <v>186263.49388479066</v>
      </c>
      <c r="F18" s="39">
        <f t="shared" si="5"/>
        <v>209056.58836792511</v>
      </c>
      <c r="G18" s="39">
        <f t="shared" si="5"/>
        <v>221692.04393420307</v>
      </c>
      <c r="H18" s="39">
        <f t="shared" si="5"/>
        <v>231721.11232053247</v>
      </c>
      <c r="I18" s="39">
        <f t="shared" si="5"/>
        <v>251282.01299294556</v>
      </c>
      <c r="J18" s="39">
        <f t="shared" si="5"/>
        <v>230199.95904061629</v>
      </c>
      <c r="K18" s="39">
        <f t="shared" si="5"/>
        <v>200424.05137599036</v>
      </c>
      <c r="L18" s="39">
        <f t="shared" si="5"/>
        <v>194773.65362531197</v>
      </c>
      <c r="M18" s="39">
        <f t="shared" si="5"/>
        <v>189788.89771979977</v>
      </c>
      <c r="N18" s="39">
        <f t="shared" si="5"/>
        <v>178928.26806771959</v>
      </c>
      <c r="O18" s="39">
        <f t="shared" si="5"/>
        <v>175011.26754556238</v>
      </c>
      <c r="P18" s="39">
        <f t="shared" si="5"/>
        <v>176301.69720062145</v>
      </c>
      <c r="Q18" s="39">
        <f t="shared" si="5"/>
        <v>188425.07982454303</v>
      </c>
    </row>
    <row r="19" spans="1:17" ht="11.45" customHeight="1" x14ac:dyDescent="0.25">
      <c r="A19" s="17" t="str">
        <f>TrRoad_act!$A$20</f>
        <v>Light duty vehicles</v>
      </c>
      <c r="B19" s="37">
        <f>TrRoad_act!B$20</f>
        <v>9701.186531479354</v>
      </c>
      <c r="C19" s="37">
        <f>TrRoad_act!C$20</f>
        <v>11284.026739061033</v>
      </c>
      <c r="D19" s="37">
        <f>TrRoad_act!D$20</f>
        <v>9887.9720028515057</v>
      </c>
      <c r="E19" s="37">
        <f>TrRoad_act!E$20</f>
        <v>10575.017160258951</v>
      </c>
      <c r="F19" s="37">
        <f>TrRoad_act!F$20</f>
        <v>11084.070323001448</v>
      </c>
      <c r="G19" s="37">
        <f>TrRoad_act!G$20</f>
        <v>10970.848320926865</v>
      </c>
      <c r="H19" s="37">
        <f>TrRoad_act!H$20</f>
        <v>11591.809535300279</v>
      </c>
      <c r="I19" s="37">
        <f>TrRoad_act!I$20</f>
        <v>14015.847569677775</v>
      </c>
      <c r="J19" s="37">
        <f>TrRoad_act!J$20</f>
        <v>12880.175141455285</v>
      </c>
      <c r="K19" s="37">
        <f>TrRoad_act!K$20</f>
        <v>10989.255659962797</v>
      </c>
      <c r="L19" s="37">
        <f>TrRoad_act!L$20</f>
        <v>10372.162096429258</v>
      </c>
      <c r="M19" s="37">
        <f>TrRoad_act!M$20</f>
        <v>9920.3452441542195</v>
      </c>
      <c r="N19" s="37">
        <f>TrRoad_act!N$20</f>
        <v>9158.6965563126723</v>
      </c>
      <c r="O19" s="37">
        <f>TrRoad_act!O$20</f>
        <v>8896.648899961283</v>
      </c>
      <c r="P19" s="37">
        <f>TrRoad_act!P$20</f>
        <v>9192.5618278164529</v>
      </c>
      <c r="Q19" s="37">
        <f>TrRoad_act!Q$20</f>
        <v>10462.548030896151</v>
      </c>
    </row>
    <row r="20" spans="1:17" ht="11.45" customHeight="1" x14ac:dyDescent="0.25">
      <c r="A20" s="17" t="str">
        <f>TrRoad_act!$A$26</f>
        <v>Heavy duty vehicles</v>
      </c>
      <c r="B20" s="37">
        <f>TrRoad_act!B$26</f>
        <v>139602.42594286508</v>
      </c>
      <c r="C20" s="37">
        <f>TrRoad_act!C$26</f>
        <v>148757.50975665246</v>
      </c>
      <c r="D20" s="37">
        <f>TrRoad_act!D$26</f>
        <v>166214.71088620889</v>
      </c>
      <c r="E20" s="37">
        <f>TrRoad_act!E$26</f>
        <v>175688.47672453171</v>
      </c>
      <c r="F20" s="37">
        <f>TrRoad_act!F$26</f>
        <v>197972.51804492367</v>
      </c>
      <c r="G20" s="37">
        <f>TrRoad_act!G$26</f>
        <v>210721.19561327621</v>
      </c>
      <c r="H20" s="37">
        <f>TrRoad_act!H$26</f>
        <v>220129.3027852322</v>
      </c>
      <c r="I20" s="37">
        <f>TrRoad_act!I$26</f>
        <v>237266.16542326778</v>
      </c>
      <c r="J20" s="37">
        <f>TrRoad_act!J$26</f>
        <v>217319.783899161</v>
      </c>
      <c r="K20" s="37">
        <f>TrRoad_act!K$26</f>
        <v>189434.79571602755</v>
      </c>
      <c r="L20" s="37">
        <f>TrRoad_act!L$26</f>
        <v>184401.4915288827</v>
      </c>
      <c r="M20" s="37">
        <f>TrRoad_act!M$26</f>
        <v>179868.55247564556</v>
      </c>
      <c r="N20" s="37">
        <f>TrRoad_act!N$26</f>
        <v>169769.57151140692</v>
      </c>
      <c r="O20" s="37">
        <f>TrRoad_act!O$26</f>
        <v>166114.61864560109</v>
      </c>
      <c r="P20" s="37">
        <f>TrRoad_act!P$26</f>
        <v>167109.135372805</v>
      </c>
      <c r="Q20" s="37">
        <f>TrRoad_act!Q$26</f>
        <v>177962.53179364689</v>
      </c>
    </row>
    <row r="21" spans="1:17" ht="11.45" customHeight="1" x14ac:dyDescent="0.25">
      <c r="A21" s="19" t="s">
        <v>49</v>
      </c>
      <c r="B21" s="38">
        <f>TrRail_act!B$10</f>
        <v>11614</v>
      </c>
      <c r="C21" s="38">
        <f>TrRail_act!C$10</f>
        <v>11717</v>
      </c>
      <c r="D21" s="38">
        <f>TrRail_act!D$10</f>
        <v>11569</v>
      </c>
      <c r="E21" s="38">
        <f>TrRail_act!E$10</f>
        <v>11743</v>
      </c>
      <c r="F21" s="38">
        <f>TrRail_act!F$10</f>
        <v>12436</v>
      </c>
      <c r="G21" s="38">
        <f>TrRail_act!G$10</f>
        <v>11585</v>
      </c>
      <c r="H21" s="38">
        <f>TrRail_act!H$10</f>
        <v>11541</v>
      </c>
      <c r="I21" s="38">
        <f>TrRail_act!I$10</f>
        <v>11237</v>
      </c>
      <c r="J21" s="38">
        <f>TrRail_act!J$10</f>
        <v>10971</v>
      </c>
      <c r="K21" s="38">
        <f>TrRail_act!K$10</f>
        <v>7806</v>
      </c>
      <c r="L21" s="38">
        <f>TrRail_act!L$10</f>
        <v>8913</v>
      </c>
      <c r="M21" s="38">
        <f>TrRail_act!M$10</f>
        <v>9451</v>
      </c>
      <c r="N21" s="38">
        <f>TrRail_act!N$10</f>
        <v>9458</v>
      </c>
      <c r="O21" s="38">
        <f>TrRail_act!O$10</f>
        <v>9338</v>
      </c>
      <c r="P21" s="38">
        <f>TrRail_act!P$10</f>
        <v>10385</v>
      </c>
      <c r="Q21" s="38">
        <f>TrRail_act!Q$10</f>
        <v>11131</v>
      </c>
    </row>
    <row r="22" spans="1:17" ht="11.45" customHeight="1" x14ac:dyDescent="0.25">
      <c r="A22" s="19" t="s">
        <v>48</v>
      </c>
      <c r="B22" s="38">
        <f t="shared" ref="B22:Q22" si="6">B23+B24</f>
        <v>677.64397073889222</v>
      </c>
      <c r="C22" s="38">
        <f t="shared" si="6"/>
        <v>666.58821563877052</v>
      </c>
      <c r="D22" s="38">
        <f t="shared" si="6"/>
        <v>655.53141564695454</v>
      </c>
      <c r="E22" s="38">
        <f t="shared" si="6"/>
        <v>642.07576639586989</v>
      </c>
      <c r="F22" s="38">
        <f t="shared" si="6"/>
        <v>733.92489515328191</v>
      </c>
      <c r="G22" s="38">
        <f t="shared" si="6"/>
        <v>722.53027209717641</v>
      </c>
      <c r="H22" s="38">
        <f t="shared" si="6"/>
        <v>727.98713846976409</v>
      </c>
      <c r="I22" s="38">
        <f t="shared" si="6"/>
        <v>835.84798572259274</v>
      </c>
      <c r="J22" s="38">
        <f t="shared" si="6"/>
        <v>944.59749573806494</v>
      </c>
      <c r="K22" s="38">
        <f t="shared" si="6"/>
        <v>892.34996785755163</v>
      </c>
      <c r="L22" s="38">
        <f t="shared" si="6"/>
        <v>1069.8994984830324</v>
      </c>
      <c r="M22" s="38">
        <f t="shared" si="6"/>
        <v>1125.7072998816323</v>
      </c>
      <c r="N22" s="38">
        <f t="shared" si="6"/>
        <v>1129.5154663151682</v>
      </c>
      <c r="O22" s="38">
        <f t="shared" si="6"/>
        <v>1106.2721418791498</v>
      </c>
      <c r="P22" s="38">
        <f t="shared" si="6"/>
        <v>1129.5784765015387</v>
      </c>
      <c r="Q22" s="38">
        <f t="shared" si="6"/>
        <v>1119.3762459551349</v>
      </c>
    </row>
    <row r="23" spans="1:17" ht="11.45" customHeight="1" x14ac:dyDescent="0.25">
      <c r="A23" s="17" t="str">
        <f>TrAvia_act!$A$9</f>
        <v>Domestic and International - Intra-EU</v>
      </c>
      <c r="B23" s="37">
        <f>TrAvia_act!B$9</f>
        <v>255.33763972020361</v>
      </c>
      <c r="C23" s="37">
        <f>TrAvia_act!C$9</f>
        <v>243.51573092098315</v>
      </c>
      <c r="D23" s="37">
        <f>TrAvia_act!D$9</f>
        <v>239.19065528203706</v>
      </c>
      <c r="E23" s="37">
        <f>TrAvia_act!E$9</f>
        <v>218.51090028726429</v>
      </c>
      <c r="F23" s="37">
        <f>TrAvia_act!F$9</f>
        <v>234.48696415031705</v>
      </c>
      <c r="G23" s="37">
        <f>TrAvia_act!G$9</f>
        <v>235.74372713478994</v>
      </c>
      <c r="H23" s="37">
        <f>TrAvia_act!H$9</f>
        <v>241.78556819932592</v>
      </c>
      <c r="I23" s="37">
        <f>TrAvia_act!I$9</f>
        <v>241.42593992169367</v>
      </c>
      <c r="J23" s="37">
        <f>TrAvia_act!J$9</f>
        <v>238.3409711801846</v>
      </c>
      <c r="K23" s="37">
        <f>TrAvia_act!K$9</f>
        <v>220.02680959300449</v>
      </c>
      <c r="L23" s="37">
        <f>TrAvia_act!L$9</f>
        <v>175.40416945152097</v>
      </c>
      <c r="M23" s="37">
        <f>TrAvia_act!M$9</f>
        <v>163.56861245304859</v>
      </c>
      <c r="N23" s="37">
        <f>TrAvia_act!N$9</f>
        <v>148.18087122234837</v>
      </c>
      <c r="O23" s="37">
        <f>TrAvia_act!O$9</f>
        <v>142.32794757108451</v>
      </c>
      <c r="P23" s="37">
        <f>TrAvia_act!P$9</f>
        <v>145.73997478182167</v>
      </c>
      <c r="Q23" s="37">
        <f>TrAvia_act!Q$9</f>
        <v>147.63370751728823</v>
      </c>
    </row>
    <row r="24" spans="1:17" ht="11.45" customHeight="1" x14ac:dyDescent="0.25">
      <c r="A24" s="17" t="str">
        <f>TrAvia_act!$A$10</f>
        <v>International - Extra-EU</v>
      </c>
      <c r="B24" s="37">
        <f>TrAvia_act!B$10</f>
        <v>422.30633101868864</v>
      </c>
      <c r="C24" s="37">
        <f>TrAvia_act!C$10</f>
        <v>423.07248471778735</v>
      </c>
      <c r="D24" s="37">
        <f>TrAvia_act!D$10</f>
        <v>416.34076036491746</v>
      </c>
      <c r="E24" s="37">
        <f>TrAvia_act!E$10</f>
        <v>423.5648661086056</v>
      </c>
      <c r="F24" s="37">
        <f>TrAvia_act!F$10</f>
        <v>499.43793100296489</v>
      </c>
      <c r="G24" s="37">
        <f>TrAvia_act!G$10</f>
        <v>486.78654496238647</v>
      </c>
      <c r="H24" s="37">
        <f>TrAvia_act!H$10</f>
        <v>486.2015702704382</v>
      </c>
      <c r="I24" s="37">
        <f>TrAvia_act!I$10</f>
        <v>594.42204580089901</v>
      </c>
      <c r="J24" s="37">
        <f>TrAvia_act!J$10</f>
        <v>706.25652455788031</v>
      </c>
      <c r="K24" s="37">
        <f>TrAvia_act!K$10</f>
        <v>672.32315826454715</v>
      </c>
      <c r="L24" s="37">
        <f>TrAvia_act!L$10</f>
        <v>894.49532903151146</v>
      </c>
      <c r="M24" s="37">
        <f>TrAvia_act!M$10</f>
        <v>962.13868742858358</v>
      </c>
      <c r="N24" s="37">
        <f>TrAvia_act!N$10</f>
        <v>981.33459509281988</v>
      </c>
      <c r="O24" s="37">
        <f>TrAvia_act!O$10</f>
        <v>963.94419430806533</v>
      </c>
      <c r="P24" s="37">
        <f>TrAvia_act!P$10</f>
        <v>983.8385017197171</v>
      </c>
      <c r="Q24" s="37">
        <f>TrAvia_act!Q$10</f>
        <v>971.74253843784663</v>
      </c>
    </row>
    <row r="25" spans="1:17" ht="11.45" customHeight="1" x14ac:dyDescent="0.25">
      <c r="A25" s="19" t="s">
        <v>32</v>
      </c>
      <c r="B25" s="38">
        <f t="shared" ref="B25:Q25" si="7">B26+B27</f>
        <v>50439.749357862871</v>
      </c>
      <c r="C25" s="38">
        <f t="shared" si="7"/>
        <v>54027.691651315195</v>
      </c>
      <c r="D25" s="38">
        <f t="shared" si="7"/>
        <v>50888.737682264065</v>
      </c>
      <c r="E25" s="38">
        <f t="shared" si="7"/>
        <v>51279.927917293011</v>
      </c>
      <c r="F25" s="38">
        <f t="shared" si="7"/>
        <v>53701.046814821464</v>
      </c>
      <c r="G25" s="38">
        <f t="shared" si="7"/>
        <v>53541.703228413266</v>
      </c>
      <c r="H25" s="38">
        <f t="shared" si="7"/>
        <v>52336.37660045462</v>
      </c>
      <c r="I25" s="38">
        <f t="shared" si="7"/>
        <v>48235.257103342585</v>
      </c>
      <c r="J25" s="38">
        <f t="shared" si="7"/>
        <v>47564.336504330473</v>
      </c>
      <c r="K25" s="38">
        <f t="shared" si="7"/>
        <v>39028.649311598179</v>
      </c>
      <c r="L25" s="38">
        <f t="shared" si="7"/>
        <v>41732.834141899002</v>
      </c>
      <c r="M25" s="38">
        <f t="shared" si="7"/>
        <v>35509.516776331584</v>
      </c>
      <c r="N25" s="38">
        <f t="shared" si="7"/>
        <v>29420.555102299179</v>
      </c>
      <c r="O25" s="38">
        <f t="shared" si="7"/>
        <v>19602.716040969503</v>
      </c>
      <c r="P25" s="38">
        <f t="shared" si="7"/>
        <v>14657.097356689152</v>
      </c>
      <c r="Q25" s="38">
        <f t="shared" si="7"/>
        <v>15253.411174881436</v>
      </c>
    </row>
    <row r="26" spans="1:17" ht="11.45" customHeight="1" x14ac:dyDescent="0.25">
      <c r="A26" s="17" t="str">
        <f>TrNavi_act!$A$4</f>
        <v>Domestic coastal shipping</v>
      </c>
      <c r="B26" s="37">
        <f>TrNavi_act!B4</f>
        <v>50439.749357862871</v>
      </c>
      <c r="C26" s="37">
        <f>TrNavi_act!C4</f>
        <v>54027.691651315195</v>
      </c>
      <c r="D26" s="37">
        <f>TrNavi_act!D4</f>
        <v>50888.737682264065</v>
      </c>
      <c r="E26" s="37">
        <f>TrNavi_act!E4</f>
        <v>51279.927917293011</v>
      </c>
      <c r="F26" s="37">
        <f>TrNavi_act!F4</f>
        <v>53701.046814821464</v>
      </c>
      <c r="G26" s="37">
        <f>TrNavi_act!G4</f>
        <v>53541.703228413266</v>
      </c>
      <c r="H26" s="37">
        <f>TrNavi_act!H4</f>
        <v>52336.37660045462</v>
      </c>
      <c r="I26" s="37">
        <f>TrNavi_act!I4</f>
        <v>48235.257103342585</v>
      </c>
      <c r="J26" s="37">
        <f>TrNavi_act!J4</f>
        <v>47564.336504330473</v>
      </c>
      <c r="K26" s="37">
        <f>TrNavi_act!K4</f>
        <v>39028.649311598179</v>
      </c>
      <c r="L26" s="37">
        <f>TrNavi_act!L4</f>
        <v>41732.834141899002</v>
      </c>
      <c r="M26" s="37">
        <f>TrNavi_act!M4</f>
        <v>35509.516776331584</v>
      </c>
      <c r="N26" s="37">
        <f>TrNavi_act!N4</f>
        <v>29420.555102299179</v>
      </c>
      <c r="O26" s="37">
        <f>TrNavi_act!O4</f>
        <v>19602.716040969503</v>
      </c>
      <c r="P26" s="37">
        <f>TrNavi_act!P4</f>
        <v>14657.097356689152</v>
      </c>
      <c r="Q26" s="37">
        <f>TrNavi_act!Q4</f>
        <v>15253.411174881436</v>
      </c>
    </row>
    <row r="27" spans="1:17" ht="11.45" customHeight="1" x14ac:dyDescent="0.25">
      <c r="A27" s="15" t="str">
        <f>TrNavi_act!$A$5</f>
        <v>Inland waterways</v>
      </c>
      <c r="B27" s="36">
        <f>TrNavi_act!B5</f>
        <v>0</v>
      </c>
      <c r="C27" s="36">
        <f>TrNavi_act!C5</f>
        <v>0</v>
      </c>
      <c r="D27" s="36">
        <f>TrNavi_act!D5</f>
        <v>0</v>
      </c>
      <c r="E27" s="36">
        <f>TrNavi_act!E5</f>
        <v>0</v>
      </c>
      <c r="F27" s="36">
        <f>TrNavi_act!F5</f>
        <v>0</v>
      </c>
      <c r="G27" s="36">
        <f>TrNavi_act!G5</f>
        <v>0</v>
      </c>
      <c r="H27" s="36">
        <f>TrNavi_act!H5</f>
        <v>0</v>
      </c>
      <c r="I27" s="36">
        <f>TrNavi_act!I5</f>
        <v>0</v>
      </c>
      <c r="J27" s="36">
        <f>TrNavi_act!J5</f>
        <v>0</v>
      </c>
      <c r="K27" s="36">
        <f>TrNavi_act!K5</f>
        <v>0</v>
      </c>
      <c r="L27" s="36">
        <f>TrNavi_act!L5</f>
        <v>0</v>
      </c>
      <c r="M27" s="36">
        <f>TrNavi_act!M5</f>
        <v>0</v>
      </c>
      <c r="N27" s="36">
        <f>TrNavi_act!N5</f>
        <v>0</v>
      </c>
      <c r="O27" s="36">
        <f>TrNavi_act!O5</f>
        <v>0</v>
      </c>
      <c r="P27" s="36">
        <f>TrNavi_act!P5</f>
        <v>0</v>
      </c>
      <c r="Q27" s="36">
        <f>TrNavi_act!Q5</f>
        <v>0</v>
      </c>
    </row>
    <row r="28" spans="1:17" ht="11.45" customHeight="1" x14ac:dyDescent="0.25">
      <c r="A28" s="45"/>
      <c r="B28" s="44"/>
      <c r="C28" s="44"/>
      <c r="D28" s="44"/>
      <c r="E28" s="44"/>
      <c r="F28" s="44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</row>
    <row r="29" spans="1:17" ht="11.45" customHeight="1" x14ac:dyDescent="0.25">
      <c r="A29" s="27" t="s">
        <v>47</v>
      </c>
      <c r="B29" s="41">
        <f t="shared" ref="B29:Q29" si="8">B30+B43</f>
        <v>33229.729583583379</v>
      </c>
      <c r="C29" s="41">
        <f t="shared" si="8"/>
        <v>34633.244329999994</v>
      </c>
      <c r="D29" s="41">
        <f t="shared" si="8"/>
        <v>35127.095790000007</v>
      </c>
      <c r="E29" s="41">
        <f t="shared" si="8"/>
        <v>36951.078859999994</v>
      </c>
      <c r="F29" s="41">
        <f t="shared" si="8"/>
        <v>38666.588580000003</v>
      </c>
      <c r="G29" s="41">
        <f t="shared" si="8"/>
        <v>39988.78429140435</v>
      </c>
      <c r="H29" s="41">
        <f t="shared" si="8"/>
        <v>41086.506429999994</v>
      </c>
      <c r="I29" s="41">
        <f t="shared" si="8"/>
        <v>42328.572100000005</v>
      </c>
      <c r="J29" s="41">
        <f t="shared" si="8"/>
        <v>40530.921260000003</v>
      </c>
      <c r="K29" s="41">
        <f t="shared" si="8"/>
        <v>37910.865610000001</v>
      </c>
      <c r="L29" s="41">
        <f t="shared" si="8"/>
        <v>37192.01571065512</v>
      </c>
      <c r="M29" s="41">
        <f t="shared" si="8"/>
        <v>36037.059872294165</v>
      </c>
      <c r="N29" s="41">
        <f t="shared" si="8"/>
        <v>33348.640432784217</v>
      </c>
      <c r="O29" s="41">
        <f t="shared" si="8"/>
        <v>31785.462891232131</v>
      </c>
      <c r="P29" s="41">
        <f t="shared" si="8"/>
        <v>31990.717550721216</v>
      </c>
      <c r="Q29" s="41">
        <f t="shared" si="8"/>
        <v>33493.27779611326</v>
      </c>
    </row>
    <row r="30" spans="1:17" ht="11.45" customHeight="1" x14ac:dyDescent="0.25">
      <c r="A30" s="25" t="s">
        <v>39</v>
      </c>
      <c r="B30" s="40">
        <f t="shared" ref="B30:Q30" si="9">B31+B35+B39</f>
        <v>21919.630416821332</v>
      </c>
      <c r="C30" s="40">
        <f t="shared" si="9"/>
        <v>22531.897051418437</v>
      </c>
      <c r="D30" s="40">
        <f t="shared" si="9"/>
        <v>22804.611699005851</v>
      </c>
      <c r="E30" s="40">
        <f t="shared" si="9"/>
        <v>23739.306584391052</v>
      </c>
      <c r="F30" s="40">
        <f t="shared" si="9"/>
        <v>24502.746170015038</v>
      </c>
      <c r="G30" s="40">
        <f t="shared" si="9"/>
        <v>25518.649145155745</v>
      </c>
      <c r="H30" s="40">
        <f t="shared" si="9"/>
        <v>26181.165772665863</v>
      </c>
      <c r="I30" s="40">
        <f t="shared" si="9"/>
        <v>26839.926780281028</v>
      </c>
      <c r="J30" s="40">
        <f t="shared" si="9"/>
        <v>26120.045440746257</v>
      </c>
      <c r="K30" s="40">
        <f t="shared" si="9"/>
        <v>25184.022171308618</v>
      </c>
      <c r="L30" s="40">
        <f t="shared" si="9"/>
        <v>24869.566135975107</v>
      </c>
      <c r="M30" s="40">
        <f t="shared" si="9"/>
        <v>24498.67663521268</v>
      </c>
      <c r="N30" s="40">
        <f t="shared" si="9"/>
        <v>22874.512315682397</v>
      </c>
      <c r="O30" s="40">
        <f t="shared" si="9"/>
        <v>22355.497987696137</v>
      </c>
      <c r="P30" s="40">
        <f t="shared" si="9"/>
        <v>22762.703030513952</v>
      </c>
      <c r="Q30" s="40">
        <f t="shared" si="9"/>
        <v>24053.610555876869</v>
      </c>
    </row>
    <row r="31" spans="1:17" ht="11.45" customHeight="1" x14ac:dyDescent="0.25">
      <c r="A31" s="23" t="str">
        <f>$A$5</f>
        <v>Road transport</v>
      </c>
      <c r="B31" s="39">
        <f t="shared" ref="B31:Q31" si="10">B32+B33+B34</f>
        <v>16935.571978601485</v>
      </c>
      <c r="C31" s="39">
        <f t="shared" si="10"/>
        <v>17430.12422824751</v>
      </c>
      <c r="D31" s="39">
        <f t="shared" si="10"/>
        <v>17906.543194878603</v>
      </c>
      <c r="E31" s="39">
        <f t="shared" si="10"/>
        <v>18576.952089585742</v>
      </c>
      <c r="F31" s="39">
        <f t="shared" si="10"/>
        <v>18767.706209984317</v>
      </c>
      <c r="G31" s="39">
        <f t="shared" si="10"/>
        <v>19436.38585200224</v>
      </c>
      <c r="H31" s="39">
        <f t="shared" si="10"/>
        <v>20003.356247505777</v>
      </c>
      <c r="I31" s="39">
        <f t="shared" si="10"/>
        <v>20364.941214065566</v>
      </c>
      <c r="J31" s="39">
        <f t="shared" si="10"/>
        <v>19730.91106041786</v>
      </c>
      <c r="K31" s="39">
        <f t="shared" si="10"/>
        <v>19396.065584056567</v>
      </c>
      <c r="L31" s="39">
        <f t="shared" si="10"/>
        <v>18907.198644714645</v>
      </c>
      <c r="M31" s="39">
        <f t="shared" si="10"/>
        <v>18200.804638031179</v>
      </c>
      <c r="N31" s="39">
        <f t="shared" si="10"/>
        <v>16823.017907192872</v>
      </c>
      <c r="O31" s="39">
        <f t="shared" si="10"/>
        <v>16683.98394832703</v>
      </c>
      <c r="P31" s="39">
        <f t="shared" si="10"/>
        <v>17022.982552090674</v>
      </c>
      <c r="Q31" s="39">
        <f t="shared" si="10"/>
        <v>18007.842755461737</v>
      </c>
    </row>
    <row r="32" spans="1:17" ht="11.45" customHeight="1" x14ac:dyDescent="0.25">
      <c r="A32" s="17" t="str">
        <f>$A$6</f>
        <v>Powered 2-wheelers</v>
      </c>
      <c r="B32" s="37">
        <f>TrRoad_ene!B$19</f>
        <v>367.7968005950496</v>
      </c>
      <c r="C32" s="37">
        <f>TrRoad_ene!C$19</f>
        <v>388.30241975719383</v>
      </c>
      <c r="D32" s="37">
        <f>TrRoad_ene!D$19</f>
        <v>356.04408390638434</v>
      </c>
      <c r="E32" s="37">
        <f>TrRoad_ene!E$19</f>
        <v>399.60296070853155</v>
      </c>
      <c r="F32" s="37">
        <f>TrRoad_ene!F$19</f>
        <v>383.56208566013345</v>
      </c>
      <c r="G32" s="37">
        <f>TrRoad_ene!G$19</f>
        <v>435.22438370230179</v>
      </c>
      <c r="H32" s="37">
        <f>TrRoad_ene!H$19</f>
        <v>438.52815215715555</v>
      </c>
      <c r="I32" s="37">
        <f>TrRoad_ene!I$19</f>
        <v>493.90672885721705</v>
      </c>
      <c r="J32" s="37">
        <f>TrRoad_ene!J$19</f>
        <v>487.54770365812431</v>
      </c>
      <c r="K32" s="37">
        <f>TrRoad_ene!K$19</f>
        <v>511.8559894236588</v>
      </c>
      <c r="L32" s="37">
        <f>TrRoad_ene!L$19</f>
        <v>523.68417969498728</v>
      </c>
      <c r="M32" s="37">
        <f>TrRoad_ene!M$19</f>
        <v>479.32130840835305</v>
      </c>
      <c r="N32" s="37">
        <f>TrRoad_ene!N$19</f>
        <v>457.89669483071287</v>
      </c>
      <c r="O32" s="37">
        <f>TrRoad_ene!O$19</f>
        <v>453.22661027145796</v>
      </c>
      <c r="P32" s="37">
        <f>TrRoad_ene!P$19</f>
        <v>506.91911583249879</v>
      </c>
      <c r="Q32" s="37">
        <f>TrRoad_ene!Q$19</f>
        <v>550.24556406674981</v>
      </c>
    </row>
    <row r="33" spans="1:17" ht="11.45" customHeight="1" x14ac:dyDescent="0.25">
      <c r="A33" s="17" t="str">
        <f>$A$7</f>
        <v>Passenger cars</v>
      </c>
      <c r="B33" s="37">
        <f>TrRoad_ene!B$21</f>
        <v>15391.192223126542</v>
      </c>
      <c r="C33" s="37">
        <f>TrRoad_ene!C$21</f>
        <v>15881.776369208908</v>
      </c>
      <c r="D33" s="37">
        <f>TrRoad_ene!D$21</f>
        <v>16421.251559512461</v>
      </c>
      <c r="E33" s="37">
        <f>TrRoad_ene!E$21</f>
        <v>17080.063247730348</v>
      </c>
      <c r="F33" s="37">
        <f>TrRoad_ene!F$21</f>
        <v>17296.746699769181</v>
      </c>
      <c r="G33" s="37">
        <f>TrRoad_ene!G$21</f>
        <v>17950.936543376942</v>
      </c>
      <c r="H33" s="37">
        <f>TrRoad_ene!H$21</f>
        <v>18479.336270210333</v>
      </c>
      <c r="I33" s="37">
        <f>TrRoad_ene!I$21</f>
        <v>18755.534722055683</v>
      </c>
      <c r="J33" s="37">
        <f>TrRoad_ene!J$21</f>
        <v>18144.36308349602</v>
      </c>
      <c r="K33" s="37">
        <f>TrRoad_ene!K$21</f>
        <v>17814.155315782471</v>
      </c>
      <c r="L33" s="37">
        <f>TrRoad_ene!L$21</f>
        <v>17352.638360378016</v>
      </c>
      <c r="M33" s="37">
        <f>TrRoad_ene!M$21</f>
        <v>16723.375574521244</v>
      </c>
      <c r="N33" s="37">
        <f>TrRoad_ene!N$21</f>
        <v>15410.746316628385</v>
      </c>
      <c r="O33" s="37">
        <f>TrRoad_ene!O$21</f>
        <v>15303.494128802362</v>
      </c>
      <c r="P33" s="37">
        <f>TrRoad_ene!P$21</f>
        <v>15632.364504743187</v>
      </c>
      <c r="Q33" s="37">
        <f>TrRoad_ene!Q$21</f>
        <v>16435.732276253544</v>
      </c>
    </row>
    <row r="34" spans="1:17" ht="11.45" customHeight="1" x14ac:dyDescent="0.25">
      <c r="A34" s="17" t="str">
        <f>$A$8</f>
        <v>Motor coaches, buses and trolley buses</v>
      </c>
      <c r="B34" s="37">
        <f>TrRoad_ene!B$33</f>
        <v>1176.5829548798927</v>
      </c>
      <c r="C34" s="37">
        <f>TrRoad_ene!C$33</f>
        <v>1160.0454392814097</v>
      </c>
      <c r="D34" s="37">
        <f>TrRoad_ene!D$33</f>
        <v>1129.2475514597581</v>
      </c>
      <c r="E34" s="37">
        <f>TrRoad_ene!E$33</f>
        <v>1097.2858811468618</v>
      </c>
      <c r="F34" s="37">
        <f>TrRoad_ene!F$33</f>
        <v>1087.3974245550003</v>
      </c>
      <c r="G34" s="37">
        <f>TrRoad_ene!G$33</f>
        <v>1050.2249249229969</v>
      </c>
      <c r="H34" s="37">
        <f>TrRoad_ene!H$33</f>
        <v>1085.4918251382892</v>
      </c>
      <c r="I34" s="37">
        <f>TrRoad_ene!I$33</f>
        <v>1115.4997631526649</v>
      </c>
      <c r="J34" s="37">
        <f>TrRoad_ene!J$33</f>
        <v>1099.0002732637145</v>
      </c>
      <c r="K34" s="37">
        <f>TrRoad_ene!K$33</f>
        <v>1070.0542788504363</v>
      </c>
      <c r="L34" s="37">
        <f>TrRoad_ene!L$33</f>
        <v>1030.87610464164</v>
      </c>
      <c r="M34" s="37">
        <f>TrRoad_ene!M$33</f>
        <v>998.1077551015801</v>
      </c>
      <c r="N34" s="37">
        <f>TrRoad_ene!N$33</f>
        <v>954.37489573377502</v>
      </c>
      <c r="O34" s="37">
        <f>TrRoad_ene!O$33</f>
        <v>927.26320925320772</v>
      </c>
      <c r="P34" s="37">
        <f>TrRoad_ene!P$33</f>
        <v>883.69893151498616</v>
      </c>
      <c r="Q34" s="37">
        <f>TrRoad_ene!Q$33</f>
        <v>1021.8649151414431</v>
      </c>
    </row>
    <row r="35" spans="1:17" ht="11.45" customHeight="1" x14ac:dyDescent="0.25">
      <c r="A35" s="19" t="str">
        <f>$A$9</f>
        <v>Rail, metro and tram</v>
      </c>
      <c r="B35" s="38">
        <f t="shared" ref="B35:Q35" si="11">B36+B37+B38</f>
        <v>573.76310474829529</v>
      </c>
      <c r="C35" s="38">
        <f t="shared" si="11"/>
        <v>646.40682588845243</v>
      </c>
      <c r="D35" s="38">
        <f t="shared" si="11"/>
        <v>669.10450135168446</v>
      </c>
      <c r="E35" s="38">
        <f t="shared" si="11"/>
        <v>725.00213953220896</v>
      </c>
      <c r="F35" s="38">
        <f t="shared" si="11"/>
        <v>812.82775738169971</v>
      </c>
      <c r="G35" s="38">
        <f t="shared" si="11"/>
        <v>833.47712870122632</v>
      </c>
      <c r="H35" s="38">
        <f t="shared" si="11"/>
        <v>683.46085160716689</v>
      </c>
      <c r="I35" s="38">
        <f t="shared" si="11"/>
        <v>694.69744301631977</v>
      </c>
      <c r="J35" s="38">
        <f t="shared" si="11"/>
        <v>687.33062291105807</v>
      </c>
      <c r="K35" s="38">
        <f t="shared" si="11"/>
        <v>590.31148231971827</v>
      </c>
      <c r="L35" s="38">
        <f t="shared" si="11"/>
        <v>648.61664020834235</v>
      </c>
      <c r="M35" s="38">
        <f t="shared" si="11"/>
        <v>636.80986828432219</v>
      </c>
      <c r="N35" s="38">
        <f t="shared" si="11"/>
        <v>717.61059567244274</v>
      </c>
      <c r="O35" s="38">
        <f t="shared" si="11"/>
        <v>616.88831830957463</v>
      </c>
      <c r="P35" s="38">
        <f t="shared" si="11"/>
        <v>525.36107719634924</v>
      </c>
      <c r="Q35" s="38">
        <f t="shared" si="11"/>
        <v>494.4024256322005</v>
      </c>
    </row>
    <row r="36" spans="1:17" ht="11.45" customHeight="1" x14ac:dyDescent="0.25">
      <c r="A36" s="17" t="str">
        <f>$A$10</f>
        <v>Metro and tram, urban light rail</v>
      </c>
      <c r="B36" s="37">
        <f>TrRail_ene!B$18</f>
        <v>39.08750387989415</v>
      </c>
      <c r="C36" s="37">
        <f>TrRail_ene!C$18</f>
        <v>39.359789807641341</v>
      </c>
      <c r="D36" s="37">
        <f>TrRail_ene!D$18</f>
        <v>39.859968799442306</v>
      </c>
      <c r="E36" s="37">
        <f>TrRail_ene!E$18</f>
        <v>40.128556421502942</v>
      </c>
      <c r="F36" s="37">
        <f>TrRail_ene!F$18</f>
        <v>41.549915249822178</v>
      </c>
      <c r="G36" s="37">
        <f>TrRail_ene!G$18</f>
        <v>41.957491195128924</v>
      </c>
      <c r="H36" s="37">
        <f>TrRail_ene!H$18</f>
        <v>43.044541169649541</v>
      </c>
      <c r="I36" s="37">
        <f>TrRail_ene!I$18</f>
        <v>44.273469111107097</v>
      </c>
      <c r="J36" s="37">
        <f>TrRail_ene!J$18</f>
        <v>43.808329174836906</v>
      </c>
      <c r="K36" s="37">
        <f>TrRail_ene!K$18</f>
        <v>42.199730819257937</v>
      </c>
      <c r="L36" s="37">
        <f>TrRail_ene!L$18</f>
        <v>50.714495976460327</v>
      </c>
      <c r="M36" s="37">
        <f>TrRail_ene!M$18</f>
        <v>50.673217397826214</v>
      </c>
      <c r="N36" s="37">
        <f>TrRail_ene!N$18</f>
        <v>50.115132619183399</v>
      </c>
      <c r="O36" s="37">
        <f>TrRail_ene!O$18</f>
        <v>45.089980930761762</v>
      </c>
      <c r="P36" s="37">
        <f>TrRail_ene!P$18</f>
        <v>44.899849629603374</v>
      </c>
      <c r="Q36" s="37">
        <f>TrRail_ene!Q$18</f>
        <v>44.674241419476587</v>
      </c>
    </row>
    <row r="37" spans="1:17" ht="11.45" customHeight="1" x14ac:dyDescent="0.25">
      <c r="A37" s="17" t="str">
        <f>$A$11</f>
        <v>Conventional passenger trains</v>
      </c>
      <c r="B37" s="37">
        <f>TrRail_ene!B$19</f>
        <v>515.65210164074119</v>
      </c>
      <c r="C37" s="37">
        <f>TrRail_ene!C$19</f>
        <v>586.80555658625553</v>
      </c>
      <c r="D37" s="37">
        <f>TrRail_ene!D$19</f>
        <v>608.31467499528742</v>
      </c>
      <c r="E37" s="37">
        <f>TrRail_ene!E$19</f>
        <v>665.72835123758705</v>
      </c>
      <c r="F37" s="37">
        <f>TrRail_ene!F$19</f>
        <v>751.71510396548706</v>
      </c>
      <c r="G37" s="37">
        <f>TrRail_ene!G$19</f>
        <v>770.20674001527323</v>
      </c>
      <c r="H37" s="37">
        <f>TrRail_ene!H$19</f>
        <v>616.02025125353066</v>
      </c>
      <c r="I37" s="37">
        <f>TrRail_ene!I$19</f>
        <v>627.24432887942271</v>
      </c>
      <c r="J37" s="37">
        <f>TrRail_ene!J$19</f>
        <v>595.77007409789883</v>
      </c>
      <c r="K37" s="37">
        <f>TrRail_ene!K$19</f>
        <v>448.50604149663997</v>
      </c>
      <c r="L37" s="37">
        <f>TrRail_ene!L$19</f>
        <v>496.65576748779233</v>
      </c>
      <c r="M37" s="37">
        <f>TrRail_ene!M$19</f>
        <v>489.74090839555527</v>
      </c>
      <c r="N37" s="37">
        <f>TrRail_ene!N$19</f>
        <v>569.69620045367242</v>
      </c>
      <c r="O37" s="37">
        <f>TrRail_ene!O$19</f>
        <v>465.3537497328245</v>
      </c>
      <c r="P37" s="37">
        <f>TrRail_ene!P$19</f>
        <v>378.41898201828911</v>
      </c>
      <c r="Q37" s="37">
        <f>TrRail_ene!Q$19</f>
        <v>338.92126043008449</v>
      </c>
    </row>
    <row r="38" spans="1:17" ht="11.45" customHeight="1" x14ac:dyDescent="0.25">
      <c r="A38" s="17" t="str">
        <f>$A$12</f>
        <v>High speed passenger trains</v>
      </c>
      <c r="B38" s="37">
        <f>TrRail_ene!B$22</f>
        <v>19.023499227659944</v>
      </c>
      <c r="C38" s="37">
        <f>TrRail_ene!C$22</f>
        <v>20.241479494555531</v>
      </c>
      <c r="D38" s="37">
        <f>TrRail_ene!D$22</f>
        <v>20.929857556954701</v>
      </c>
      <c r="E38" s="37">
        <f>TrRail_ene!E$22</f>
        <v>19.145231873118938</v>
      </c>
      <c r="F38" s="37">
        <f>TrRail_ene!F$22</f>
        <v>19.562738166390382</v>
      </c>
      <c r="G38" s="37">
        <f>TrRail_ene!G$22</f>
        <v>21.312897490824213</v>
      </c>
      <c r="H38" s="37">
        <f>TrRail_ene!H$22</f>
        <v>24.396059183986733</v>
      </c>
      <c r="I38" s="37">
        <f>TrRail_ene!I$22</f>
        <v>23.179645025789871</v>
      </c>
      <c r="J38" s="37">
        <f>TrRail_ene!J$22</f>
        <v>47.75221963832238</v>
      </c>
      <c r="K38" s="37">
        <f>TrRail_ene!K$22</f>
        <v>99.605710003820406</v>
      </c>
      <c r="L38" s="37">
        <f>TrRail_ene!L$22</f>
        <v>101.24637674408974</v>
      </c>
      <c r="M38" s="37">
        <f>TrRail_ene!M$22</f>
        <v>96.395742490940677</v>
      </c>
      <c r="N38" s="37">
        <f>TrRail_ene!N$22</f>
        <v>97.799262599586868</v>
      </c>
      <c r="O38" s="37">
        <f>TrRail_ene!O$22</f>
        <v>106.44458764598831</v>
      </c>
      <c r="P38" s="37">
        <f>TrRail_ene!P$22</f>
        <v>102.04224554845676</v>
      </c>
      <c r="Q38" s="37">
        <f>TrRail_ene!Q$22</f>
        <v>110.80692378263943</v>
      </c>
    </row>
    <row r="39" spans="1:17" ht="11.45" customHeight="1" x14ac:dyDescent="0.25">
      <c r="A39" s="19" t="str">
        <f>$A$13</f>
        <v>Aviation</v>
      </c>
      <c r="B39" s="38">
        <f t="shared" ref="B39:Q39" si="12">B40+B41+B42</f>
        <v>4410.2953334715539</v>
      </c>
      <c r="C39" s="38">
        <f t="shared" si="12"/>
        <v>4455.3659972824753</v>
      </c>
      <c r="D39" s="38">
        <f t="shared" si="12"/>
        <v>4228.964002775564</v>
      </c>
      <c r="E39" s="38">
        <f t="shared" si="12"/>
        <v>4437.3523552731021</v>
      </c>
      <c r="F39" s="38">
        <f t="shared" si="12"/>
        <v>4922.2122026490224</v>
      </c>
      <c r="G39" s="38">
        <f t="shared" si="12"/>
        <v>5248.7861644522773</v>
      </c>
      <c r="H39" s="38">
        <f t="shared" si="12"/>
        <v>5494.3486735529195</v>
      </c>
      <c r="I39" s="38">
        <f t="shared" si="12"/>
        <v>5780.2881231991396</v>
      </c>
      <c r="J39" s="38">
        <f t="shared" si="12"/>
        <v>5701.8037574173395</v>
      </c>
      <c r="K39" s="38">
        <f t="shared" si="12"/>
        <v>5197.6451049323341</v>
      </c>
      <c r="L39" s="38">
        <f t="shared" si="12"/>
        <v>5313.7508510521184</v>
      </c>
      <c r="M39" s="38">
        <f t="shared" si="12"/>
        <v>5661.0621288971797</v>
      </c>
      <c r="N39" s="38">
        <f t="shared" si="12"/>
        <v>5333.8838128170846</v>
      </c>
      <c r="O39" s="38">
        <f t="shared" si="12"/>
        <v>5054.6257210595322</v>
      </c>
      <c r="P39" s="38">
        <f t="shared" si="12"/>
        <v>5214.3594012269277</v>
      </c>
      <c r="Q39" s="38">
        <f t="shared" si="12"/>
        <v>5551.3653747829303</v>
      </c>
    </row>
    <row r="40" spans="1:17" ht="11.45" customHeight="1" x14ac:dyDescent="0.25">
      <c r="A40" s="17" t="str">
        <f>$A$14</f>
        <v>Domestic</v>
      </c>
      <c r="B40" s="37">
        <f>TrAvia_ene!B$9</f>
        <v>1786.258282467626</v>
      </c>
      <c r="C40" s="37">
        <f>TrAvia_ene!C$9</f>
        <v>1777.0370199999998</v>
      </c>
      <c r="D40" s="37">
        <f>TrAvia_ene!D$9</f>
        <v>1652.7438</v>
      </c>
      <c r="E40" s="37">
        <f>TrAvia_ene!E$9</f>
        <v>1731.8407200000004</v>
      </c>
      <c r="F40" s="37">
        <f>TrAvia_ene!F$9</f>
        <v>1917.6928799999998</v>
      </c>
      <c r="G40" s="37">
        <f>TrAvia_ene!G$9</f>
        <v>2235.0721316886006</v>
      </c>
      <c r="H40" s="37">
        <f>TrAvia_ene!H$9</f>
        <v>2349.1078799999996</v>
      </c>
      <c r="I40" s="37">
        <f>TrAvia_ene!I$9</f>
        <v>2472.3387799999996</v>
      </c>
      <c r="J40" s="37">
        <f>TrAvia_ene!J$9</f>
        <v>2384.9941599999997</v>
      </c>
      <c r="K40" s="37">
        <f>TrAvia_ene!K$9</f>
        <v>2110.8033700000005</v>
      </c>
      <c r="L40" s="37">
        <f>TrAvia_ene!L$9</f>
        <v>2353.1350740849584</v>
      </c>
      <c r="M40" s="37">
        <f>TrAvia_ene!M$9</f>
        <v>2109.678034697381</v>
      </c>
      <c r="N40" s="37">
        <f>TrAvia_ene!N$9</f>
        <v>1826.1928124177018</v>
      </c>
      <c r="O40" s="37">
        <f>TrAvia_ene!O$9</f>
        <v>1556.0810227765292</v>
      </c>
      <c r="P40" s="37">
        <f>TrAvia_ene!P$9</f>
        <v>1648.4672848370383</v>
      </c>
      <c r="Q40" s="37">
        <f>TrAvia_ene!Q$9</f>
        <v>1783.0333542957385</v>
      </c>
    </row>
    <row r="41" spans="1:17" ht="11.45" customHeight="1" x14ac:dyDescent="0.25">
      <c r="A41" s="17" t="str">
        <f>$A$15</f>
        <v>International - Intra-EU</v>
      </c>
      <c r="B41" s="37">
        <f>TrAvia_ene!B$10</f>
        <v>1798.837716060139</v>
      </c>
      <c r="C41" s="37">
        <f>TrAvia_ene!C$10</f>
        <v>1829.7990969139312</v>
      </c>
      <c r="D41" s="37">
        <f>TrAvia_ene!D$10</f>
        <v>1814.1857976707508</v>
      </c>
      <c r="E41" s="37">
        <f>TrAvia_ene!E$10</f>
        <v>2007.0654437810713</v>
      </c>
      <c r="F41" s="37">
        <f>TrAvia_ene!F$10</f>
        <v>2139.087051568692</v>
      </c>
      <c r="G41" s="37">
        <f>TrAvia_ene!G$10</f>
        <v>2120.0499478872089</v>
      </c>
      <c r="H41" s="37">
        <f>TrAvia_ene!H$10</f>
        <v>2147.763947923399</v>
      </c>
      <c r="I41" s="37">
        <f>TrAvia_ene!I$10</f>
        <v>2184.8913121890087</v>
      </c>
      <c r="J41" s="37">
        <f>TrAvia_ene!J$10</f>
        <v>2105.7040319726657</v>
      </c>
      <c r="K41" s="37">
        <f>TrAvia_ene!K$10</f>
        <v>1948.8619021759678</v>
      </c>
      <c r="L41" s="37">
        <f>TrAvia_ene!L$10</f>
        <v>1868.1002220873306</v>
      </c>
      <c r="M41" s="37">
        <f>TrAvia_ene!M$10</f>
        <v>2247.0719899953069</v>
      </c>
      <c r="N41" s="37">
        <f>TrAvia_ene!N$10</f>
        <v>2195.1786174273798</v>
      </c>
      <c r="O41" s="37">
        <f>TrAvia_ene!O$10</f>
        <v>2156.3064058173695</v>
      </c>
      <c r="P41" s="37">
        <f>TrAvia_ene!P$10</f>
        <v>2235.799918100216</v>
      </c>
      <c r="Q41" s="37">
        <f>TrAvia_ene!Q$10</f>
        <v>2376.9791817605801</v>
      </c>
    </row>
    <row r="42" spans="1:17" ht="11.45" customHeight="1" x14ac:dyDescent="0.25">
      <c r="A42" s="17" t="str">
        <f>$A$16</f>
        <v>International - Extra-EU</v>
      </c>
      <c r="B42" s="37">
        <f>TrAvia_ene!B$11</f>
        <v>825.19933494378881</v>
      </c>
      <c r="C42" s="37">
        <f>TrAvia_ene!C$11</f>
        <v>848.52988036854447</v>
      </c>
      <c r="D42" s="37">
        <f>TrAvia_ene!D$11</f>
        <v>762.03440510481289</v>
      </c>
      <c r="E42" s="37">
        <f>TrAvia_ene!E$11</f>
        <v>698.44619149202993</v>
      </c>
      <c r="F42" s="37">
        <f>TrAvia_ene!F$11</f>
        <v>865.43227108033091</v>
      </c>
      <c r="G42" s="37">
        <f>TrAvia_ene!G$11</f>
        <v>893.664084876468</v>
      </c>
      <c r="H42" s="37">
        <f>TrAvia_ene!H$11</f>
        <v>997.47684562952179</v>
      </c>
      <c r="I42" s="37">
        <f>TrAvia_ene!I$11</f>
        <v>1123.0580310101316</v>
      </c>
      <c r="J42" s="37">
        <f>TrAvia_ene!J$11</f>
        <v>1211.1055654446736</v>
      </c>
      <c r="K42" s="37">
        <f>TrAvia_ene!K$11</f>
        <v>1137.9798327563656</v>
      </c>
      <c r="L42" s="37">
        <f>TrAvia_ene!L$11</f>
        <v>1092.5155548798289</v>
      </c>
      <c r="M42" s="37">
        <f>TrAvia_ene!M$11</f>
        <v>1304.3121042044918</v>
      </c>
      <c r="N42" s="37">
        <f>TrAvia_ene!N$11</f>
        <v>1312.5123829720037</v>
      </c>
      <c r="O42" s="37">
        <f>TrAvia_ene!O$11</f>
        <v>1342.2382924656331</v>
      </c>
      <c r="P42" s="37">
        <f>TrAvia_ene!P$11</f>
        <v>1330.0921982896734</v>
      </c>
      <c r="Q42" s="37">
        <f>TrAvia_ene!Q$11</f>
        <v>1391.3528387266119</v>
      </c>
    </row>
    <row r="43" spans="1:17" ht="11.45" customHeight="1" x14ac:dyDescent="0.25">
      <c r="A43" s="25" t="s">
        <v>18</v>
      </c>
      <c r="B43" s="40">
        <f t="shared" ref="B43:Q43" si="13">B44+B47+B48+B51</f>
        <v>11310.099166762044</v>
      </c>
      <c r="C43" s="40">
        <f t="shared" si="13"/>
        <v>12101.347278581559</v>
      </c>
      <c r="D43" s="40">
        <f t="shared" si="13"/>
        <v>12322.484090994152</v>
      </c>
      <c r="E43" s="40">
        <f t="shared" si="13"/>
        <v>13211.772275608944</v>
      </c>
      <c r="F43" s="40">
        <f t="shared" si="13"/>
        <v>14163.842409984965</v>
      </c>
      <c r="G43" s="40">
        <f t="shared" si="13"/>
        <v>14470.135146248604</v>
      </c>
      <c r="H43" s="40">
        <f t="shared" si="13"/>
        <v>14905.340657334133</v>
      </c>
      <c r="I43" s="40">
        <f t="shared" si="13"/>
        <v>15488.645319718977</v>
      </c>
      <c r="J43" s="40">
        <f t="shared" si="13"/>
        <v>14410.875819253746</v>
      </c>
      <c r="K43" s="40">
        <f t="shared" si="13"/>
        <v>12726.843438691385</v>
      </c>
      <c r="L43" s="40">
        <f t="shared" si="13"/>
        <v>12322.449574680009</v>
      </c>
      <c r="M43" s="40">
        <f t="shared" si="13"/>
        <v>11538.383237081485</v>
      </c>
      <c r="N43" s="40">
        <f t="shared" si="13"/>
        <v>10474.128117101818</v>
      </c>
      <c r="O43" s="40">
        <f t="shared" si="13"/>
        <v>9429.9649035359944</v>
      </c>
      <c r="P43" s="40">
        <f t="shared" si="13"/>
        <v>9228.0145202072617</v>
      </c>
      <c r="Q43" s="40">
        <f t="shared" si="13"/>
        <v>9439.6672402363929</v>
      </c>
    </row>
    <row r="44" spans="1:17" ht="11.45" customHeight="1" x14ac:dyDescent="0.25">
      <c r="A44" s="23" t="str">
        <f>$A$18</f>
        <v>Road transport</v>
      </c>
      <c r="B44" s="39">
        <f t="shared" ref="B44:Q44" si="14">B45+B46</f>
        <v>9549.0991890945024</v>
      </c>
      <c r="C44" s="39">
        <f t="shared" si="14"/>
        <v>10356.020811752487</v>
      </c>
      <c r="D44" s="39">
        <f t="shared" si="14"/>
        <v>10586.351095121399</v>
      </c>
      <c r="E44" s="39">
        <f t="shared" si="14"/>
        <v>11279.228120414255</v>
      </c>
      <c r="F44" s="39">
        <f t="shared" si="14"/>
        <v>12168.513190015687</v>
      </c>
      <c r="G44" s="39">
        <f t="shared" si="14"/>
        <v>12487.765333095798</v>
      </c>
      <c r="H44" s="39">
        <f t="shared" si="14"/>
        <v>12854.54407249422</v>
      </c>
      <c r="I44" s="39">
        <f t="shared" si="14"/>
        <v>13638.965905934438</v>
      </c>
      <c r="J44" s="39">
        <f t="shared" si="14"/>
        <v>12687.644929582144</v>
      </c>
      <c r="K44" s="39">
        <f t="shared" si="14"/>
        <v>11260.977655943436</v>
      </c>
      <c r="L44" s="39">
        <f t="shared" si="14"/>
        <v>10918.590886951755</v>
      </c>
      <c r="M44" s="39">
        <f t="shared" si="14"/>
        <v>10344.901422786032</v>
      </c>
      <c r="N44" s="39">
        <f t="shared" si="14"/>
        <v>9281.3928150018983</v>
      </c>
      <c r="O44" s="39">
        <f t="shared" si="14"/>
        <v>8741.3366404669923</v>
      </c>
      <c r="P44" s="39">
        <f t="shared" si="14"/>
        <v>8723.3106338061698</v>
      </c>
      <c r="Q44" s="39">
        <f t="shared" si="14"/>
        <v>8831.1373398943651</v>
      </c>
    </row>
    <row r="45" spans="1:17" ht="11.45" customHeight="1" x14ac:dyDescent="0.25">
      <c r="A45" s="17" t="str">
        <f>$A$19</f>
        <v>Light duty vehicles</v>
      </c>
      <c r="B45" s="37">
        <f>TrRoad_ene!B$43</f>
        <v>2125.2054370164083</v>
      </c>
      <c r="C45" s="37">
        <f>TrRoad_ene!C$43</f>
        <v>2516.1840168816129</v>
      </c>
      <c r="D45" s="37">
        <f>TrRoad_ene!D$43</f>
        <v>2133.3711100366968</v>
      </c>
      <c r="E45" s="37">
        <f>TrRoad_ene!E$43</f>
        <v>2272.6048776835355</v>
      </c>
      <c r="F45" s="37">
        <f>TrRoad_ene!F$43</f>
        <v>2330.1143007165715</v>
      </c>
      <c r="G45" s="37">
        <f>TrRoad_ene!G$43</f>
        <v>2262.6271507867277</v>
      </c>
      <c r="H45" s="37">
        <f>TrRoad_ene!H$43</f>
        <v>2393.5265631908615</v>
      </c>
      <c r="I45" s="37">
        <f>TrRoad_ene!I$43</f>
        <v>2867.9174560086099</v>
      </c>
      <c r="J45" s="37">
        <f>TrRoad_ene!J$43</f>
        <v>2620.2851213274234</v>
      </c>
      <c r="K45" s="37">
        <f>TrRoad_ene!K$43</f>
        <v>2204.9325142233511</v>
      </c>
      <c r="L45" s="37">
        <f>TrRoad_ene!L$43</f>
        <v>2070.7517217198688</v>
      </c>
      <c r="M45" s="37">
        <f>TrRoad_ene!M$43</f>
        <v>1974.8809131173989</v>
      </c>
      <c r="N45" s="37">
        <f>TrRoad_ene!N$43</f>
        <v>1811.8180177326337</v>
      </c>
      <c r="O45" s="37">
        <f>TrRoad_ene!O$43</f>
        <v>1743.6861590945059</v>
      </c>
      <c r="P45" s="37">
        <f>TrRoad_ene!P$43</f>
        <v>1799.0000237229151</v>
      </c>
      <c r="Q45" s="37">
        <f>TrRoad_ene!Q$43</f>
        <v>2072.3371549350154</v>
      </c>
    </row>
    <row r="46" spans="1:17" ht="11.45" customHeight="1" x14ac:dyDescent="0.25">
      <c r="A46" s="17" t="str">
        <f>$A$20</f>
        <v>Heavy duty vehicles</v>
      </c>
      <c r="B46" s="37">
        <f>TrRoad_ene!B$52</f>
        <v>7423.8937520780937</v>
      </c>
      <c r="C46" s="37">
        <f>TrRoad_ene!C$52</f>
        <v>7839.8367948708737</v>
      </c>
      <c r="D46" s="37">
        <f>TrRoad_ene!D$52</f>
        <v>8452.979985084703</v>
      </c>
      <c r="E46" s="37">
        <f>TrRoad_ene!E$52</f>
        <v>9006.6232427307186</v>
      </c>
      <c r="F46" s="37">
        <f>TrRoad_ene!F$52</f>
        <v>9838.3988892991147</v>
      </c>
      <c r="G46" s="37">
        <f>TrRoad_ene!G$52</f>
        <v>10225.138182309071</v>
      </c>
      <c r="H46" s="37">
        <f>TrRoad_ene!H$52</f>
        <v>10461.017509303358</v>
      </c>
      <c r="I46" s="37">
        <f>TrRoad_ene!I$52</f>
        <v>10771.048449925827</v>
      </c>
      <c r="J46" s="37">
        <f>TrRoad_ene!J$52</f>
        <v>10067.35980825472</v>
      </c>
      <c r="K46" s="37">
        <f>TrRoad_ene!K$52</f>
        <v>9056.0451417200838</v>
      </c>
      <c r="L46" s="37">
        <f>TrRoad_ene!L$52</f>
        <v>8847.839165231886</v>
      </c>
      <c r="M46" s="37">
        <f>TrRoad_ene!M$52</f>
        <v>8370.0205096686332</v>
      </c>
      <c r="N46" s="37">
        <f>TrRoad_ene!N$52</f>
        <v>7469.5747972692652</v>
      </c>
      <c r="O46" s="37">
        <f>TrRoad_ene!O$52</f>
        <v>6997.650481372486</v>
      </c>
      <c r="P46" s="37">
        <f>TrRoad_ene!P$52</f>
        <v>6924.3106100832547</v>
      </c>
      <c r="Q46" s="37">
        <f>TrRoad_ene!Q$52</f>
        <v>6758.8001849593502</v>
      </c>
    </row>
    <row r="47" spans="1:17" ht="11.45" customHeight="1" x14ac:dyDescent="0.25">
      <c r="A47" s="19" t="str">
        <f>$A$21</f>
        <v>Rail transport</v>
      </c>
      <c r="B47" s="38">
        <f>TrRail_ene!B$23</f>
        <v>280.13430575419898</v>
      </c>
      <c r="C47" s="38">
        <f>TrRail_ene!C$23</f>
        <v>274.19193411154765</v>
      </c>
      <c r="D47" s="38">
        <f>TrRail_ene!D$23</f>
        <v>261.59631864831567</v>
      </c>
      <c r="E47" s="38">
        <f>TrRail_ene!E$23</f>
        <v>291.50049046779122</v>
      </c>
      <c r="F47" s="38">
        <f>TrRail_ene!F$23</f>
        <v>295.07098261830049</v>
      </c>
      <c r="G47" s="38">
        <f>TrRail_ene!G$23</f>
        <v>342.8635260868918</v>
      </c>
      <c r="H47" s="38">
        <f>TrRail_ene!H$23</f>
        <v>277.63789839283299</v>
      </c>
      <c r="I47" s="38">
        <f>TrRail_ene!I$23</f>
        <v>296.17685698368018</v>
      </c>
      <c r="J47" s="38">
        <f>TrRail_ene!J$23</f>
        <v>303.36817708894193</v>
      </c>
      <c r="K47" s="38">
        <f>TrRail_ene!K$23</f>
        <v>281.19132768028169</v>
      </c>
      <c r="L47" s="38">
        <f>TrRail_ene!L$23</f>
        <v>263.70305110025333</v>
      </c>
      <c r="M47" s="38">
        <f>TrRail_ene!M$23</f>
        <v>273.98084475094379</v>
      </c>
      <c r="N47" s="38">
        <f>TrRail_ene!N$23</f>
        <v>241.29061791843276</v>
      </c>
      <c r="O47" s="38">
        <f>TrRail_ene!O$23</f>
        <v>94.21479457309448</v>
      </c>
      <c r="P47" s="38">
        <f>TrRail_ene!P$23</f>
        <v>92.496419586253168</v>
      </c>
      <c r="Q47" s="38">
        <f>TrRail_ene!Q$23</f>
        <v>72.044704168989199</v>
      </c>
    </row>
    <row r="48" spans="1:17" ht="11.45" customHeight="1" x14ac:dyDescent="0.25">
      <c r="A48" s="19" t="str">
        <f>$A$22</f>
        <v>Aviation</v>
      </c>
      <c r="B48" s="38">
        <f t="shared" ref="B48:Q48" si="15">B49+B50</f>
        <v>86.316671279026565</v>
      </c>
      <c r="C48" s="38">
        <f t="shared" si="15"/>
        <v>82.424612717524852</v>
      </c>
      <c r="D48" s="38">
        <f t="shared" si="15"/>
        <v>78.737517224436644</v>
      </c>
      <c r="E48" s="38">
        <f t="shared" si="15"/>
        <v>79.853284726898508</v>
      </c>
      <c r="F48" s="38">
        <f t="shared" si="15"/>
        <v>83.769197350977123</v>
      </c>
      <c r="G48" s="38">
        <f t="shared" si="15"/>
        <v>84.8576657923646</v>
      </c>
      <c r="H48" s="38">
        <f t="shared" si="15"/>
        <v>84.770046447079864</v>
      </c>
      <c r="I48" s="38">
        <f t="shared" si="15"/>
        <v>89.505346800859783</v>
      </c>
      <c r="J48" s="38">
        <f t="shared" si="15"/>
        <v>92.981352582660335</v>
      </c>
      <c r="K48" s="38">
        <f t="shared" si="15"/>
        <v>84.663315067666076</v>
      </c>
      <c r="L48" s="38">
        <f t="shared" si="15"/>
        <v>83.524778074924711</v>
      </c>
      <c r="M48" s="38">
        <f t="shared" si="15"/>
        <v>92.544441316660823</v>
      </c>
      <c r="N48" s="38">
        <f t="shared" si="15"/>
        <v>92.076846231894308</v>
      </c>
      <c r="O48" s="38">
        <f t="shared" si="15"/>
        <v>89.923836286010328</v>
      </c>
      <c r="P48" s="38">
        <f t="shared" si="15"/>
        <v>86.254195864858389</v>
      </c>
      <c r="Q48" s="38">
        <f t="shared" si="15"/>
        <v>91.27645416686984</v>
      </c>
    </row>
    <row r="49" spans="1:17" ht="11.45" customHeight="1" x14ac:dyDescent="0.25">
      <c r="A49" s="17" t="str">
        <f>$A$23</f>
        <v>Domestic and International - Intra-EU</v>
      </c>
      <c r="B49" s="37">
        <f>TrAvia_ene!B$13</f>
        <v>57.759549295379841</v>
      </c>
      <c r="C49" s="37">
        <f>TrAvia_ene!C$13</f>
        <v>53.45243725158867</v>
      </c>
      <c r="D49" s="37">
        <f>TrAvia_ene!D$13</f>
        <v>50.741124275403628</v>
      </c>
      <c r="E49" s="37">
        <f>TrAvia_ene!E$13</f>
        <v>49.457548643348908</v>
      </c>
      <c r="F49" s="37">
        <f>TrAvia_ene!F$13</f>
        <v>50.856936455998415</v>
      </c>
      <c r="G49" s="37">
        <f>TrAvia_ene!G$13</f>
        <v>52.039393412254306</v>
      </c>
      <c r="H49" s="37">
        <f>TrAvia_ene!H$13</f>
        <v>52.725296024603956</v>
      </c>
      <c r="I49" s="37">
        <f>TrAvia_ene!I$13</f>
        <v>51.681615707163132</v>
      </c>
      <c r="J49" s="37">
        <f>TrAvia_ene!J$13</f>
        <v>49.385741140480292</v>
      </c>
      <c r="K49" s="37">
        <f>TrAvia_ene!K$13</f>
        <v>43.005417394163224</v>
      </c>
      <c r="L49" s="37">
        <f>TrAvia_ene!L$13</f>
        <v>34.304286756804039</v>
      </c>
      <c r="M49" s="37">
        <f>TrAvia_ene!M$13</f>
        <v>34.482179333570549</v>
      </c>
      <c r="N49" s="37">
        <f>TrAvia_ene!N$13</f>
        <v>31.276791779826006</v>
      </c>
      <c r="O49" s="37">
        <f>TrAvia_ene!O$13</f>
        <v>28.916188485739209</v>
      </c>
      <c r="P49" s="37">
        <f>TrAvia_ene!P$13</f>
        <v>27.237197053005403</v>
      </c>
      <c r="Q49" s="37">
        <f>TrAvia_ene!Q$13</f>
        <v>29.067102279392</v>
      </c>
    </row>
    <row r="50" spans="1:17" ht="11.45" customHeight="1" x14ac:dyDescent="0.25">
      <c r="A50" s="17" t="str">
        <f>$A$24</f>
        <v>International - Extra-EU</v>
      </c>
      <c r="B50" s="37">
        <f>TrAvia_ene!B$14</f>
        <v>28.557121983646724</v>
      </c>
      <c r="C50" s="37">
        <f>TrAvia_ene!C$14</f>
        <v>28.972175465936179</v>
      </c>
      <c r="D50" s="37">
        <f>TrAvia_ene!D$14</f>
        <v>27.996392949033016</v>
      </c>
      <c r="E50" s="37">
        <f>TrAvia_ene!E$14</f>
        <v>30.395736083549597</v>
      </c>
      <c r="F50" s="37">
        <f>TrAvia_ene!F$14</f>
        <v>32.912260894978708</v>
      </c>
      <c r="G50" s="37">
        <f>TrAvia_ene!G$14</f>
        <v>32.818272380110294</v>
      </c>
      <c r="H50" s="37">
        <f>TrAvia_ene!H$14</f>
        <v>32.044750422475907</v>
      </c>
      <c r="I50" s="37">
        <f>TrAvia_ene!I$14</f>
        <v>37.823731093696651</v>
      </c>
      <c r="J50" s="37">
        <f>TrAvia_ene!J$14</f>
        <v>43.595611442180044</v>
      </c>
      <c r="K50" s="37">
        <f>TrAvia_ene!K$14</f>
        <v>41.657897673502852</v>
      </c>
      <c r="L50" s="37">
        <f>TrAvia_ene!L$14</f>
        <v>49.220491318120672</v>
      </c>
      <c r="M50" s="37">
        <f>TrAvia_ene!M$14</f>
        <v>58.062261983090266</v>
      </c>
      <c r="N50" s="37">
        <f>TrAvia_ene!N$14</f>
        <v>60.800054452068302</v>
      </c>
      <c r="O50" s="37">
        <f>TrAvia_ene!O$14</f>
        <v>61.007647800271116</v>
      </c>
      <c r="P50" s="37">
        <f>TrAvia_ene!P$14</f>
        <v>59.016998811852993</v>
      </c>
      <c r="Q50" s="37">
        <f>TrAvia_ene!Q$14</f>
        <v>62.209351887477844</v>
      </c>
    </row>
    <row r="51" spans="1:17" ht="11.45" customHeight="1" x14ac:dyDescent="0.25">
      <c r="A51" s="19" t="s">
        <v>32</v>
      </c>
      <c r="B51" s="38">
        <f t="shared" ref="B51:Q51" si="16">B52+B53</f>
        <v>1394.5490006343171</v>
      </c>
      <c r="C51" s="38">
        <f t="shared" si="16"/>
        <v>1388.7099199999998</v>
      </c>
      <c r="D51" s="38">
        <f t="shared" si="16"/>
        <v>1395.79916</v>
      </c>
      <c r="E51" s="38">
        <f t="shared" si="16"/>
        <v>1561.19038</v>
      </c>
      <c r="F51" s="38">
        <f t="shared" si="16"/>
        <v>1616.4890399999999</v>
      </c>
      <c r="G51" s="38">
        <f t="shared" si="16"/>
        <v>1554.6486212735495</v>
      </c>
      <c r="H51" s="38">
        <f t="shared" si="16"/>
        <v>1688.3886399999999</v>
      </c>
      <c r="I51" s="38">
        <f t="shared" si="16"/>
        <v>1463.99721</v>
      </c>
      <c r="J51" s="38">
        <f t="shared" si="16"/>
        <v>1326.8813600000001</v>
      </c>
      <c r="K51" s="38">
        <f t="shared" si="16"/>
        <v>1100.0111400000001</v>
      </c>
      <c r="L51" s="38">
        <f t="shared" si="16"/>
        <v>1056.6308585530742</v>
      </c>
      <c r="M51" s="38">
        <f t="shared" si="16"/>
        <v>826.95652822784882</v>
      </c>
      <c r="N51" s="38">
        <f t="shared" si="16"/>
        <v>859.36783794959456</v>
      </c>
      <c r="O51" s="38">
        <f t="shared" si="16"/>
        <v>504.48963220989845</v>
      </c>
      <c r="P51" s="38">
        <f t="shared" si="16"/>
        <v>325.95327094998009</v>
      </c>
      <c r="Q51" s="38">
        <f t="shared" si="16"/>
        <v>445.20874200616879</v>
      </c>
    </row>
    <row r="52" spans="1:17" ht="11.45" customHeight="1" x14ac:dyDescent="0.25">
      <c r="A52" s="17" t="str">
        <f>$A$26</f>
        <v>Domestic coastal shipping</v>
      </c>
      <c r="B52" s="37">
        <f>TrNavi_ene!B20</f>
        <v>1394.5490006343171</v>
      </c>
      <c r="C52" s="37">
        <f>TrNavi_ene!C20</f>
        <v>1388.7099199999998</v>
      </c>
      <c r="D52" s="37">
        <f>TrNavi_ene!D20</f>
        <v>1395.79916</v>
      </c>
      <c r="E52" s="37">
        <f>TrNavi_ene!E20</f>
        <v>1561.19038</v>
      </c>
      <c r="F52" s="37">
        <f>TrNavi_ene!F20</f>
        <v>1616.4890399999999</v>
      </c>
      <c r="G52" s="37">
        <f>TrNavi_ene!G20</f>
        <v>1554.6486212735495</v>
      </c>
      <c r="H52" s="37">
        <f>TrNavi_ene!H20</f>
        <v>1688.3886399999999</v>
      </c>
      <c r="I52" s="37">
        <f>TrNavi_ene!I20</f>
        <v>1463.99721</v>
      </c>
      <c r="J52" s="37">
        <f>TrNavi_ene!J20</f>
        <v>1326.8813600000001</v>
      </c>
      <c r="K52" s="37">
        <f>TrNavi_ene!K20</f>
        <v>1100.0111400000001</v>
      </c>
      <c r="L52" s="37">
        <f>TrNavi_ene!L20</f>
        <v>1056.6308585530742</v>
      </c>
      <c r="M52" s="37">
        <f>TrNavi_ene!M20</f>
        <v>826.95652822784882</v>
      </c>
      <c r="N52" s="37">
        <f>TrNavi_ene!N20</f>
        <v>859.36783794959456</v>
      </c>
      <c r="O52" s="37">
        <f>TrNavi_ene!O20</f>
        <v>504.48963220989845</v>
      </c>
      <c r="P52" s="37">
        <f>TrNavi_ene!P20</f>
        <v>325.95327094998009</v>
      </c>
      <c r="Q52" s="37">
        <f>TrNavi_ene!Q20</f>
        <v>445.20874200616879</v>
      </c>
    </row>
    <row r="53" spans="1:17" ht="11.45" customHeight="1" x14ac:dyDescent="0.25">
      <c r="A53" s="15" t="str">
        <f>$A$27</f>
        <v>Inland waterways</v>
      </c>
      <c r="B53" s="36">
        <f>TrNavi_ene!B21</f>
        <v>0</v>
      </c>
      <c r="C53" s="36">
        <f>TrNavi_ene!C21</f>
        <v>0</v>
      </c>
      <c r="D53" s="36">
        <f>TrNavi_ene!D21</f>
        <v>0</v>
      </c>
      <c r="E53" s="36">
        <f>TrNavi_ene!E21</f>
        <v>0</v>
      </c>
      <c r="F53" s="36">
        <f>TrNavi_ene!F21</f>
        <v>0</v>
      </c>
      <c r="G53" s="36">
        <f>TrNavi_ene!G21</f>
        <v>0</v>
      </c>
      <c r="H53" s="36">
        <f>TrNavi_ene!H21</f>
        <v>0</v>
      </c>
      <c r="I53" s="36">
        <f>TrNavi_ene!I21</f>
        <v>0</v>
      </c>
      <c r="J53" s="36">
        <f>TrNavi_ene!J21</f>
        <v>0</v>
      </c>
      <c r="K53" s="36">
        <f>TrNavi_ene!K21</f>
        <v>0</v>
      </c>
      <c r="L53" s="36">
        <f>TrNavi_ene!L21</f>
        <v>0</v>
      </c>
      <c r="M53" s="36">
        <f>TrNavi_ene!M21</f>
        <v>0</v>
      </c>
      <c r="N53" s="36">
        <f>TrNavi_ene!N21</f>
        <v>0</v>
      </c>
      <c r="O53" s="36">
        <f>TrNavi_ene!O21</f>
        <v>0</v>
      </c>
      <c r="P53" s="36">
        <f>TrNavi_ene!P21</f>
        <v>0</v>
      </c>
      <c r="Q53" s="36">
        <f>TrNavi_ene!Q21</f>
        <v>0</v>
      </c>
    </row>
    <row r="54" spans="1:17" ht="11.45" customHeight="1" x14ac:dyDescent="0.25">
      <c r="B54" s="42"/>
      <c r="C54" s="42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</row>
    <row r="55" spans="1:17" ht="11.45" customHeight="1" x14ac:dyDescent="0.25">
      <c r="A55" s="27" t="s">
        <v>46</v>
      </c>
      <c r="B55" s="41">
        <f t="shared" ref="B55:Q55" si="17">B56+B69</f>
        <v>99495.268300679541</v>
      </c>
      <c r="C55" s="41">
        <f t="shared" si="17"/>
        <v>103750.02087164726</v>
      </c>
      <c r="D55" s="41">
        <f t="shared" si="17"/>
        <v>105126.73406665277</v>
      </c>
      <c r="E55" s="41">
        <f t="shared" si="17"/>
        <v>110558.18541468758</v>
      </c>
      <c r="F55" s="41">
        <f t="shared" si="17"/>
        <v>115900.39082636354</v>
      </c>
      <c r="G55" s="41">
        <f t="shared" si="17"/>
        <v>119735.81163823896</v>
      </c>
      <c r="H55" s="41">
        <f t="shared" si="17"/>
        <v>123889.88144878823</v>
      </c>
      <c r="I55" s="41">
        <f t="shared" si="17"/>
        <v>127386.70233946732</v>
      </c>
      <c r="J55" s="41">
        <f t="shared" si="17"/>
        <v>121135.02404876266</v>
      </c>
      <c r="K55" s="41">
        <f t="shared" si="17"/>
        <v>111770.45934737136</v>
      </c>
      <c r="L55" s="41">
        <f t="shared" si="17"/>
        <v>108440.24492805099</v>
      </c>
      <c r="M55" s="41">
        <f t="shared" si="17"/>
        <v>103700.34658104382</v>
      </c>
      <c r="N55" s="41">
        <f t="shared" si="17"/>
        <v>94244.049296219397</v>
      </c>
      <c r="O55" s="41">
        <f t="shared" si="17"/>
        <v>93153.490944705045</v>
      </c>
      <c r="P55" s="41">
        <f t="shared" si="17"/>
        <v>93700.383343416135</v>
      </c>
      <c r="Q55" s="41">
        <f t="shared" si="17"/>
        <v>97940.787814675263</v>
      </c>
    </row>
    <row r="56" spans="1:17" ht="11.45" customHeight="1" x14ac:dyDescent="0.25">
      <c r="A56" s="25" t="s">
        <v>39</v>
      </c>
      <c r="B56" s="40">
        <f t="shared" ref="B56:Q56" si="18">B57+B61+B65</f>
        <v>64963.248281985056</v>
      </c>
      <c r="C56" s="40">
        <f t="shared" si="18"/>
        <v>66744.188162343635</v>
      </c>
      <c r="D56" s="40">
        <f t="shared" si="18"/>
        <v>67426.120527746229</v>
      </c>
      <c r="E56" s="40">
        <f t="shared" si="18"/>
        <v>70032.645822293009</v>
      </c>
      <c r="F56" s="40">
        <f t="shared" si="18"/>
        <v>72396.598566842178</v>
      </c>
      <c r="G56" s="40">
        <f t="shared" si="18"/>
        <v>75194.053105406783</v>
      </c>
      <c r="H56" s="40">
        <f t="shared" si="18"/>
        <v>77949.71817228428</v>
      </c>
      <c r="I56" s="40">
        <f t="shared" si="18"/>
        <v>79887.382763424393</v>
      </c>
      <c r="J56" s="40">
        <f t="shared" si="18"/>
        <v>77379.223056248768</v>
      </c>
      <c r="K56" s="40">
        <f t="shared" si="18"/>
        <v>73666.154747302833</v>
      </c>
      <c r="L56" s="40">
        <f t="shared" si="18"/>
        <v>72034.499032185529</v>
      </c>
      <c r="M56" s="40">
        <f t="shared" si="18"/>
        <v>70086.184983454179</v>
      </c>
      <c r="N56" s="40">
        <f t="shared" si="18"/>
        <v>64471.21699945107</v>
      </c>
      <c r="O56" s="40">
        <f t="shared" si="18"/>
        <v>64944.117392599866</v>
      </c>
      <c r="P56" s="40">
        <f t="shared" si="18"/>
        <v>66185.485348691247</v>
      </c>
      <c r="Q56" s="40">
        <f t="shared" si="18"/>
        <v>69780.399768492309</v>
      </c>
    </row>
    <row r="57" spans="1:17" ht="11.45" customHeight="1" x14ac:dyDescent="0.25">
      <c r="A57" s="23" t="str">
        <f>$A$5</f>
        <v>Road transport</v>
      </c>
      <c r="B57" s="39">
        <f t="shared" ref="B57:Q57" si="19">B58+B59+B60</f>
        <v>50577.524569852343</v>
      </c>
      <c r="C57" s="39">
        <f t="shared" si="19"/>
        <v>52124.844786463334</v>
      </c>
      <c r="D57" s="39">
        <f t="shared" si="19"/>
        <v>53470.735902836568</v>
      </c>
      <c r="E57" s="39">
        <f t="shared" si="19"/>
        <v>55464.333829053168</v>
      </c>
      <c r="F57" s="39">
        <f t="shared" si="19"/>
        <v>56182.036728800304</v>
      </c>
      <c r="G57" s="39">
        <f t="shared" si="19"/>
        <v>58127.310117816509</v>
      </c>
      <c r="H57" s="39">
        <f t="shared" si="19"/>
        <v>60069.987763389297</v>
      </c>
      <c r="I57" s="39">
        <f t="shared" si="19"/>
        <v>60928.641087806885</v>
      </c>
      <c r="J57" s="39">
        <f t="shared" si="19"/>
        <v>58744.511378956755</v>
      </c>
      <c r="K57" s="39">
        <f t="shared" si="19"/>
        <v>56896.769948602268</v>
      </c>
      <c r="L57" s="39">
        <f t="shared" si="19"/>
        <v>54740.284000075451</v>
      </c>
      <c r="M57" s="39">
        <f t="shared" si="19"/>
        <v>52136.664199245912</v>
      </c>
      <c r="N57" s="39">
        <f t="shared" si="19"/>
        <v>47242.910047651043</v>
      </c>
      <c r="O57" s="39">
        <f t="shared" si="19"/>
        <v>48930.431903174205</v>
      </c>
      <c r="P57" s="39">
        <f t="shared" si="19"/>
        <v>49850.290314373051</v>
      </c>
      <c r="Q57" s="39">
        <f t="shared" si="19"/>
        <v>52684.270445276932</v>
      </c>
    </row>
    <row r="58" spans="1:17" ht="11.45" customHeight="1" x14ac:dyDescent="0.25">
      <c r="A58" s="17" t="str">
        <f>$A$6</f>
        <v>Powered 2-wheelers</v>
      </c>
      <c r="B58" s="37">
        <f>TrRoad_emi!B$19</f>
        <v>1067.1449097988282</v>
      </c>
      <c r="C58" s="37">
        <f>TrRoad_emi!C$19</f>
        <v>1126.6409877303174</v>
      </c>
      <c r="D58" s="37">
        <f>TrRoad_emi!D$19</f>
        <v>1024.5817191763774</v>
      </c>
      <c r="E58" s="37">
        <f>TrRoad_emi!E$19</f>
        <v>1146.0805596468506</v>
      </c>
      <c r="F58" s="37">
        <f>TrRoad_emi!F$19</f>
        <v>1102.7594417251139</v>
      </c>
      <c r="G58" s="37">
        <f>TrRoad_emi!G$19</f>
        <v>1244.672537344893</v>
      </c>
      <c r="H58" s="37">
        <f>TrRoad_emi!H$19</f>
        <v>1253.0439982810774</v>
      </c>
      <c r="I58" s="37">
        <f>TrRoad_emi!I$19</f>
        <v>1410.6945963880196</v>
      </c>
      <c r="J58" s="37">
        <f>TrRoad_emi!J$19</f>
        <v>1395.0796046518201</v>
      </c>
      <c r="K58" s="37">
        <f>TrRoad_emi!K$19</f>
        <v>1449.5581947204325</v>
      </c>
      <c r="L58" s="37">
        <f>TrRoad_emi!L$19</f>
        <v>1460.3598919826215</v>
      </c>
      <c r="M58" s="37">
        <f>TrRoad_emi!M$19</f>
        <v>1334.0010923089014</v>
      </c>
      <c r="N58" s="37">
        <f>TrRoad_emi!N$19</f>
        <v>1275.585823577517</v>
      </c>
      <c r="O58" s="37">
        <f>TrRoad_emi!O$19</f>
        <v>1269.5580301024297</v>
      </c>
      <c r="P58" s="37">
        <f>TrRoad_emi!P$19</f>
        <v>1413.5023990509512</v>
      </c>
      <c r="Q58" s="37">
        <f>TrRoad_emi!Q$19</f>
        <v>1533.8541189251553</v>
      </c>
    </row>
    <row r="59" spans="1:17" ht="11.45" customHeight="1" x14ac:dyDescent="0.25">
      <c r="A59" s="17" t="str">
        <f>$A$7</f>
        <v>Passenger cars</v>
      </c>
      <c r="B59" s="37">
        <f>TrRoad_emi!B$20</f>
        <v>45883.446302219505</v>
      </c>
      <c r="C59" s="37">
        <f>TrRoad_emi!C$20</f>
        <v>47421.554642116134</v>
      </c>
      <c r="D59" s="37">
        <f>TrRoad_emi!D$20</f>
        <v>48955.862464641774</v>
      </c>
      <c r="E59" s="37">
        <f>TrRoad_emi!E$20</f>
        <v>50940.491233099201</v>
      </c>
      <c r="F59" s="37">
        <f>TrRoad_emi!F$20</f>
        <v>51735.659224875548</v>
      </c>
      <c r="G59" s="37">
        <f>TrRoad_emi!G$20</f>
        <v>53660.619915247989</v>
      </c>
      <c r="H59" s="37">
        <f>TrRoad_emi!H$20</f>
        <v>55475.777095564008</v>
      </c>
      <c r="I59" s="37">
        <f>TrRoad_emi!I$20</f>
        <v>56115.618711353345</v>
      </c>
      <c r="J59" s="37">
        <f>TrRoad_emi!J$20</f>
        <v>54029.265164793345</v>
      </c>
      <c r="K59" s="37">
        <f>TrRoad_emi!K$20</f>
        <v>52281.515185803342</v>
      </c>
      <c r="L59" s="37">
        <f>TrRoad_emi!L$20</f>
        <v>50274.948385843789</v>
      </c>
      <c r="M59" s="37">
        <f>TrRoad_emi!M$20</f>
        <v>47930.57300722153</v>
      </c>
      <c r="N59" s="37">
        <f>TrRoad_emi!N$20</f>
        <v>43304.646522229414</v>
      </c>
      <c r="O59" s="37">
        <f>TrRoad_emi!O$20</f>
        <v>44919.791024334059</v>
      </c>
      <c r="P59" s="37">
        <f>TrRoad_emi!P$20</f>
        <v>45808.139455178214</v>
      </c>
      <c r="Q59" s="37">
        <f>TrRoad_emi!Q$20</f>
        <v>48245.116179371427</v>
      </c>
    </row>
    <row r="60" spans="1:17" ht="11.45" customHeight="1" x14ac:dyDescent="0.25">
      <c r="A60" s="17" t="str">
        <f>$A$8</f>
        <v>Motor coaches, buses and trolley buses</v>
      </c>
      <c r="B60" s="37">
        <f>TrRoad_emi!B$27</f>
        <v>3626.9333578340061</v>
      </c>
      <c r="C60" s="37">
        <f>TrRoad_emi!C$27</f>
        <v>3576.6491566168806</v>
      </c>
      <c r="D60" s="37">
        <f>TrRoad_emi!D$27</f>
        <v>3490.291719018418</v>
      </c>
      <c r="E60" s="37">
        <f>TrRoad_emi!E$27</f>
        <v>3377.7620363071201</v>
      </c>
      <c r="F60" s="37">
        <f>TrRoad_emi!F$27</f>
        <v>3343.6180621996382</v>
      </c>
      <c r="G60" s="37">
        <f>TrRoad_emi!G$27</f>
        <v>3222.0176652236291</v>
      </c>
      <c r="H60" s="37">
        <f>TrRoad_emi!H$27</f>
        <v>3341.1666695442082</v>
      </c>
      <c r="I60" s="37">
        <f>TrRoad_emi!I$27</f>
        <v>3402.3277800655173</v>
      </c>
      <c r="J60" s="37">
        <f>TrRoad_emi!J$27</f>
        <v>3320.166609511587</v>
      </c>
      <c r="K60" s="37">
        <f>TrRoad_emi!K$27</f>
        <v>3165.696568078492</v>
      </c>
      <c r="L60" s="37">
        <f>TrRoad_emi!L$27</f>
        <v>3004.9757222490434</v>
      </c>
      <c r="M60" s="37">
        <f>TrRoad_emi!M$27</f>
        <v>2872.0900997154831</v>
      </c>
      <c r="N60" s="37">
        <f>TrRoad_emi!N$27</f>
        <v>2662.6777018441117</v>
      </c>
      <c r="O60" s="37">
        <f>TrRoad_emi!O$27</f>
        <v>2741.0828487377125</v>
      </c>
      <c r="P60" s="37">
        <f>TrRoad_emi!P$27</f>
        <v>2628.6484601438888</v>
      </c>
      <c r="Q60" s="37">
        <f>TrRoad_emi!Q$27</f>
        <v>2905.3001469803471</v>
      </c>
    </row>
    <row r="61" spans="1:17" ht="11.45" customHeight="1" x14ac:dyDescent="0.25">
      <c r="A61" s="19" t="str">
        <f>$A$9</f>
        <v>Rail, metro and tram</v>
      </c>
      <c r="B61" s="38">
        <f t="shared" ref="B61:Q61" si="20">B62+B63+B64</f>
        <v>1110.1910476190533</v>
      </c>
      <c r="C61" s="38">
        <f t="shared" si="20"/>
        <v>1208.2201328068013</v>
      </c>
      <c r="D61" s="38">
        <f t="shared" si="20"/>
        <v>1225.9580477006505</v>
      </c>
      <c r="E61" s="38">
        <f t="shared" si="20"/>
        <v>1211.4158297563833</v>
      </c>
      <c r="F61" s="38">
        <f t="shared" si="20"/>
        <v>1398.0024471068252</v>
      </c>
      <c r="G61" s="38">
        <f t="shared" si="20"/>
        <v>1267.0964074275328</v>
      </c>
      <c r="H61" s="38">
        <f t="shared" si="20"/>
        <v>1340.8646266630974</v>
      </c>
      <c r="I61" s="38">
        <f t="shared" si="20"/>
        <v>1559.1957569619287</v>
      </c>
      <c r="J61" s="38">
        <f t="shared" si="20"/>
        <v>1471.427331618612</v>
      </c>
      <c r="K61" s="38">
        <f t="shared" si="20"/>
        <v>1123.687801741245</v>
      </c>
      <c r="L61" s="38">
        <f t="shared" si="20"/>
        <v>1298.8404090575511</v>
      </c>
      <c r="M61" s="38">
        <f t="shared" si="20"/>
        <v>908.46690778379173</v>
      </c>
      <c r="N61" s="38">
        <f t="shared" si="20"/>
        <v>1172.0783452035805</v>
      </c>
      <c r="O61" s="38">
        <f t="shared" si="20"/>
        <v>798.10987235832965</v>
      </c>
      <c r="P61" s="38">
        <f t="shared" si="20"/>
        <v>638.60767637877564</v>
      </c>
      <c r="Q61" s="38">
        <f t="shared" si="20"/>
        <v>385.13205380687606</v>
      </c>
    </row>
    <row r="62" spans="1:17" ht="11.45" customHeight="1" x14ac:dyDescent="0.25">
      <c r="A62" s="17" t="str">
        <f>$A$10</f>
        <v>Metro and tram, urban light rail</v>
      </c>
      <c r="B62" s="37">
        <f>TrRail_emi!B$10</f>
        <v>0</v>
      </c>
      <c r="C62" s="37">
        <f>TrRail_emi!C$10</f>
        <v>0</v>
      </c>
      <c r="D62" s="37">
        <f>TrRail_emi!D$10</f>
        <v>0</v>
      </c>
      <c r="E62" s="37">
        <f>TrRail_emi!E$10</f>
        <v>0</v>
      </c>
      <c r="F62" s="37">
        <f>TrRail_emi!F$10</f>
        <v>0</v>
      </c>
      <c r="G62" s="37">
        <f>TrRail_emi!G$10</f>
        <v>0</v>
      </c>
      <c r="H62" s="37">
        <f>TrRail_emi!H$10</f>
        <v>0</v>
      </c>
      <c r="I62" s="37">
        <f>TrRail_emi!I$10</f>
        <v>0</v>
      </c>
      <c r="J62" s="37">
        <f>TrRail_emi!J$10</f>
        <v>0</v>
      </c>
      <c r="K62" s="37">
        <f>TrRail_emi!K$10</f>
        <v>0</v>
      </c>
      <c r="L62" s="37">
        <f>TrRail_emi!L$10</f>
        <v>0</v>
      </c>
      <c r="M62" s="37">
        <f>TrRail_emi!M$10</f>
        <v>0</v>
      </c>
      <c r="N62" s="37">
        <f>TrRail_emi!N$10</f>
        <v>0</v>
      </c>
      <c r="O62" s="37">
        <f>TrRail_emi!O$10</f>
        <v>0</v>
      </c>
      <c r="P62" s="37">
        <f>TrRail_emi!P$10</f>
        <v>0</v>
      </c>
      <c r="Q62" s="37">
        <f>TrRail_emi!Q$10</f>
        <v>0</v>
      </c>
    </row>
    <row r="63" spans="1:17" ht="11.45" customHeight="1" x14ac:dyDescent="0.25">
      <c r="A63" s="17" t="str">
        <f>$A$11</f>
        <v>Conventional passenger trains</v>
      </c>
      <c r="B63" s="37">
        <f>TrRail_emi!B$11</f>
        <v>1110.1910476190533</v>
      </c>
      <c r="C63" s="37">
        <f>TrRail_emi!C$11</f>
        <v>1208.2201328068013</v>
      </c>
      <c r="D63" s="37">
        <f>TrRail_emi!D$11</f>
        <v>1225.9580477006505</v>
      </c>
      <c r="E63" s="37">
        <f>TrRail_emi!E$11</f>
        <v>1211.4158297563833</v>
      </c>
      <c r="F63" s="37">
        <f>TrRail_emi!F$11</f>
        <v>1398.0024471068252</v>
      </c>
      <c r="G63" s="37">
        <f>TrRail_emi!G$11</f>
        <v>1267.0964074275328</v>
      </c>
      <c r="H63" s="37">
        <f>TrRail_emi!H$11</f>
        <v>1340.8646266630974</v>
      </c>
      <c r="I63" s="37">
        <f>TrRail_emi!I$11</f>
        <v>1559.1957569619287</v>
      </c>
      <c r="J63" s="37">
        <f>TrRail_emi!J$11</f>
        <v>1471.427331618612</v>
      </c>
      <c r="K63" s="37">
        <f>TrRail_emi!K$11</f>
        <v>1123.687801741245</v>
      </c>
      <c r="L63" s="37">
        <f>TrRail_emi!L$11</f>
        <v>1298.8404090575511</v>
      </c>
      <c r="M63" s="37">
        <f>TrRail_emi!M$11</f>
        <v>908.46690778379173</v>
      </c>
      <c r="N63" s="37">
        <f>TrRail_emi!N$11</f>
        <v>1172.0783452035805</v>
      </c>
      <c r="O63" s="37">
        <f>TrRail_emi!O$11</f>
        <v>798.10987235832965</v>
      </c>
      <c r="P63" s="37">
        <f>TrRail_emi!P$11</f>
        <v>638.60767637877564</v>
      </c>
      <c r="Q63" s="37">
        <f>TrRail_emi!Q$11</f>
        <v>385.13205380687606</v>
      </c>
    </row>
    <row r="64" spans="1:17" ht="11.45" customHeight="1" x14ac:dyDescent="0.25">
      <c r="A64" s="17" t="str">
        <f>$A$12</f>
        <v>High speed passenger trains</v>
      </c>
      <c r="B64" s="37">
        <f>TrRail_emi!B$14</f>
        <v>0</v>
      </c>
      <c r="C64" s="37">
        <f>TrRail_emi!C$14</f>
        <v>0</v>
      </c>
      <c r="D64" s="37">
        <f>TrRail_emi!D$14</f>
        <v>0</v>
      </c>
      <c r="E64" s="37">
        <f>TrRail_emi!E$14</f>
        <v>0</v>
      </c>
      <c r="F64" s="37">
        <f>TrRail_emi!F$14</f>
        <v>0</v>
      </c>
      <c r="G64" s="37">
        <f>TrRail_emi!G$14</f>
        <v>0</v>
      </c>
      <c r="H64" s="37">
        <f>TrRail_emi!H$14</f>
        <v>0</v>
      </c>
      <c r="I64" s="37">
        <f>TrRail_emi!I$14</f>
        <v>0</v>
      </c>
      <c r="J64" s="37">
        <f>TrRail_emi!J$14</f>
        <v>0</v>
      </c>
      <c r="K64" s="37">
        <f>TrRail_emi!K$14</f>
        <v>0</v>
      </c>
      <c r="L64" s="37">
        <f>TrRail_emi!L$14</f>
        <v>0</v>
      </c>
      <c r="M64" s="37">
        <f>TrRail_emi!M$14</f>
        <v>0</v>
      </c>
      <c r="N64" s="37">
        <f>TrRail_emi!N$14</f>
        <v>0</v>
      </c>
      <c r="O64" s="37">
        <f>TrRail_emi!O$14</f>
        <v>0</v>
      </c>
      <c r="P64" s="37">
        <f>TrRail_emi!P$14</f>
        <v>0</v>
      </c>
      <c r="Q64" s="37">
        <f>TrRail_emi!Q$14</f>
        <v>0</v>
      </c>
    </row>
    <row r="65" spans="1:17" ht="11.45" customHeight="1" x14ac:dyDescent="0.25">
      <c r="A65" s="19" t="str">
        <f>$A$13</f>
        <v>Aviation</v>
      </c>
      <c r="B65" s="38">
        <f t="shared" ref="B65:Q65" si="21">B66+B67+B68</f>
        <v>13275.532664513663</v>
      </c>
      <c r="C65" s="38">
        <f t="shared" si="21"/>
        <v>13411.123243073489</v>
      </c>
      <c r="D65" s="38">
        <f t="shared" si="21"/>
        <v>12729.426577209009</v>
      </c>
      <c r="E65" s="38">
        <f t="shared" si="21"/>
        <v>13356.896163483449</v>
      </c>
      <c r="F65" s="38">
        <f t="shared" si="21"/>
        <v>14816.559390935045</v>
      </c>
      <c r="G65" s="38">
        <f t="shared" si="21"/>
        <v>15799.646580162744</v>
      </c>
      <c r="H65" s="38">
        <f t="shared" si="21"/>
        <v>16538.865782231893</v>
      </c>
      <c r="I65" s="38">
        <f t="shared" si="21"/>
        <v>17399.545918655578</v>
      </c>
      <c r="J65" s="38">
        <f t="shared" si="21"/>
        <v>17163.284345673397</v>
      </c>
      <c r="K65" s="38">
        <f t="shared" si="21"/>
        <v>15645.696996959323</v>
      </c>
      <c r="L65" s="38">
        <f t="shared" si="21"/>
        <v>15995.374623052527</v>
      </c>
      <c r="M65" s="38">
        <f t="shared" si="21"/>
        <v>17041.053876424481</v>
      </c>
      <c r="N65" s="38">
        <f t="shared" si="21"/>
        <v>16056.228606596445</v>
      </c>
      <c r="O65" s="38">
        <f t="shared" si="21"/>
        <v>15215.575617067332</v>
      </c>
      <c r="P65" s="38">
        <f t="shared" si="21"/>
        <v>15696.587357939412</v>
      </c>
      <c r="Q65" s="38">
        <f t="shared" si="21"/>
        <v>16710.997269408497</v>
      </c>
    </row>
    <row r="66" spans="1:17" ht="11.45" customHeight="1" x14ac:dyDescent="0.25">
      <c r="A66" s="17" t="str">
        <f>$A$14</f>
        <v>Domestic</v>
      </c>
      <c r="B66" s="37">
        <f>TrAvia_emi!B$9</f>
        <v>5376.8576440188172</v>
      </c>
      <c r="C66" s="37">
        <f>TrAvia_emi!C$9</f>
        <v>5349.0695258841297</v>
      </c>
      <c r="D66" s="37">
        <f>TrAvia_emi!D$9</f>
        <v>4974.8545599417221</v>
      </c>
      <c r="E66" s="37">
        <f>TrAvia_emi!E$9</f>
        <v>5213.0222747002781</v>
      </c>
      <c r="F66" s="37">
        <f>TrAvia_emi!F$9</f>
        <v>5772.5285461690801</v>
      </c>
      <c r="G66" s="37">
        <f>TrAvia_emi!G$9</f>
        <v>6727.9078734456079</v>
      </c>
      <c r="H66" s="37">
        <f>TrAvia_emi!H$9</f>
        <v>7071.1893699640141</v>
      </c>
      <c r="I66" s="37">
        <f>TrAvia_emi!I$9</f>
        <v>7442.1155506820196</v>
      </c>
      <c r="J66" s="37">
        <f>TrAvia_emi!J$9</f>
        <v>7179.1900725450232</v>
      </c>
      <c r="K66" s="37">
        <f>TrAvia_emi!K$9</f>
        <v>6353.8370320515696</v>
      </c>
      <c r="L66" s="37">
        <f>TrAvia_emi!L$9</f>
        <v>7083.3725749826663</v>
      </c>
      <c r="M66" s="37">
        <f>TrAvia_emi!M$9</f>
        <v>6350.5992749440029</v>
      </c>
      <c r="N66" s="37">
        <f>TrAvia_emi!N$9</f>
        <v>5497.2643396249114</v>
      </c>
      <c r="O66" s="37">
        <f>TrAvia_emi!O$9</f>
        <v>4684.1585856087358</v>
      </c>
      <c r="P66" s="37">
        <f>TrAvia_emi!P$9</f>
        <v>4962.3182354981809</v>
      </c>
      <c r="Q66" s="37">
        <f>TrAvia_emi!Q$9</f>
        <v>5367.3760423426374</v>
      </c>
    </row>
    <row r="67" spans="1:17" ht="11.45" customHeight="1" x14ac:dyDescent="0.25">
      <c r="A67" s="17" t="str">
        <f>$A$15</f>
        <v>International - Intra-EU</v>
      </c>
      <c r="B67" s="37">
        <f>TrAvia_emi!B$10</f>
        <v>5414.7232899521096</v>
      </c>
      <c r="C67" s="37">
        <f>TrAvia_emi!C$10</f>
        <v>5507.88896215151</v>
      </c>
      <c r="D67" s="37">
        <f>TrAvia_emi!D$10</f>
        <v>5460.8043231648162</v>
      </c>
      <c r="E67" s="37">
        <f>TrAvia_emi!E$10</f>
        <v>6041.4775702998368</v>
      </c>
      <c r="F67" s="37">
        <f>TrAvia_emi!F$10</f>
        <v>6438.956517333957</v>
      </c>
      <c r="G67" s="37">
        <f>TrAvia_emi!G$10</f>
        <v>6381.6735640259658</v>
      </c>
      <c r="H67" s="37">
        <f>TrAvia_emi!H$10</f>
        <v>6465.1120227598431</v>
      </c>
      <c r="I67" s="37">
        <f>TrAvia_emi!I$10</f>
        <v>6576.8549773716159</v>
      </c>
      <c r="J67" s="37">
        <f>TrAvia_emi!J$10</f>
        <v>6338.4849051606025</v>
      </c>
      <c r="K67" s="37">
        <f>TrAvia_emi!K$10</f>
        <v>5866.3687486912268</v>
      </c>
      <c r="L67" s="37">
        <f>TrAvia_emi!L$10</f>
        <v>5623.327800508011</v>
      </c>
      <c r="M67" s="37">
        <f>TrAvia_emi!M$10</f>
        <v>6764.1855845828841</v>
      </c>
      <c r="N67" s="37">
        <f>TrAvia_emi!N$10</f>
        <v>6607.9972775243186</v>
      </c>
      <c r="O67" s="37">
        <f>TrAvia_emi!O$10</f>
        <v>6490.973809313713</v>
      </c>
      <c r="P67" s="37">
        <f>TrAvia_emi!P$10</f>
        <v>6730.3432749718359</v>
      </c>
      <c r="Q67" s="37">
        <f>TrAvia_emi!Q$10</f>
        <v>7155.301432018442</v>
      </c>
    </row>
    <row r="68" spans="1:17" ht="11.45" customHeight="1" x14ac:dyDescent="0.25">
      <c r="A68" s="17" t="str">
        <f>$A$16</f>
        <v>International - Extra-EU</v>
      </c>
      <c r="B68" s="37">
        <f>TrAvia_emi!B$11</f>
        <v>2483.9517305427357</v>
      </c>
      <c r="C68" s="37">
        <f>TrAvia_emi!C$11</f>
        <v>2554.1647550378484</v>
      </c>
      <c r="D68" s="37">
        <f>TrAvia_emi!D$11</f>
        <v>2293.7676941024715</v>
      </c>
      <c r="E68" s="37">
        <f>TrAvia_emi!E$11</f>
        <v>2102.3963184833342</v>
      </c>
      <c r="F68" s="37">
        <f>TrAvia_emi!F$11</f>
        <v>2605.0743274320066</v>
      </c>
      <c r="G68" s="37">
        <f>TrAvia_emi!G$11</f>
        <v>2690.06514269117</v>
      </c>
      <c r="H68" s="37">
        <f>TrAvia_emi!H$11</f>
        <v>3002.5643895080339</v>
      </c>
      <c r="I68" s="37">
        <f>TrAvia_emi!I$11</f>
        <v>3380.5753906019431</v>
      </c>
      <c r="J68" s="37">
        <f>TrAvia_emi!J$11</f>
        <v>3645.6093679677724</v>
      </c>
      <c r="K68" s="37">
        <f>TrAvia_emi!K$11</f>
        <v>3425.4912162165278</v>
      </c>
      <c r="L68" s="37">
        <f>TrAvia_emi!L$11</f>
        <v>3288.6742475618503</v>
      </c>
      <c r="M68" s="37">
        <f>TrAvia_emi!M$11</f>
        <v>3926.2690168975928</v>
      </c>
      <c r="N68" s="37">
        <f>TrAvia_emi!N$11</f>
        <v>3950.9669894472158</v>
      </c>
      <c r="O68" s="37">
        <f>TrAvia_emi!O$11</f>
        <v>4040.4432221448828</v>
      </c>
      <c r="P68" s="37">
        <f>TrAvia_emi!P$11</f>
        <v>4003.9258474693938</v>
      </c>
      <c r="Q68" s="37">
        <f>TrAvia_emi!Q$11</f>
        <v>4188.3197950474178</v>
      </c>
    </row>
    <row r="69" spans="1:17" ht="11.45" customHeight="1" x14ac:dyDescent="0.25">
      <c r="A69" s="25" t="s">
        <v>18</v>
      </c>
      <c r="B69" s="40">
        <f t="shared" ref="B69:Q69" si="22">B70+B73+B74+B77+B80</f>
        <v>34532.020018694493</v>
      </c>
      <c r="C69" s="40">
        <f t="shared" si="22"/>
        <v>37005.832709303613</v>
      </c>
      <c r="D69" s="40">
        <f t="shared" si="22"/>
        <v>37700.613538906538</v>
      </c>
      <c r="E69" s="40">
        <f t="shared" si="22"/>
        <v>40525.539592394583</v>
      </c>
      <c r="F69" s="40">
        <f t="shared" si="22"/>
        <v>43503.79225952136</v>
      </c>
      <c r="G69" s="40">
        <f t="shared" si="22"/>
        <v>44541.758532832173</v>
      </c>
      <c r="H69" s="40">
        <f t="shared" si="22"/>
        <v>45940.163276503954</v>
      </c>
      <c r="I69" s="40">
        <f t="shared" si="22"/>
        <v>47499.319576042923</v>
      </c>
      <c r="J69" s="40">
        <f t="shared" si="22"/>
        <v>43755.80099251389</v>
      </c>
      <c r="K69" s="40">
        <f t="shared" si="22"/>
        <v>38104.304600068528</v>
      </c>
      <c r="L69" s="40">
        <f t="shared" si="22"/>
        <v>36405.745895865461</v>
      </c>
      <c r="M69" s="40">
        <f t="shared" si="22"/>
        <v>33614.161597589649</v>
      </c>
      <c r="N69" s="40">
        <f t="shared" si="22"/>
        <v>29772.832296768323</v>
      </c>
      <c r="O69" s="40">
        <f t="shared" si="22"/>
        <v>28209.373552105182</v>
      </c>
      <c r="P69" s="40">
        <f t="shared" si="22"/>
        <v>27514.897994724888</v>
      </c>
      <c r="Q69" s="40">
        <f t="shared" si="22"/>
        <v>28160.388046182954</v>
      </c>
    </row>
    <row r="70" spans="1:17" ht="11.45" customHeight="1" x14ac:dyDescent="0.25">
      <c r="A70" s="23" t="str">
        <f>$A$18</f>
        <v>Road transport</v>
      </c>
      <c r="B70" s="39">
        <f t="shared" ref="B70:Q70" si="23">B71+B72</f>
        <v>29487.995956076433</v>
      </c>
      <c r="C70" s="39">
        <f t="shared" si="23"/>
        <v>31988.697419340759</v>
      </c>
      <c r="D70" s="39">
        <f t="shared" si="23"/>
        <v>32717.87982078045</v>
      </c>
      <c r="E70" s="39">
        <f t="shared" si="23"/>
        <v>34828.557890013995</v>
      </c>
      <c r="F70" s="39">
        <f t="shared" si="23"/>
        <v>37573.520833381008</v>
      </c>
      <c r="G70" s="39">
        <f t="shared" si="23"/>
        <v>38500.17769202606</v>
      </c>
      <c r="H70" s="39">
        <f t="shared" si="23"/>
        <v>39781.156627527154</v>
      </c>
      <c r="I70" s="39">
        <f t="shared" si="23"/>
        <v>41878.814079849595</v>
      </c>
      <c r="J70" s="39">
        <f t="shared" si="23"/>
        <v>38562.164647582365</v>
      </c>
      <c r="K70" s="39">
        <f t="shared" si="23"/>
        <v>33628.77924993026</v>
      </c>
      <c r="L70" s="39">
        <f t="shared" si="23"/>
        <v>32186.977934968992</v>
      </c>
      <c r="M70" s="39">
        <f t="shared" si="23"/>
        <v>30037.844731965335</v>
      </c>
      <c r="N70" s="39">
        <f t="shared" si="23"/>
        <v>26200.865060948141</v>
      </c>
      <c r="O70" s="39">
        <f t="shared" si="23"/>
        <v>26162.894233150946</v>
      </c>
      <c r="P70" s="39">
        <f t="shared" si="23"/>
        <v>26063.702787086644</v>
      </c>
      <c r="Q70" s="39">
        <f t="shared" si="23"/>
        <v>26410.790970038004</v>
      </c>
    </row>
    <row r="71" spans="1:17" ht="11.45" customHeight="1" x14ac:dyDescent="0.25">
      <c r="A71" s="17" t="str">
        <f>$A$19</f>
        <v>Light duty vehicles</v>
      </c>
      <c r="B71" s="37">
        <f>TrRoad_emi!B$34</f>
        <v>6549.850695680746</v>
      </c>
      <c r="C71" s="37">
        <f>TrRoad_emi!C$34</f>
        <v>7758.2880036585766</v>
      </c>
      <c r="D71" s="37">
        <f>TrRoad_emi!D$34</f>
        <v>6581.0951844756592</v>
      </c>
      <c r="E71" s="37">
        <f>TrRoad_emi!E$34</f>
        <v>7005.6085858568167</v>
      </c>
      <c r="F71" s="37">
        <f>TrRoad_emi!F$34</f>
        <v>7184.3734624295166</v>
      </c>
      <c r="G71" s="37">
        <f>TrRoad_emi!G$34</f>
        <v>6966.2789057546233</v>
      </c>
      <c r="H71" s="37">
        <f>TrRoad_emi!H$34</f>
        <v>7397.9178933629464</v>
      </c>
      <c r="I71" s="37">
        <f>TrRoad_emi!I$34</f>
        <v>8796.8072139225405</v>
      </c>
      <c r="J71" s="37">
        <f>TrRoad_emi!J$34</f>
        <v>7958.0343232022724</v>
      </c>
      <c r="K71" s="37">
        <f>TrRoad_emi!K$34</f>
        <v>6580.2351579039714</v>
      </c>
      <c r="L71" s="37">
        <f>TrRoad_emi!L$34</f>
        <v>6100.5669519300227</v>
      </c>
      <c r="M71" s="37">
        <f>TrRoad_emi!M$34</f>
        <v>5731.8903985721481</v>
      </c>
      <c r="N71" s="37">
        <f>TrRoad_emi!N$34</f>
        <v>5113.8479231810034</v>
      </c>
      <c r="O71" s="37">
        <f>TrRoad_emi!O$34</f>
        <v>5214.1529810636384</v>
      </c>
      <c r="P71" s="37">
        <f>TrRoad_emi!P$34</f>
        <v>5369.7170807490274</v>
      </c>
      <c r="Q71" s="37">
        <f>TrRoad_emi!Q$34</f>
        <v>6186.9131731520374</v>
      </c>
    </row>
    <row r="72" spans="1:17" ht="11.45" customHeight="1" x14ac:dyDescent="0.25">
      <c r="A72" s="17" t="str">
        <f>$A$20</f>
        <v>Heavy duty vehicles</v>
      </c>
      <c r="B72" s="37">
        <f>TrRoad_emi!B$40</f>
        <v>22938.145260395686</v>
      </c>
      <c r="C72" s="37">
        <f>TrRoad_emi!C$40</f>
        <v>24230.409415682181</v>
      </c>
      <c r="D72" s="37">
        <f>TrRoad_emi!D$40</f>
        <v>26136.78463630479</v>
      </c>
      <c r="E72" s="37">
        <f>TrRoad_emi!E$40</f>
        <v>27822.949304157177</v>
      </c>
      <c r="F72" s="37">
        <f>TrRoad_emi!F$40</f>
        <v>30389.14737095149</v>
      </c>
      <c r="G72" s="37">
        <f>TrRoad_emi!G$40</f>
        <v>31533.898786271435</v>
      </c>
      <c r="H72" s="37">
        <f>TrRoad_emi!H$40</f>
        <v>32383.238734164206</v>
      </c>
      <c r="I72" s="37">
        <f>TrRoad_emi!I$40</f>
        <v>33082.006865927055</v>
      </c>
      <c r="J72" s="37">
        <f>TrRoad_emi!J$40</f>
        <v>30604.130324380094</v>
      </c>
      <c r="K72" s="37">
        <f>TrRoad_emi!K$40</f>
        <v>27048.544092026284</v>
      </c>
      <c r="L72" s="37">
        <f>TrRoad_emi!L$40</f>
        <v>26086.410983038968</v>
      </c>
      <c r="M72" s="37">
        <f>TrRoad_emi!M$40</f>
        <v>24305.954333393187</v>
      </c>
      <c r="N72" s="37">
        <f>TrRoad_emi!N$40</f>
        <v>21087.017137767136</v>
      </c>
      <c r="O72" s="37">
        <f>TrRoad_emi!O$40</f>
        <v>20948.741252087308</v>
      </c>
      <c r="P72" s="37">
        <f>TrRoad_emi!P$40</f>
        <v>20693.985706337615</v>
      </c>
      <c r="Q72" s="37">
        <f>TrRoad_emi!Q$40</f>
        <v>20223.877796885965</v>
      </c>
    </row>
    <row r="73" spans="1:17" ht="11.45" customHeight="1" x14ac:dyDescent="0.25">
      <c r="A73" s="19" t="str">
        <f>$A$21</f>
        <v>Rail transport</v>
      </c>
      <c r="B73" s="38">
        <f>TrRail_emi!B$15</f>
        <v>428.42126886128108</v>
      </c>
      <c r="C73" s="38">
        <f>TrRail_emi!C$15</f>
        <v>432.0255533102108</v>
      </c>
      <c r="D73" s="38">
        <f>TrRail_emi!D$15</f>
        <v>382.6444868415735</v>
      </c>
      <c r="E73" s="38">
        <f>TrRail_emi!E$15</f>
        <v>575.26498547045685</v>
      </c>
      <c r="F73" s="38">
        <f>TrRail_emi!F$15</f>
        <v>642.764047953351</v>
      </c>
      <c r="G73" s="38">
        <f>TrRail_emi!G$15</f>
        <v>951.75523988596967</v>
      </c>
      <c r="H73" s="38">
        <f>TrRail_emi!H$15</f>
        <v>630.1017577592105</v>
      </c>
      <c r="I73" s="38">
        <f>TrRail_emi!I$15</f>
        <v>777.4672197121746</v>
      </c>
      <c r="J73" s="38">
        <f>TrRail_emi!J$15</f>
        <v>769.75364954284805</v>
      </c>
      <c r="K73" s="38">
        <f>TrRail_emi!K$15</f>
        <v>783.69066237575089</v>
      </c>
      <c r="L73" s="38">
        <f>TrRail_emi!L$15</f>
        <v>672.07139434831583</v>
      </c>
      <c r="M73" s="38">
        <f>TrRail_emi!M$15</f>
        <v>712.76808179501791</v>
      </c>
      <c r="N73" s="38">
        <f>TrRail_emi!N$15</f>
        <v>614.41967190783771</v>
      </c>
      <c r="O73" s="38">
        <f>TrRail_emi!O$15</f>
        <v>193.75398820072937</v>
      </c>
      <c r="P73" s="38">
        <f>TrRail_emi!P$15</f>
        <v>168.81992591439348</v>
      </c>
      <c r="Q73" s="38">
        <f>TrRail_emi!Q$15</f>
        <v>78.956156888838294</v>
      </c>
    </row>
    <row r="74" spans="1:17" ht="11.45" customHeight="1" x14ac:dyDescent="0.25">
      <c r="A74" s="19" t="str">
        <f>$A$22</f>
        <v>Aviation</v>
      </c>
      <c r="B74" s="38">
        <f t="shared" ref="B74:Q74" si="24">B75+B76</f>
        <v>259.82382185612346</v>
      </c>
      <c r="C74" s="38">
        <f t="shared" si="24"/>
        <v>248.10680875411009</v>
      </c>
      <c r="D74" s="38">
        <f t="shared" si="24"/>
        <v>237.00448708534171</v>
      </c>
      <c r="E74" s="38">
        <f t="shared" si="24"/>
        <v>240.3667653624089</v>
      </c>
      <c r="F74" s="38">
        <f t="shared" si="24"/>
        <v>252.15720830031279</v>
      </c>
      <c r="G74" s="38">
        <f t="shared" si="24"/>
        <v>255.43451135750996</v>
      </c>
      <c r="H74" s="38">
        <f t="shared" si="24"/>
        <v>255.17135948986174</v>
      </c>
      <c r="I74" s="38">
        <f t="shared" si="24"/>
        <v>269.42469967480179</v>
      </c>
      <c r="J74" s="38">
        <f t="shared" si="24"/>
        <v>279.88781464909067</v>
      </c>
      <c r="K74" s="38">
        <f t="shared" si="24"/>
        <v>254.84936881315775</v>
      </c>
      <c r="L74" s="38">
        <f t="shared" si="24"/>
        <v>251.42505794211559</v>
      </c>
      <c r="M74" s="38">
        <f t="shared" si="24"/>
        <v>278.57931507069389</v>
      </c>
      <c r="N74" s="38">
        <f t="shared" si="24"/>
        <v>277.17268398707478</v>
      </c>
      <c r="O74" s="38">
        <f t="shared" si="24"/>
        <v>270.69124526588433</v>
      </c>
      <c r="P74" s="38">
        <f t="shared" si="24"/>
        <v>259.64771819583382</v>
      </c>
      <c r="Q74" s="38">
        <f t="shared" si="24"/>
        <v>274.76494040053973</v>
      </c>
    </row>
    <row r="75" spans="1:17" ht="11.45" customHeight="1" x14ac:dyDescent="0.25">
      <c r="A75" s="17" t="str">
        <f>$A$23</f>
        <v>Domestic and International - Intra-EU</v>
      </c>
      <c r="B75" s="37">
        <f>TrAvia_emi!B$13</f>
        <v>173.8633641014753</v>
      </c>
      <c r="C75" s="37">
        <f>TrAvia_emi!C$13</f>
        <v>160.89749395693886</v>
      </c>
      <c r="D75" s="37">
        <f>TrAvia_emi!D$13</f>
        <v>152.73372284201665</v>
      </c>
      <c r="E75" s="37">
        <f>TrAvia_emi!E$13</f>
        <v>148.8724105816442</v>
      </c>
      <c r="F75" s="37">
        <f>TrAvia_emi!F$13</f>
        <v>153.08661805270813</v>
      </c>
      <c r="G75" s="37">
        <f>TrAvia_emi!G$13</f>
        <v>156.64650804944083</v>
      </c>
      <c r="H75" s="37">
        <f>TrAvia_emi!H$13</f>
        <v>158.71155001080047</v>
      </c>
      <c r="I75" s="37">
        <f>TrAvia_emi!I$13</f>
        <v>155.56951945665429</v>
      </c>
      <c r="J75" s="37">
        <f>TrAvia_emi!J$13</f>
        <v>148.65848666103841</v>
      </c>
      <c r="K75" s="37">
        <f>TrAvia_emi!K$13</f>
        <v>129.45280337403904</v>
      </c>
      <c r="L75" s="37">
        <f>TrAvia_emi!L$13</f>
        <v>103.26225922750145</v>
      </c>
      <c r="M75" s="37">
        <f>TrAvia_emi!M$13</f>
        <v>103.79901552403173</v>
      </c>
      <c r="N75" s="37">
        <f>TrAvia_emi!N$13</f>
        <v>94.150404568443932</v>
      </c>
      <c r="O75" s="37">
        <f>TrAvia_emi!O$13</f>
        <v>87.044318757178004</v>
      </c>
      <c r="P75" s="37">
        <f>TrAvia_emi!P$13</f>
        <v>81.991096131063017</v>
      </c>
      <c r="Q75" s="37">
        <f>TrAvia_emi!Q$13</f>
        <v>87.499242803763508</v>
      </c>
    </row>
    <row r="76" spans="1:17" ht="11.45" customHeight="1" x14ac:dyDescent="0.25">
      <c r="A76" s="17" t="str">
        <f>$A$24</f>
        <v>International - Extra-EU</v>
      </c>
      <c r="B76" s="37">
        <f>TrAvia_emi!B$14</f>
        <v>85.960457754648132</v>
      </c>
      <c r="C76" s="37">
        <f>TrAvia_emi!C$14</f>
        <v>87.209314797171231</v>
      </c>
      <c r="D76" s="37">
        <f>TrAvia_emi!D$14</f>
        <v>84.270764243325061</v>
      </c>
      <c r="E76" s="37">
        <f>TrAvia_emi!E$14</f>
        <v>91.494354780764709</v>
      </c>
      <c r="F76" s="37">
        <f>TrAvia_emi!F$14</f>
        <v>99.07059024760467</v>
      </c>
      <c r="G76" s="37">
        <f>TrAvia_emi!G$14</f>
        <v>98.788003308069122</v>
      </c>
      <c r="H76" s="37">
        <f>TrAvia_emi!H$14</f>
        <v>96.459809479061278</v>
      </c>
      <c r="I76" s="37">
        <f>TrAvia_emi!I$14</f>
        <v>113.85518021814751</v>
      </c>
      <c r="J76" s="37">
        <f>TrAvia_emi!J$14</f>
        <v>131.22932798805226</v>
      </c>
      <c r="K76" s="37">
        <f>TrAvia_emi!K$14</f>
        <v>125.3965654391187</v>
      </c>
      <c r="L76" s="37">
        <f>TrAvia_emi!L$14</f>
        <v>148.16279871461415</v>
      </c>
      <c r="M76" s="37">
        <f>TrAvia_emi!M$14</f>
        <v>174.78029954666215</v>
      </c>
      <c r="N76" s="37">
        <f>TrAvia_emi!N$14</f>
        <v>183.02227941863086</v>
      </c>
      <c r="O76" s="37">
        <f>TrAvia_emi!O$14</f>
        <v>183.64692650870634</v>
      </c>
      <c r="P76" s="37">
        <f>TrAvia_emi!P$14</f>
        <v>177.6566220647708</v>
      </c>
      <c r="Q76" s="37">
        <f>TrAvia_emi!Q$14</f>
        <v>187.26569759677622</v>
      </c>
    </row>
    <row r="77" spans="1:17" ht="11.45" customHeight="1" x14ac:dyDescent="0.25">
      <c r="A77" s="19" t="s">
        <v>32</v>
      </c>
      <c r="B77" s="38">
        <f t="shared" ref="B77:Q77" si="25">B78+B79</f>
        <v>4355.7789719006523</v>
      </c>
      <c r="C77" s="38">
        <f t="shared" si="25"/>
        <v>4337.0029278985321</v>
      </c>
      <c r="D77" s="38">
        <f t="shared" si="25"/>
        <v>4363.0847441991718</v>
      </c>
      <c r="E77" s="38">
        <f t="shared" si="25"/>
        <v>4881.3499515477251</v>
      </c>
      <c r="F77" s="38">
        <f t="shared" si="25"/>
        <v>5035.3501698866885</v>
      </c>
      <c r="G77" s="38">
        <f t="shared" si="25"/>
        <v>4834.3910895626314</v>
      </c>
      <c r="H77" s="38">
        <f t="shared" si="25"/>
        <v>5273.7335317277284</v>
      </c>
      <c r="I77" s="38">
        <f t="shared" si="25"/>
        <v>4573.6135768063441</v>
      </c>
      <c r="J77" s="38">
        <f t="shared" si="25"/>
        <v>4143.9948807395886</v>
      </c>
      <c r="K77" s="38">
        <f t="shared" si="25"/>
        <v>3436.9853189493601</v>
      </c>
      <c r="L77" s="38">
        <f t="shared" si="25"/>
        <v>3295.2715086060439</v>
      </c>
      <c r="M77" s="38">
        <f t="shared" si="25"/>
        <v>2584.969468758602</v>
      </c>
      <c r="N77" s="38">
        <f t="shared" si="25"/>
        <v>2680.3748799252676</v>
      </c>
      <c r="O77" s="38">
        <f t="shared" si="25"/>
        <v>1582.0340854876224</v>
      </c>
      <c r="P77" s="38">
        <f t="shared" si="25"/>
        <v>1022.7275635280175</v>
      </c>
      <c r="Q77" s="38">
        <f t="shared" si="25"/>
        <v>1395.8759788555722</v>
      </c>
    </row>
    <row r="78" spans="1:17" ht="11.45" customHeight="1" x14ac:dyDescent="0.25">
      <c r="A78" s="17" t="str">
        <f>$A$26</f>
        <v>Domestic coastal shipping</v>
      </c>
      <c r="B78" s="37">
        <f>TrNavi_emi!B$8</f>
        <v>4355.7789719006523</v>
      </c>
      <c r="C78" s="37">
        <f>TrNavi_emi!C$8</f>
        <v>4337.0029278985321</v>
      </c>
      <c r="D78" s="37">
        <f>TrNavi_emi!D$8</f>
        <v>4363.0847441991718</v>
      </c>
      <c r="E78" s="37">
        <f>TrNavi_emi!E$8</f>
        <v>4881.3499515477251</v>
      </c>
      <c r="F78" s="37">
        <f>TrNavi_emi!F$8</f>
        <v>5035.3501698866885</v>
      </c>
      <c r="G78" s="37">
        <f>TrNavi_emi!G$8</f>
        <v>4834.3910895626314</v>
      </c>
      <c r="H78" s="37">
        <f>TrNavi_emi!H$8</f>
        <v>5273.7335317277284</v>
      </c>
      <c r="I78" s="37">
        <f>TrNavi_emi!I$8</f>
        <v>4573.6135768063441</v>
      </c>
      <c r="J78" s="37">
        <f>TrNavi_emi!J$8</f>
        <v>4143.9948807395886</v>
      </c>
      <c r="K78" s="37">
        <f>TrNavi_emi!K$8</f>
        <v>3436.9853189493601</v>
      </c>
      <c r="L78" s="37">
        <f>TrNavi_emi!L$8</f>
        <v>3295.2715086060439</v>
      </c>
      <c r="M78" s="37">
        <f>TrNavi_emi!M$8</f>
        <v>2584.969468758602</v>
      </c>
      <c r="N78" s="37">
        <f>TrNavi_emi!N$8</f>
        <v>2680.3748799252676</v>
      </c>
      <c r="O78" s="37">
        <f>TrNavi_emi!O$8</f>
        <v>1582.0340854876224</v>
      </c>
      <c r="P78" s="37">
        <f>TrNavi_emi!P$8</f>
        <v>1022.7275635280175</v>
      </c>
      <c r="Q78" s="37">
        <f>TrNavi_emi!Q$8</f>
        <v>1395.8759788555722</v>
      </c>
    </row>
    <row r="79" spans="1:17" ht="11.45" customHeight="1" x14ac:dyDescent="0.25">
      <c r="A79" s="15" t="str">
        <f>$A$27</f>
        <v>Inland waterways</v>
      </c>
      <c r="B79" s="36">
        <f>TrNavi_emi!B$9</f>
        <v>0</v>
      </c>
      <c r="C79" s="36">
        <f>TrNavi_emi!C$9</f>
        <v>0</v>
      </c>
      <c r="D79" s="36">
        <f>TrNavi_emi!D$9</f>
        <v>0</v>
      </c>
      <c r="E79" s="36">
        <f>TrNavi_emi!E$9</f>
        <v>0</v>
      </c>
      <c r="F79" s="36">
        <f>TrNavi_emi!F$9</f>
        <v>0</v>
      </c>
      <c r="G79" s="36">
        <f>TrNavi_emi!G$9</f>
        <v>0</v>
      </c>
      <c r="H79" s="36">
        <f>TrNavi_emi!H$9</f>
        <v>0</v>
      </c>
      <c r="I79" s="36">
        <f>TrNavi_emi!I$9</f>
        <v>0</v>
      </c>
      <c r="J79" s="36">
        <f>TrNavi_emi!J$9</f>
        <v>0</v>
      </c>
      <c r="K79" s="36">
        <f>TrNavi_emi!K$9</f>
        <v>0</v>
      </c>
      <c r="L79" s="36">
        <f>TrNavi_emi!L$9</f>
        <v>0</v>
      </c>
      <c r="M79" s="36">
        <f>TrNavi_emi!M$9</f>
        <v>0</v>
      </c>
      <c r="N79" s="36">
        <f>TrNavi_emi!N$9</f>
        <v>0</v>
      </c>
      <c r="O79" s="36">
        <f>TrNavi_emi!O$9</f>
        <v>0</v>
      </c>
      <c r="P79" s="36">
        <f>TrNavi_emi!P$9</f>
        <v>0</v>
      </c>
      <c r="Q79" s="36">
        <f>TrNavi_emi!Q$9</f>
        <v>0</v>
      </c>
    </row>
    <row r="81" spans="1:17" ht="11.45" customHeight="1" x14ac:dyDescent="0.25">
      <c r="A81" s="35" t="s">
        <v>45</v>
      </c>
      <c r="B81" s="34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</row>
    <row r="83" spans="1:17" ht="11.45" customHeight="1" x14ac:dyDescent="0.25">
      <c r="A83" s="27" t="s">
        <v>44</v>
      </c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</row>
    <row r="84" spans="1:17" ht="11.45" customHeight="1" x14ac:dyDescent="0.25">
      <c r="A84" s="25" t="s">
        <v>43</v>
      </c>
      <c r="B84" s="32">
        <f t="shared" ref="B84:Q84" si="26">IF(B4=0,0,B4/B$4)</f>
        <v>1</v>
      </c>
      <c r="C84" s="32">
        <f t="shared" si="26"/>
        <v>1</v>
      </c>
      <c r="D84" s="32">
        <f t="shared" si="26"/>
        <v>1</v>
      </c>
      <c r="E84" s="32">
        <f t="shared" si="26"/>
        <v>1</v>
      </c>
      <c r="F84" s="32">
        <f t="shared" si="26"/>
        <v>1</v>
      </c>
      <c r="G84" s="32">
        <f t="shared" si="26"/>
        <v>1</v>
      </c>
      <c r="H84" s="32">
        <f t="shared" si="26"/>
        <v>1</v>
      </c>
      <c r="I84" s="32">
        <f t="shared" si="26"/>
        <v>1</v>
      </c>
      <c r="J84" s="32">
        <f t="shared" si="26"/>
        <v>1</v>
      </c>
      <c r="K84" s="32">
        <f t="shared" si="26"/>
        <v>1</v>
      </c>
      <c r="L84" s="32">
        <f t="shared" si="26"/>
        <v>1</v>
      </c>
      <c r="M84" s="32">
        <f t="shared" si="26"/>
        <v>1</v>
      </c>
      <c r="N84" s="32">
        <f t="shared" si="26"/>
        <v>1</v>
      </c>
      <c r="O84" s="32">
        <f t="shared" si="26"/>
        <v>1</v>
      </c>
      <c r="P84" s="32">
        <f t="shared" si="26"/>
        <v>1</v>
      </c>
      <c r="Q84" s="32">
        <f t="shared" si="26"/>
        <v>1</v>
      </c>
    </row>
    <row r="85" spans="1:17" ht="11.45" customHeight="1" x14ac:dyDescent="0.25">
      <c r="A85" s="23" t="str">
        <f>$A$5</f>
        <v>Road transport</v>
      </c>
      <c r="B85" s="31">
        <f t="shared" ref="B85:Q85" si="27">IF(B5=0,0,B5/B$4)</f>
        <v>0.71787506346768704</v>
      </c>
      <c r="C85" s="31">
        <f t="shared" si="27"/>
        <v>0.71045786714549664</v>
      </c>
      <c r="D85" s="31">
        <f t="shared" si="27"/>
        <v>0.7164588134407146</v>
      </c>
      <c r="E85" s="31">
        <f t="shared" si="27"/>
        <v>0.71372345859914998</v>
      </c>
      <c r="F85" s="31">
        <f t="shared" si="27"/>
        <v>0.7065540582409191</v>
      </c>
      <c r="G85" s="31">
        <f t="shared" si="27"/>
        <v>0.69484477956197788</v>
      </c>
      <c r="H85" s="31">
        <f t="shared" si="27"/>
        <v>0.67787988958006751</v>
      </c>
      <c r="I85" s="31">
        <f t="shared" si="27"/>
        <v>0.67507736276223274</v>
      </c>
      <c r="J85" s="31">
        <f t="shared" si="27"/>
        <v>0.67169395805027088</v>
      </c>
      <c r="K85" s="31">
        <f t="shared" si="27"/>
        <v>0.68571293588939397</v>
      </c>
      <c r="L85" s="31">
        <f t="shared" si="27"/>
        <v>0.67496311028328115</v>
      </c>
      <c r="M85" s="31">
        <f t="shared" si="27"/>
        <v>0.65640084590478587</v>
      </c>
      <c r="N85" s="31">
        <f t="shared" si="27"/>
        <v>0.65275807968083166</v>
      </c>
      <c r="O85" s="31">
        <f t="shared" si="27"/>
        <v>0.6474206386927388</v>
      </c>
      <c r="P85" s="31">
        <f t="shared" si="27"/>
        <v>0.62673678626806273</v>
      </c>
      <c r="Q85" s="31">
        <f t="shared" si="27"/>
        <v>0.62815562056619589</v>
      </c>
    </row>
    <row r="86" spans="1:17" ht="11.45" customHeight="1" x14ac:dyDescent="0.25">
      <c r="A86" s="17" t="str">
        <f>$A$6</f>
        <v>Powered 2-wheelers</v>
      </c>
      <c r="B86" s="29">
        <f t="shared" ref="B86:Q86" si="28">IF(B6=0,0,B6/B$4)</f>
        <v>2.0924237296029248E-2</v>
      </c>
      <c r="C86" s="29">
        <f t="shared" si="28"/>
        <v>2.1573536196616581E-2</v>
      </c>
      <c r="D86" s="29">
        <f t="shared" si="28"/>
        <v>1.9962991144390683E-2</v>
      </c>
      <c r="E86" s="29">
        <f t="shared" si="28"/>
        <v>2.208896094694611E-2</v>
      </c>
      <c r="F86" s="29">
        <f t="shared" si="28"/>
        <v>2.0594611586053965E-2</v>
      </c>
      <c r="G86" s="29">
        <f t="shared" si="28"/>
        <v>2.2736322177799001E-2</v>
      </c>
      <c r="H86" s="29">
        <f t="shared" si="28"/>
        <v>2.2713335007629183E-2</v>
      </c>
      <c r="I86" s="29">
        <f t="shared" si="28"/>
        <v>2.4900909419201912E-2</v>
      </c>
      <c r="J86" s="29">
        <f t="shared" si="28"/>
        <v>2.4910132213855976E-2</v>
      </c>
      <c r="K86" s="29">
        <f t="shared" si="28"/>
        <v>2.6121354258532008E-2</v>
      </c>
      <c r="L86" s="29">
        <f t="shared" si="28"/>
        <v>2.711564930480017E-2</v>
      </c>
      <c r="M86" s="29">
        <f t="shared" si="28"/>
        <v>2.4476995289505702E-2</v>
      </c>
      <c r="N86" s="29">
        <f t="shared" si="28"/>
        <v>2.40054569016575E-2</v>
      </c>
      <c r="O86" s="29">
        <f t="shared" si="28"/>
        <v>2.391139841161696E-2</v>
      </c>
      <c r="P86" s="29">
        <f t="shared" si="28"/>
        <v>2.7399485862646875E-2</v>
      </c>
      <c r="Q86" s="29">
        <f t="shared" si="28"/>
        <v>2.8892345527016212E-2</v>
      </c>
    </row>
    <row r="87" spans="1:17" ht="11.45" customHeight="1" x14ac:dyDescent="0.25">
      <c r="A87" s="17" t="str">
        <f>$A$7</f>
        <v>Passenger cars</v>
      </c>
      <c r="B87" s="29">
        <f t="shared" ref="B87:Q87" si="29">IF(B7=0,0,B7/B$4)</f>
        <v>0.59765248125793524</v>
      </c>
      <c r="C87" s="29">
        <f t="shared" si="29"/>
        <v>0.58983830637051038</v>
      </c>
      <c r="D87" s="29">
        <f t="shared" si="29"/>
        <v>0.60099816745333423</v>
      </c>
      <c r="E87" s="29">
        <f t="shared" si="29"/>
        <v>0.599930781787261</v>
      </c>
      <c r="F87" s="29">
        <f t="shared" si="29"/>
        <v>0.59037748366965526</v>
      </c>
      <c r="G87" s="29">
        <f t="shared" si="29"/>
        <v>0.58069539476895715</v>
      </c>
      <c r="H87" s="29">
        <f t="shared" si="29"/>
        <v>0.57229588993318925</v>
      </c>
      <c r="I87" s="29">
        <f t="shared" si="29"/>
        <v>0.55459733535464517</v>
      </c>
      <c r="J87" s="29">
        <f t="shared" si="29"/>
        <v>0.54921681232700903</v>
      </c>
      <c r="K87" s="29">
        <f t="shared" si="29"/>
        <v>0.56724740036676369</v>
      </c>
      <c r="L87" s="29">
        <f t="shared" si="29"/>
        <v>0.56383694599055223</v>
      </c>
      <c r="M87" s="29">
        <f t="shared" si="29"/>
        <v>0.54154918888238879</v>
      </c>
      <c r="N87" s="29">
        <f t="shared" si="29"/>
        <v>0.53746215354586024</v>
      </c>
      <c r="O87" s="29">
        <f t="shared" si="29"/>
        <v>0.53287881582003649</v>
      </c>
      <c r="P87" s="29">
        <f t="shared" si="29"/>
        <v>0.53139623688325488</v>
      </c>
      <c r="Q87" s="29">
        <f t="shared" si="29"/>
        <v>0.52287960932927946</v>
      </c>
    </row>
    <row r="88" spans="1:17" ht="11.45" customHeight="1" x14ac:dyDescent="0.25">
      <c r="A88" s="17" t="str">
        <f>$A$8</f>
        <v>Motor coaches, buses and trolley buses</v>
      </c>
      <c r="B88" s="29">
        <f t="shared" ref="B88:Q88" si="30">IF(B8=0,0,B8/B$4)</f>
        <v>9.9298344913722469E-2</v>
      </c>
      <c r="C88" s="29">
        <f t="shared" si="30"/>
        <v>9.9046024578369654E-2</v>
      </c>
      <c r="D88" s="29">
        <f t="shared" si="30"/>
        <v>9.5497654842989665E-2</v>
      </c>
      <c r="E88" s="29">
        <f t="shared" si="30"/>
        <v>9.1703715864942872E-2</v>
      </c>
      <c r="F88" s="29">
        <f t="shared" si="30"/>
        <v>9.5581962985209906E-2</v>
      </c>
      <c r="G88" s="29">
        <f t="shared" si="30"/>
        <v>9.1413062615221766E-2</v>
      </c>
      <c r="H88" s="29">
        <f t="shared" si="30"/>
        <v>8.287066463924897E-2</v>
      </c>
      <c r="I88" s="29">
        <f t="shared" si="30"/>
        <v>9.5579117988385615E-2</v>
      </c>
      <c r="J88" s="29">
        <f t="shared" si="30"/>
        <v>9.7567013509405942E-2</v>
      </c>
      <c r="K88" s="29">
        <f t="shared" si="30"/>
        <v>9.2344181264098268E-2</v>
      </c>
      <c r="L88" s="29">
        <f t="shared" si="30"/>
        <v>8.4010514987928692E-2</v>
      </c>
      <c r="M88" s="29">
        <f t="shared" si="30"/>
        <v>9.0374661732891381E-2</v>
      </c>
      <c r="N88" s="29">
        <f t="shared" si="30"/>
        <v>9.1290469233314048E-2</v>
      </c>
      <c r="O88" s="29">
        <f t="shared" si="30"/>
        <v>9.0630424461085324E-2</v>
      </c>
      <c r="P88" s="29">
        <f t="shared" si="30"/>
        <v>6.7941063522160977E-2</v>
      </c>
      <c r="Q88" s="29">
        <f t="shared" si="30"/>
        <v>7.6383665709900198E-2</v>
      </c>
    </row>
    <row r="89" spans="1:17" ht="11.45" customHeight="1" x14ac:dyDescent="0.25">
      <c r="A89" s="19" t="str">
        <f>$A$9</f>
        <v>Rail, metro and tram</v>
      </c>
      <c r="B89" s="30">
        <f t="shared" ref="B89:Q89" si="31">IF(B9=0,0,B9/B$4)</f>
        <v>5.0113294161279166E-2</v>
      </c>
      <c r="C89" s="30">
        <f t="shared" si="31"/>
        <v>5.01225134821967E-2</v>
      </c>
      <c r="D89" s="30">
        <f t="shared" si="31"/>
        <v>5.0962736669352422E-2</v>
      </c>
      <c r="E89" s="30">
        <f t="shared" si="31"/>
        <v>4.980725505339121E-2</v>
      </c>
      <c r="F89" s="30">
        <f t="shared" si="31"/>
        <v>4.6716404071936182E-2</v>
      </c>
      <c r="G89" s="30">
        <f t="shared" si="31"/>
        <v>4.667436556088999E-2</v>
      </c>
      <c r="H89" s="30">
        <f t="shared" si="31"/>
        <v>4.6698573806718921E-2</v>
      </c>
      <c r="I89" s="30">
        <f t="shared" si="31"/>
        <v>4.4850117025735034E-2</v>
      </c>
      <c r="J89" s="30">
        <f t="shared" si="31"/>
        <v>4.8015653845413321E-2</v>
      </c>
      <c r="K89" s="30">
        <f t="shared" si="31"/>
        <v>4.7476885437702121E-2</v>
      </c>
      <c r="L89" s="30">
        <f t="shared" si="31"/>
        <v>4.9408950260149354E-2</v>
      </c>
      <c r="M89" s="30">
        <f t="shared" si="31"/>
        <v>4.9560146699386409E-2</v>
      </c>
      <c r="N89" s="30">
        <f t="shared" si="31"/>
        <v>4.9836182163532715E-2</v>
      </c>
      <c r="O89" s="30">
        <f t="shared" si="31"/>
        <v>5.1742470896676433E-2</v>
      </c>
      <c r="P89" s="30">
        <f t="shared" si="31"/>
        <v>5.5598267713476937E-2</v>
      </c>
      <c r="Q89" s="30">
        <f t="shared" si="31"/>
        <v>5.5200778726819021E-2</v>
      </c>
    </row>
    <row r="90" spans="1:17" ht="11.45" customHeight="1" x14ac:dyDescent="0.25">
      <c r="A90" s="17" t="str">
        <f>$A$10</f>
        <v>Metro and tram, urban light rail</v>
      </c>
      <c r="B90" s="29">
        <f t="shared" ref="B90:Q90" si="32">IF(B10=0,0,B10/B$4)</f>
        <v>1.0329176655769294E-2</v>
      </c>
      <c r="C90" s="29">
        <f t="shared" si="32"/>
        <v>1.022791172742292E-2</v>
      </c>
      <c r="D90" s="29">
        <f t="shared" si="32"/>
        <v>1.0493618796804249E-2</v>
      </c>
      <c r="E90" s="29">
        <f t="shared" si="32"/>
        <v>1.0435912309611658E-2</v>
      </c>
      <c r="F90" s="29">
        <f t="shared" si="32"/>
        <v>1.037029790329263E-2</v>
      </c>
      <c r="G90" s="29">
        <f t="shared" si="32"/>
        <v>1.0314397015407902E-2</v>
      </c>
      <c r="H90" s="29">
        <f t="shared" si="32"/>
        <v>1.0407302573747567E-2</v>
      </c>
      <c r="I90" s="29">
        <f t="shared" si="32"/>
        <v>1.0339339707683316E-2</v>
      </c>
      <c r="J90" s="29">
        <f t="shared" si="32"/>
        <v>1.0419715888064186E-2</v>
      </c>
      <c r="K90" s="29">
        <f t="shared" si="32"/>
        <v>1.0154249898831695E-2</v>
      </c>
      <c r="L90" s="29">
        <f t="shared" si="32"/>
        <v>1.2524996997994029E-2</v>
      </c>
      <c r="M90" s="29">
        <f t="shared" si="32"/>
        <v>1.2372323941549773E-2</v>
      </c>
      <c r="N90" s="29">
        <f t="shared" si="32"/>
        <v>1.2249238677692242E-2</v>
      </c>
      <c r="O90" s="29">
        <f t="shared" si="32"/>
        <v>1.1733505376538353E-2</v>
      </c>
      <c r="P90" s="29">
        <f t="shared" si="32"/>
        <v>1.2312499558006562E-2</v>
      </c>
      <c r="Q90" s="29">
        <f t="shared" si="32"/>
        <v>1.1982729752110559E-2</v>
      </c>
    </row>
    <row r="91" spans="1:17" ht="11.45" customHeight="1" x14ac:dyDescent="0.25">
      <c r="A91" s="17" t="str">
        <f>$A$11</f>
        <v>Conventional passenger trains</v>
      </c>
      <c r="B91" s="29">
        <f t="shared" ref="B91:Q91" si="33">IF(B11=0,0,B11/B$4)</f>
        <v>3.5948694739639131E-2</v>
      </c>
      <c r="C91" s="29">
        <f t="shared" si="33"/>
        <v>3.5916442081017713E-2</v>
      </c>
      <c r="D91" s="29">
        <f t="shared" si="33"/>
        <v>3.6307921036942706E-2</v>
      </c>
      <c r="E91" s="29">
        <f t="shared" si="33"/>
        <v>3.5593915198854048E-2</v>
      </c>
      <c r="F91" s="29">
        <f t="shared" si="33"/>
        <v>3.2618162870649559E-2</v>
      </c>
      <c r="G91" s="29">
        <f t="shared" si="33"/>
        <v>3.2364858768180758E-2</v>
      </c>
      <c r="H91" s="29">
        <f t="shared" si="33"/>
        <v>3.1764094613391164E-2</v>
      </c>
      <c r="I91" s="29">
        <f t="shared" si="33"/>
        <v>3.0323344736439974E-2</v>
      </c>
      <c r="J91" s="29">
        <f t="shared" si="33"/>
        <v>2.8806506847463605E-2</v>
      </c>
      <c r="K91" s="29">
        <f t="shared" si="33"/>
        <v>1.8697741942049595E-2</v>
      </c>
      <c r="L91" s="29">
        <f t="shared" si="33"/>
        <v>1.7549090524274995E-2</v>
      </c>
      <c r="M91" s="29">
        <f t="shared" si="33"/>
        <v>1.89789707984146E-2</v>
      </c>
      <c r="N91" s="29">
        <f t="shared" si="33"/>
        <v>1.8875502752665748E-2</v>
      </c>
      <c r="O91" s="29">
        <f t="shared" si="33"/>
        <v>1.8555028947360174E-2</v>
      </c>
      <c r="P91" s="29">
        <f t="shared" si="33"/>
        <v>2.1272787833663521E-2</v>
      </c>
      <c r="Q91" s="29">
        <f t="shared" si="33"/>
        <v>1.9953378194670517E-2</v>
      </c>
    </row>
    <row r="92" spans="1:17" ht="11.45" customHeight="1" x14ac:dyDescent="0.25">
      <c r="A92" s="17" t="str">
        <f>$A$12</f>
        <v>High speed passenger trains</v>
      </c>
      <c r="B92" s="29">
        <f t="shared" ref="B92:Q92" si="34">IF(B12=0,0,B12/B$4)</f>
        <v>3.8354227658707394E-3</v>
      </c>
      <c r="C92" s="29">
        <f t="shared" si="34"/>
        <v>3.9781596737560676E-3</v>
      </c>
      <c r="D92" s="29">
        <f t="shared" si="34"/>
        <v>4.1611968356054666E-3</v>
      </c>
      <c r="E92" s="29">
        <f t="shared" si="34"/>
        <v>3.7774275449255056E-3</v>
      </c>
      <c r="F92" s="29">
        <f t="shared" si="34"/>
        <v>3.7279432979939885E-3</v>
      </c>
      <c r="G92" s="29">
        <f t="shared" si="34"/>
        <v>3.9951097773013276E-3</v>
      </c>
      <c r="H92" s="29">
        <f t="shared" si="34"/>
        <v>4.5271766195801918E-3</v>
      </c>
      <c r="I92" s="29">
        <f t="shared" si="34"/>
        <v>4.1874325816117428E-3</v>
      </c>
      <c r="J92" s="29">
        <f t="shared" si="34"/>
        <v>8.7894311098855281E-3</v>
      </c>
      <c r="K92" s="29">
        <f t="shared" si="34"/>
        <v>1.8624893596820829E-2</v>
      </c>
      <c r="L92" s="29">
        <f t="shared" si="34"/>
        <v>1.9334862737880331E-2</v>
      </c>
      <c r="M92" s="29">
        <f t="shared" si="34"/>
        <v>1.8208851959422036E-2</v>
      </c>
      <c r="N92" s="29">
        <f t="shared" si="34"/>
        <v>1.8711440733174729E-2</v>
      </c>
      <c r="O92" s="29">
        <f t="shared" si="34"/>
        <v>2.1453936572777905E-2</v>
      </c>
      <c r="P92" s="29">
        <f t="shared" si="34"/>
        <v>2.2012980321806857E-2</v>
      </c>
      <c r="Q92" s="29">
        <f t="shared" si="34"/>
        <v>2.3264670780037938E-2</v>
      </c>
    </row>
    <row r="93" spans="1:17" ht="11.45" customHeight="1" x14ac:dyDescent="0.25">
      <c r="A93" s="19" t="str">
        <f>$A$13</f>
        <v>Aviation</v>
      </c>
      <c r="B93" s="30">
        <f t="shared" ref="B93:Q93" si="35">IF(B13=0,0,B13/B$4)</f>
        <v>0.23201164237103378</v>
      </c>
      <c r="C93" s="30">
        <f t="shared" si="35"/>
        <v>0.23941961937230666</v>
      </c>
      <c r="D93" s="30">
        <f t="shared" si="35"/>
        <v>0.23257844988993295</v>
      </c>
      <c r="E93" s="30">
        <f t="shared" si="35"/>
        <v>0.2364692863474589</v>
      </c>
      <c r="F93" s="30">
        <f t="shared" si="35"/>
        <v>0.24672953768714476</v>
      </c>
      <c r="G93" s="30">
        <f t="shared" si="35"/>
        <v>0.25848085487713213</v>
      </c>
      <c r="H93" s="30">
        <f t="shared" si="35"/>
        <v>0.27542153661321361</v>
      </c>
      <c r="I93" s="30">
        <f t="shared" si="35"/>
        <v>0.28007252021203227</v>
      </c>
      <c r="J93" s="30">
        <f t="shared" si="35"/>
        <v>0.28029038810431578</v>
      </c>
      <c r="K93" s="30">
        <f t="shared" si="35"/>
        <v>0.26681017867290402</v>
      </c>
      <c r="L93" s="30">
        <f t="shared" si="35"/>
        <v>0.27562793945656938</v>
      </c>
      <c r="M93" s="30">
        <f t="shared" si="35"/>
        <v>0.29403900739582767</v>
      </c>
      <c r="N93" s="30">
        <f t="shared" si="35"/>
        <v>0.29740573815563559</v>
      </c>
      <c r="O93" s="30">
        <f t="shared" si="35"/>
        <v>0.30083689041058465</v>
      </c>
      <c r="P93" s="30">
        <f t="shared" si="35"/>
        <v>0.3176649460184604</v>
      </c>
      <c r="Q93" s="30">
        <f t="shared" si="35"/>
        <v>0.31664360070698505</v>
      </c>
    </row>
    <row r="94" spans="1:17" ht="11.45" customHeight="1" x14ac:dyDescent="0.25">
      <c r="A94" s="17" t="str">
        <f>$A$14</f>
        <v>Domestic</v>
      </c>
      <c r="B94" s="29">
        <f t="shared" ref="B94:Q94" si="36">IF(B14=0,0,B14/B$4)</f>
        <v>5.3409235148490775E-2</v>
      </c>
      <c r="C94" s="29">
        <f t="shared" si="36"/>
        <v>5.2115955045544581E-2</v>
      </c>
      <c r="D94" s="29">
        <f t="shared" si="36"/>
        <v>5.1249326542258389E-2</v>
      </c>
      <c r="E94" s="29">
        <f t="shared" si="36"/>
        <v>5.4317441286411111E-2</v>
      </c>
      <c r="F94" s="29">
        <f t="shared" si="36"/>
        <v>5.7868281149700579E-2</v>
      </c>
      <c r="G94" s="29">
        <f t="shared" si="36"/>
        <v>6.1573533436463712E-2</v>
      </c>
      <c r="H94" s="29">
        <f t="shared" si="36"/>
        <v>6.3625041034945332E-2</v>
      </c>
      <c r="I94" s="29">
        <f t="shared" si="36"/>
        <v>6.591255777291484E-2</v>
      </c>
      <c r="J94" s="29">
        <f t="shared" si="36"/>
        <v>6.0029280473773199E-2</v>
      </c>
      <c r="K94" s="29">
        <f t="shared" si="36"/>
        <v>5.5836334128030456E-2</v>
      </c>
      <c r="L94" s="29">
        <f t="shared" si="36"/>
        <v>5.8003106517834628E-2</v>
      </c>
      <c r="M94" s="29">
        <f t="shared" si="36"/>
        <v>5.6359935165969002E-2</v>
      </c>
      <c r="N94" s="29">
        <f t="shared" si="36"/>
        <v>5.1084001104551698E-2</v>
      </c>
      <c r="O94" s="29">
        <f t="shared" si="36"/>
        <v>4.416688386634935E-2</v>
      </c>
      <c r="P94" s="29">
        <f t="shared" si="36"/>
        <v>4.6242173036536695E-2</v>
      </c>
      <c r="Q94" s="29">
        <f t="shared" si="36"/>
        <v>4.6812554722928203E-2</v>
      </c>
    </row>
    <row r="95" spans="1:17" ht="11.45" customHeight="1" x14ac:dyDescent="0.25">
      <c r="A95" s="17" t="str">
        <f>$A$15</f>
        <v>International - Intra-EU</v>
      </c>
      <c r="B95" s="29">
        <f t="shared" ref="B95:Q95" si="37">IF(B15=0,0,B15/B$4)</f>
        <v>0.12232278975840505</v>
      </c>
      <c r="C95" s="29">
        <f t="shared" si="37"/>
        <v>0.12222838293402824</v>
      </c>
      <c r="D95" s="29">
        <f t="shared" si="37"/>
        <v>0.11882443821042946</v>
      </c>
      <c r="E95" s="29">
        <f t="shared" si="37"/>
        <v>0.12052193517597505</v>
      </c>
      <c r="F95" s="29">
        <f t="shared" si="37"/>
        <v>0.11924906689337565</v>
      </c>
      <c r="G95" s="29">
        <f t="shared" si="37"/>
        <v>0.12198960383362363</v>
      </c>
      <c r="H95" s="29">
        <f t="shared" si="37"/>
        <v>0.12823446051394796</v>
      </c>
      <c r="I95" s="29">
        <f t="shared" si="37"/>
        <v>0.12313321735641899</v>
      </c>
      <c r="J95" s="29">
        <f t="shared" si="37"/>
        <v>0.1206319706657772</v>
      </c>
      <c r="K95" s="29">
        <f t="shared" si="37"/>
        <v>0.11574423305112501</v>
      </c>
      <c r="L95" s="29">
        <f t="shared" si="37"/>
        <v>0.12252894162118157</v>
      </c>
      <c r="M95" s="29">
        <f t="shared" si="37"/>
        <v>0.13434655651196351</v>
      </c>
      <c r="N95" s="29">
        <f t="shared" si="37"/>
        <v>0.13672371072966338</v>
      </c>
      <c r="O95" s="29">
        <f t="shared" si="37"/>
        <v>0.14128361679585966</v>
      </c>
      <c r="P95" s="29">
        <f t="shared" si="37"/>
        <v>0.15332457694052637</v>
      </c>
      <c r="Q95" s="29">
        <f t="shared" si="37"/>
        <v>0.15508118558173448</v>
      </c>
    </row>
    <row r="96" spans="1:17" ht="11.45" customHeight="1" x14ac:dyDescent="0.25">
      <c r="A96" s="17" t="str">
        <f>$A$16</f>
        <v>International - Extra-EU</v>
      </c>
      <c r="B96" s="29">
        <f t="shared" ref="B96:Q96" si="38">IF(B16=0,0,B16/B$4)</f>
        <v>5.6279617464137961E-2</v>
      </c>
      <c r="C96" s="29">
        <f t="shared" si="38"/>
        <v>6.5075281392733858E-2</v>
      </c>
      <c r="D96" s="29">
        <f t="shared" si="38"/>
        <v>6.2504685137245095E-2</v>
      </c>
      <c r="E96" s="29">
        <f t="shared" si="38"/>
        <v>6.1629909885072727E-2</v>
      </c>
      <c r="F96" s="29">
        <f t="shared" si="38"/>
        <v>6.9612189644068526E-2</v>
      </c>
      <c r="G96" s="29">
        <f t="shared" si="38"/>
        <v>7.4917717607044812E-2</v>
      </c>
      <c r="H96" s="29">
        <f t="shared" si="38"/>
        <v>8.356203506432032E-2</v>
      </c>
      <c r="I96" s="29">
        <f t="shared" si="38"/>
        <v>9.1026745082698424E-2</v>
      </c>
      <c r="J96" s="29">
        <f t="shared" si="38"/>
        <v>9.96291369647654E-2</v>
      </c>
      <c r="K96" s="29">
        <f t="shared" si="38"/>
        <v>9.5229611493748534E-2</v>
      </c>
      <c r="L96" s="29">
        <f t="shared" si="38"/>
        <v>9.5095891317553208E-2</v>
      </c>
      <c r="M96" s="29">
        <f t="shared" si="38"/>
        <v>0.10333251571789517</v>
      </c>
      <c r="N96" s="29">
        <f t="shared" si="38"/>
        <v>0.1095980263214205</v>
      </c>
      <c r="O96" s="29">
        <f t="shared" si="38"/>
        <v>0.11538638974837563</v>
      </c>
      <c r="P96" s="29">
        <f t="shared" si="38"/>
        <v>0.11809819604139735</v>
      </c>
      <c r="Q96" s="29">
        <f t="shared" si="38"/>
        <v>0.11474986040232235</v>
      </c>
    </row>
    <row r="97" spans="1:17" ht="11.45" customHeight="1" x14ac:dyDescent="0.25">
      <c r="A97" s="25" t="s">
        <v>42</v>
      </c>
      <c r="B97" s="32">
        <f t="shared" ref="B97:Q97" si="39">IF(B17=0,0,B17/B$17)</f>
        <v>1</v>
      </c>
      <c r="C97" s="32">
        <f t="shared" si="39"/>
        <v>1</v>
      </c>
      <c r="D97" s="32">
        <f t="shared" si="39"/>
        <v>1</v>
      </c>
      <c r="E97" s="32">
        <f t="shared" si="39"/>
        <v>1</v>
      </c>
      <c r="F97" s="32">
        <f t="shared" si="39"/>
        <v>1</v>
      </c>
      <c r="G97" s="32">
        <f t="shared" si="39"/>
        <v>1</v>
      </c>
      <c r="H97" s="32">
        <f t="shared" si="39"/>
        <v>1</v>
      </c>
      <c r="I97" s="32">
        <f t="shared" si="39"/>
        <v>1</v>
      </c>
      <c r="J97" s="32">
        <f t="shared" si="39"/>
        <v>1</v>
      </c>
      <c r="K97" s="32">
        <f t="shared" si="39"/>
        <v>1</v>
      </c>
      <c r="L97" s="32">
        <f t="shared" si="39"/>
        <v>1</v>
      </c>
      <c r="M97" s="32">
        <f t="shared" si="39"/>
        <v>1</v>
      </c>
      <c r="N97" s="32">
        <f t="shared" si="39"/>
        <v>1</v>
      </c>
      <c r="O97" s="32">
        <f t="shared" si="39"/>
        <v>1</v>
      </c>
      <c r="P97" s="32">
        <f t="shared" si="39"/>
        <v>1</v>
      </c>
      <c r="Q97" s="32">
        <f t="shared" si="39"/>
        <v>1</v>
      </c>
    </row>
    <row r="98" spans="1:17" ht="11.45" customHeight="1" x14ac:dyDescent="0.25">
      <c r="A98" s="23" t="str">
        <f>$A$18</f>
        <v>Road transport</v>
      </c>
      <c r="B98" s="31">
        <f t="shared" ref="B98:Q98" si="40">IF(B18=0,0,B18/B$17)</f>
        <v>0.70414605319038259</v>
      </c>
      <c r="C98" s="31">
        <f t="shared" si="40"/>
        <v>0.70673237395027433</v>
      </c>
      <c r="D98" s="31">
        <f t="shared" si="40"/>
        <v>0.7361661353530955</v>
      </c>
      <c r="E98" s="31">
        <f t="shared" si="40"/>
        <v>0.74526712918663918</v>
      </c>
      <c r="F98" s="31">
        <f t="shared" si="40"/>
        <v>0.75765026265917124</v>
      </c>
      <c r="G98" s="31">
        <f t="shared" si="40"/>
        <v>0.77099206733731807</v>
      </c>
      <c r="H98" s="31">
        <f t="shared" si="40"/>
        <v>0.78197910427024575</v>
      </c>
      <c r="I98" s="31">
        <f t="shared" si="40"/>
        <v>0.806450520766541</v>
      </c>
      <c r="J98" s="31">
        <f t="shared" si="40"/>
        <v>0.79467013269120923</v>
      </c>
      <c r="K98" s="31">
        <f t="shared" si="40"/>
        <v>0.80766956596237049</v>
      </c>
      <c r="L98" s="31">
        <f t="shared" si="40"/>
        <v>0.79019083046915539</v>
      </c>
      <c r="M98" s="31">
        <f t="shared" si="40"/>
        <v>0.80461600305576519</v>
      </c>
      <c r="N98" s="31">
        <f t="shared" si="40"/>
        <v>0.81726162583238371</v>
      </c>
      <c r="O98" s="31">
        <f t="shared" si="40"/>
        <v>0.85347096572086156</v>
      </c>
      <c r="P98" s="31">
        <f t="shared" si="40"/>
        <v>0.87074015984896869</v>
      </c>
      <c r="Q98" s="31">
        <f t="shared" si="40"/>
        <v>0.87262570414181118</v>
      </c>
    </row>
    <row r="99" spans="1:17" ht="11.45" customHeight="1" x14ac:dyDescent="0.25">
      <c r="A99" s="17" t="str">
        <f>$A$19</f>
        <v>Light duty vehicles</v>
      </c>
      <c r="B99" s="29">
        <f t="shared" ref="B99:Q99" si="41">IF(B19=0,0,B19/B$17)</f>
        <v>4.575275905382864E-2</v>
      </c>
      <c r="C99" s="29">
        <f t="shared" si="41"/>
        <v>4.9829482893202361E-2</v>
      </c>
      <c r="D99" s="29">
        <f t="shared" si="41"/>
        <v>4.1334919016563082E-2</v>
      </c>
      <c r="E99" s="29">
        <f t="shared" si="41"/>
        <v>4.2312170333282752E-2</v>
      </c>
      <c r="F99" s="29">
        <f t="shared" si="41"/>
        <v>4.0170218298861457E-2</v>
      </c>
      <c r="G99" s="29">
        <f t="shared" si="41"/>
        <v>3.8153994510989143E-2</v>
      </c>
      <c r="H99" s="29">
        <f t="shared" si="41"/>
        <v>3.9118372713258416E-2</v>
      </c>
      <c r="I99" s="29">
        <f t="shared" si="41"/>
        <v>4.4981681883726476E-2</v>
      </c>
      <c r="J99" s="29">
        <f t="shared" si="41"/>
        <v>4.4463476585329648E-2</v>
      </c>
      <c r="K99" s="29">
        <f t="shared" si="41"/>
        <v>4.4284542140509447E-2</v>
      </c>
      <c r="L99" s="29">
        <f t="shared" si="41"/>
        <v>4.2079548379293813E-2</v>
      </c>
      <c r="M99" s="29">
        <f t="shared" si="41"/>
        <v>4.2057615778290626E-2</v>
      </c>
      <c r="N99" s="29">
        <f t="shared" si="41"/>
        <v>4.1832692614476405E-2</v>
      </c>
      <c r="O99" s="29">
        <f t="shared" si="41"/>
        <v>4.3385958143252863E-2</v>
      </c>
      <c r="P99" s="29">
        <f t="shared" si="41"/>
        <v>4.5401336926813265E-2</v>
      </c>
      <c r="Q99" s="29">
        <f t="shared" si="41"/>
        <v>4.8453679048881433E-2</v>
      </c>
    </row>
    <row r="100" spans="1:17" ht="11.45" customHeight="1" x14ac:dyDescent="0.25">
      <c r="A100" s="17" t="str">
        <f>$A$20</f>
        <v>Heavy duty vehicles</v>
      </c>
      <c r="B100" s="29">
        <f t="shared" ref="B100:Q100" si="42">IF(B20=0,0,B20/B$17)</f>
        <v>0.65839329413655401</v>
      </c>
      <c r="C100" s="29">
        <f t="shared" si="42"/>
        <v>0.656902891057072</v>
      </c>
      <c r="D100" s="29">
        <f t="shared" si="42"/>
        <v>0.69483121633653244</v>
      </c>
      <c r="E100" s="29">
        <f t="shared" si="42"/>
        <v>0.70295495885335635</v>
      </c>
      <c r="F100" s="29">
        <f t="shared" si="42"/>
        <v>0.71748004436030977</v>
      </c>
      <c r="G100" s="29">
        <f t="shared" si="42"/>
        <v>0.73283807282632885</v>
      </c>
      <c r="H100" s="29">
        <f t="shared" si="42"/>
        <v>0.7428607315569874</v>
      </c>
      <c r="I100" s="29">
        <f t="shared" si="42"/>
        <v>0.76146883888281458</v>
      </c>
      <c r="J100" s="29">
        <f t="shared" si="42"/>
        <v>0.75020665610587955</v>
      </c>
      <c r="K100" s="29">
        <f t="shared" si="42"/>
        <v>0.76338502382186102</v>
      </c>
      <c r="L100" s="29">
        <f t="shared" si="42"/>
        <v>0.74811128208986155</v>
      </c>
      <c r="M100" s="29">
        <f t="shared" si="42"/>
        <v>0.76255838727747449</v>
      </c>
      <c r="N100" s="29">
        <f t="shared" si="42"/>
        <v>0.77542893321790729</v>
      </c>
      <c r="O100" s="29">
        <f t="shared" si="42"/>
        <v>0.81008500757760871</v>
      </c>
      <c r="P100" s="29">
        <f t="shared" si="42"/>
        <v>0.82533882292215544</v>
      </c>
      <c r="Q100" s="29">
        <f t="shared" si="42"/>
        <v>0.82417202509292975</v>
      </c>
    </row>
    <row r="101" spans="1:17" ht="11.45" customHeight="1" x14ac:dyDescent="0.25">
      <c r="A101" s="19" t="str">
        <f>$A$21</f>
        <v>Rail transport</v>
      </c>
      <c r="B101" s="30">
        <f t="shared" ref="B101:Q101" si="43">IF(B21=0,0,B21/B$17)</f>
        <v>5.4773974495482221E-2</v>
      </c>
      <c r="C101" s="30">
        <f t="shared" si="43"/>
        <v>5.1741462915767207E-2</v>
      </c>
      <c r="D101" s="30">
        <f t="shared" si="43"/>
        <v>4.8362159395750039E-2</v>
      </c>
      <c r="E101" s="30">
        <f t="shared" si="43"/>
        <v>4.6985438292335827E-2</v>
      </c>
      <c r="F101" s="30">
        <f t="shared" si="43"/>
        <v>4.5069800191358443E-2</v>
      </c>
      <c r="G101" s="30">
        <f t="shared" si="43"/>
        <v>4.0289867609113565E-2</v>
      </c>
      <c r="H101" s="30">
        <f t="shared" si="43"/>
        <v>3.8946907996450307E-2</v>
      </c>
      <c r="I101" s="30">
        <f t="shared" si="43"/>
        <v>3.6063403002538144E-2</v>
      </c>
      <c r="J101" s="30">
        <f t="shared" si="43"/>
        <v>3.7872839170301514E-2</v>
      </c>
      <c r="K101" s="30">
        <f t="shared" si="43"/>
        <v>3.1456646987316247E-2</v>
      </c>
      <c r="L101" s="30">
        <f t="shared" si="43"/>
        <v>3.6159771821707549E-2</v>
      </c>
      <c r="M101" s="30">
        <f t="shared" si="43"/>
        <v>4.0067811849073737E-2</v>
      </c>
      <c r="N101" s="30">
        <f t="shared" si="43"/>
        <v>4.3199772403750163E-2</v>
      </c>
      <c r="O101" s="30">
        <f t="shared" si="43"/>
        <v>4.5538278704407263E-2</v>
      </c>
      <c r="P101" s="30">
        <f t="shared" si="43"/>
        <v>5.1290694891845116E-2</v>
      </c>
      <c r="Q101" s="30">
        <f t="shared" si="43"/>
        <v>5.1549383563202933E-2</v>
      </c>
    </row>
    <row r="102" spans="1:17" ht="11.45" customHeight="1" x14ac:dyDescent="0.25">
      <c r="A102" s="19" t="str">
        <f>$A$22</f>
        <v>Aviation</v>
      </c>
      <c r="B102" s="30">
        <f t="shared" ref="B102:Q102" si="44">IF(B22=0,0,B22/B$17)</f>
        <v>3.1959061107516258E-3</v>
      </c>
      <c r="C102" s="30">
        <f t="shared" si="44"/>
        <v>2.9436075309004764E-3</v>
      </c>
      <c r="D102" s="30">
        <f t="shared" si="44"/>
        <v>2.7403332018704888E-3</v>
      </c>
      <c r="E102" s="30">
        <f t="shared" si="44"/>
        <v>2.5690378353910737E-3</v>
      </c>
      <c r="F102" s="30">
        <f t="shared" si="44"/>
        <v>2.6598462833726366E-3</v>
      </c>
      <c r="G102" s="30">
        <f t="shared" si="44"/>
        <v>2.512788002276395E-3</v>
      </c>
      <c r="H102" s="30">
        <f t="shared" si="44"/>
        <v>2.4567063603310835E-3</v>
      </c>
      <c r="I102" s="30">
        <f t="shared" si="44"/>
        <v>2.682524050722934E-3</v>
      </c>
      <c r="J102" s="30">
        <f t="shared" si="44"/>
        <v>3.260832106166922E-3</v>
      </c>
      <c r="K102" s="30">
        <f t="shared" si="44"/>
        <v>3.5959951227309763E-3</v>
      </c>
      <c r="L102" s="30">
        <f t="shared" si="44"/>
        <v>4.3405499536974968E-3</v>
      </c>
      <c r="M102" s="30">
        <f t="shared" si="44"/>
        <v>4.7724715150551334E-3</v>
      </c>
      <c r="N102" s="30">
        <f t="shared" si="44"/>
        <v>5.1591045751037219E-3</v>
      </c>
      <c r="O102" s="30">
        <f t="shared" si="44"/>
        <v>5.3949163760777788E-3</v>
      </c>
      <c r="P102" s="30">
        <f t="shared" si="44"/>
        <v>5.5788988921170596E-3</v>
      </c>
      <c r="Q102" s="30">
        <f t="shared" si="44"/>
        <v>5.1840046226106764E-3</v>
      </c>
    </row>
    <row r="103" spans="1:17" ht="11.45" customHeight="1" x14ac:dyDescent="0.25">
      <c r="A103" s="17" t="str">
        <f>$A$23</f>
        <v>Domestic and International - Intra-EU</v>
      </c>
      <c r="B103" s="29">
        <f t="shared" ref="B103:Q103" si="45">IF(B23=0,0,B23/B$17)</f>
        <v>1.2042239853427813E-3</v>
      </c>
      <c r="C103" s="29">
        <f t="shared" si="45"/>
        <v>1.0753486524583081E-3</v>
      </c>
      <c r="D103" s="29">
        <f t="shared" si="45"/>
        <v>9.9989425159683438E-4</v>
      </c>
      <c r="E103" s="29">
        <f t="shared" si="45"/>
        <v>8.7429365763859348E-4</v>
      </c>
      <c r="F103" s="29">
        <f t="shared" si="45"/>
        <v>8.4981349483218233E-4</v>
      </c>
      <c r="G103" s="29">
        <f t="shared" si="45"/>
        <v>8.1986047094861274E-4</v>
      </c>
      <c r="H103" s="29">
        <f t="shared" si="45"/>
        <v>8.1594318339213315E-4</v>
      </c>
      <c r="I103" s="29">
        <f t="shared" si="45"/>
        <v>7.748189878670999E-4</v>
      </c>
      <c r="J103" s="29">
        <f t="shared" si="45"/>
        <v>8.2277360944313176E-4</v>
      </c>
      <c r="K103" s="29">
        <f t="shared" si="45"/>
        <v>8.8666483181047782E-4</v>
      </c>
      <c r="L103" s="29">
        <f t="shared" si="45"/>
        <v>7.11609418146878E-4</v>
      </c>
      <c r="M103" s="29">
        <f t="shared" si="45"/>
        <v>6.9345427872000945E-4</v>
      </c>
      <c r="N103" s="29">
        <f t="shared" si="45"/>
        <v>6.76821728842764E-4</v>
      </c>
      <c r="O103" s="29">
        <f t="shared" si="45"/>
        <v>6.9408542984775233E-4</v>
      </c>
      <c r="P103" s="29">
        <f t="shared" si="45"/>
        <v>7.1979822629558178E-4</v>
      </c>
      <c r="Q103" s="29">
        <f t="shared" si="45"/>
        <v>6.8371454637197087E-4</v>
      </c>
    </row>
    <row r="104" spans="1:17" ht="11.45" customHeight="1" x14ac:dyDescent="0.25">
      <c r="A104" s="17" t="str">
        <f>$A$24</f>
        <v>International - Extra-EU</v>
      </c>
      <c r="B104" s="29">
        <f t="shared" ref="B104:Q104" si="46">IF(B24=0,0,B24/B$17)</f>
        <v>1.991682125408845E-3</v>
      </c>
      <c r="C104" s="29">
        <f t="shared" si="46"/>
        <v>1.8682588784421682E-3</v>
      </c>
      <c r="D104" s="29">
        <f t="shared" si="46"/>
        <v>1.7404389502736544E-3</v>
      </c>
      <c r="E104" s="29">
        <f t="shared" si="46"/>
        <v>1.6947441777524803E-3</v>
      </c>
      <c r="F104" s="29">
        <f t="shared" si="46"/>
        <v>1.8100327885404543E-3</v>
      </c>
      <c r="G104" s="29">
        <f t="shared" si="46"/>
        <v>1.6929275313277822E-3</v>
      </c>
      <c r="H104" s="29">
        <f t="shared" si="46"/>
        <v>1.6407631769389504E-3</v>
      </c>
      <c r="I104" s="29">
        <f t="shared" si="46"/>
        <v>1.907705062855834E-3</v>
      </c>
      <c r="J104" s="29">
        <f t="shared" si="46"/>
        <v>2.43805849672379E-3</v>
      </c>
      <c r="K104" s="29">
        <f t="shared" si="46"/>
        <v>2.7093302909204984E-3</v>
      </c>
      <c r="L104" s="29">
        <f t="shared" si="46"/>
        <v>3.6289405355506192E-3</v>
      </c>
      <c r="M104" s="29">
        <f t="shared" si="46"/>
        <v>4.0790172363351232E-3</v>
      </c>
      <c r="N104" s="29">
        <f t="shared" si="46"/>
        <v>4.4822828462609586E-3</v>
      </c>
      <c r="O104" s="29">
        <f t="shared" si="46"/>
        <v>4.7008309462300271E-3</v>
      </c>
      <c r="P104" s="29">
        <f t="shared" si="46"/>
        <v>4.8591006658214777E-3</v>
      </c>
      <c r="Q104" s="29">
        <f t="shared" si="46"/>
        <v>4.5002900762387051E-3</v>
      </c>
    </row>
    <row r="105" spans="1:17" ht="11.45" customHeight="1" x14ac:dyDescent="0.25">
      <c r="A105" s="19" t="s">
        <v>32</v>
      </c>
      <c r="B105" s="30">
        <f t="shared" ref="B105:Q105" si="47">IF(B25=0,0,B25/B$17)</f>
        <v>0.23788406620338357</v>
      </c>
      <c r="C105" s="30">
        <f t="shared" si="47"/>
        <v>0.23858255560305802</v>
      </c>
      <c r="D105" s="30">
        <f t="shared" si="47"/>
        <v>0.21273137204928394</v>
      </c>
      <c r="E105" s="30">
        <f t="shared" si="47"/>
        <v>0.20517839468563401</v>
      </c>
      <c r="F105" s="30">
        <f t="shared" si="47"/>
        <v>0.19462009086609752</v>
      </c>
      <c r="G105" s="30">
        <f t="shared" si="47"/>
        <v>0.18620527705129208</v>
      </c>
      <c r="H105" s="30">
        <f t="shared" si="47"/>
        <v>0.17661728137297295</v>
      </c>
      <c r="I105" s="30">
        <f t="shared" si="47"/>
        <v>0.15480355218019795</v>
      </c>
      <c r="J105" s="30">
        <f t="shared" si="47"/>
        <v>0.16419619603232241</v>
      </c>
      <c r="K105" s="30">
        <f t="shared" si="47"/>
        <v>0.15727779192758226</v>
      </c>
      <c r="L105" s="30">
        <f t="shared" si="47"/>
        <v>0.16930884775543972</v>
      </c>
      <c r="M105" s="30">
        <f t="shared" si="47"/>
        <v>0.15054371358010593</v>
      </c>
      <c r="N105" s="30">
        <f t="shared" si="47"/>
        <v>0.13437949718876244</v>
      </c>
      <c r="O105" s="30">
        <f t="shared" si="47"/>
        <v>9.5595839198653262E-2</v>
      </c>
      <c r="P105" s="30">
        <f t="shared" si="47"/>
        <v>7.2390246367069117E-2</v>
      </c>
      <c r="Q105" s="30">
        <f t="shared" si="47"/>
        <v>7.0640907672375269E-2</v>
      </c>
    </row>
    <row r="106" spans="1:17" ht="11.45" customHeight="1" x14ac:dyDescent="0.25">
      <c r="A106" s="17" t="str">
        <f>$A$26</f>
        <v>Domestic coastal shipping</v>
      </c>
      <c r="B106" s="29">
        <f t="shared" ref="B106:Q106" si="48">IF(B26=0,0,B26/B$17)</f>
        <v>0.23788406620338357</v>
      </c>
      <c r="C106" s="29">
        <f t="shared" si="48"/>
        <v>0.23858255560305802</v>
      </c>
      <c r="D106" s="29">
        <f t="shared" si="48"/>
        <v>0.21273137204928394</v>
      </c>
      <c r="E106" s="29">
        <f t="shared" si="48"/>
        <v>0.20517839468563401</v>
      </c>
      <c r="F106" s="29">
        <f t="shared" si="48"/>
        <v>0.19462009086609752</v>
      </c>
      <c r="G106" s="29">
        <f t="shared" si="48"/>
        <v>0.18620527705129208</v>
      </c>
      <c r="H106" s="29">
        <f t="shared" si="48"/>
        <v>0.17661728137297295</v>
      </c>
      <c r="I106" s="29">
        <f t="shared" si="48"/>
        <v>0.15480355218019795</v>
      </c>
      <c r="J106" s="29">
        <f t="shared" si="48"/>
        <v>0.16419619603232241</v>
      </c>
      <c r="K106" s="29">
        <f t="shared" si="48"/>
        <v>0.15727779192758226</v>
      </c>
      <c r="L106" s="29">
        <f t="shared" si="48"/>
        <v>0.16930884775543972</v>
      </c>
      <c r="M106" s="29">
        <f t="shared" si="48"/>
        <v>0.15054371358010593</v>
      </c>
      <c r="N106" s="29">
        <f t="shared" si="48"/>
        <v>0.13437949718876244</v>
      </c>
      <c r="O106" s="29">
        <f t="shared" si="48"/>
        <v>9.5595839198653262E-2</v>
      </c>
      <c r="P106" s="29">
        <f t="shared" si="48"/>
        <v>7.2390246367069117E-2</v>
      </c>
      <c r="Q106" s="29">
        <f t="shared" si="48"/>
        <v>7.0640907672375269E-2</v>
      </c>
    </row>
    <row r="107" spans="1:17" ht="11.45" customHeight="1" x14ac:dyDescent="0.25">
      <c r="A107" s="15" t="str">
        <f>$A$27</f>
        <v>Inland waterways</v>
      </c>
      <c r="B107" s="28">
        <f t="shared" ref="B107:Q107" si="49">IF(B27=0,0,B27/B$17)</f>
        <v>0</v>
      </c>
      <c r="C107" s="28">
        <f t="shared" si="49"/>
        <v>0</v>
      </c>
      <c r="D107" s="28">
        <f t="shared" si="49"/>
        <v>0</v>
      </c>
      <c r="E107" s="28">
        <f t="shared" si="49"/>
        <v>0</v>
      </c>
      <c r="F107" s="28">
        <f t="shared" si="49"/>
        <v>0</v>
      </c>
      <c r="G107" s="28">
        <f t="shared" si="49"/>
        <v>0</v>
      </c>
      <c r="H107" s="28">
        <f t="shared" si="49"/>
        <v>0</v>
      </c>
      <c r="I107" s="28">
        <f t="shared" si="49"/>
        <v>0</v>
      </c>
      <c r="J107" s="28">
        <f t="shared" si="49"/>
        <v>0</v>
      </c>
      <c r="K107" s="28">
        <f t="shared" si="49"/>
        <v>0</v>
      </c>
      <c r="L107" s="28">
        <f t="shared" si="49"/>
        <v>0</v>
      </c>
      <c r="M107" s="28">
        <f t="shared" si="49"/>
        <v>0</v>
      </c>
      <c r="N107" s="28">
        <f t="shared" si="49"/>
        <v>0</v>
      </c>
      <c r="O107" s="28">
        <f t="shared" si="49"/>
        <v>0</v>
      </c>
      <c r="P107" s="28">
        <f t="shared" si="49"/>
        <v>0</v>
      </c>
      <c r="Q107" s="28">
        <f t="shared" si="49"/>
        <v>0</v>
      </c>
    </row>
    <row r="109" spans="1:17" ht="11.45" customHeight="1" x14ac:dyDescent="0.25">
      <c r="A109" s="27" t="s">
        <v>41</v>
      </c>
      <c r="B109" s="33">
        <f t="shared" ref="B109:Q109" si="50">IF(B29=0,0,B29/B$29)</f>
        <v>1</v>
      </c>
      <c r="C109" s="33">
        <f t="shared" si="50"/>
        <v>1</v>
      </c>
      <c r="D109" s="33">
        <f t="shared" si="50"/>
        <v>1</v>
      </c>
      <c r="E109" s="33">
        <f t="shared" si="50"/>
        <v>1</v>
      </c>
      <c r="F109" s="33">
        <f t="shared" si="50"/>
        <v>1</v>
      </c>
      <c r="G109" s="33">
        <f t="shared" si="50"/>
        <v>1</v>
      </c>
      <c r="H109" s="33">
        <f t="shared" si="50"/>
        <v>1</v>
      </c>
      <c r="I109" s="33">
        <f t="shared" si="50"/>
        <v>1</v>
      </c>
      <c r="J109" s="33">
        <f t="shared" si="50"/>
        <v>1</v>
      </c>
      <c r="K109" s="33">
        <f t="shared" si="50"/>
        <v>1</v>
      </c>
      <c r="L109" s="33">
        <f t="shared" si="50"/>
        <v>1</v>
      </c>
      <c r="M109" s="33">
        <f t="shared" si="50"/>
        <v>1</v>
      </c>
      <c r="N109" s="33">
        <f t="shared" si="50"/>
        <v>1</v>
      </c>
      <c r="O109" s="33">
        <f t="shared" si="50"/>
        <v>1</v>
      </c>
      <c r="P109" s="33">
        <f t="shared" si="50"/>
        <v>1</v>
      </c>
      <c r="Q109" s="33">
        <f t="shared" si="50"/>
        <v>1</v>
      </c>
    </row>
    <row r="110" spans="1:17" ht="11.45" customHeight="1" x14ac:dyDescent="0.25">
      <c r="A110" s="25" t="s">
        <v>39</v>
      </c>
      <c r="B110" s="32">
        <f t="shared" ref="B110:Q110" si="51">IF(B30=0,0,B30/B$29)</f>
        <v>0.65963914517229105</v>
      </c>
      <c r="C110" s="32">
        <f t="shared" si="51"/>
        <v>0.65058580237892605</v>
      </c>
      <c r="D110" s="32">
        <f t="shared" si="51"/>
        <v>0.64920287846562807</v>
      </c>
      <c r="E110" s="32">
        <f t="shared" si="51"/>
        <v>0.64245232661093288</v>
      </c>
      <c r="F110" s="32">
        <f t="shared" si="51"/>
        <v>0.63369299102556198</v>
      </c>
      <c r="G110" s="32">
        <f t="shared" si="51"/>
        <v>0.63814515988276788</v>
      </c>
      <c r="H110" s="32">
        <f t="shared" si="51"/>
        <v>0.63722053899304643</v>
      </c>
      <c r="I110" s="32">
        <f t="shared" si="51"/>
        <v>0.63408533405928491</v>
      </c>
      <c r="J110" s="32">
        <f t="shared" si="51"/>
        <v>0.64444736583187778</v>
      </c>
      <c r="K110" s="32">
        <f t="shared" si="51"/>
        <v>0.66429562517469032</v>
      </c>
      <c r="L110" s="32">
        <f t="shared" si="51"/>
        <v>0.66868024388498626</v>
      </c>
      <c r="M110" s="32">
        <f t="shared" si="51"/>
        <v>0.67981896198051472</v>
      </c>
      <c r="N110" s="32">
        <f t="shared" si="51"/>
        <v>0.68592038592359028</v>
      </c>
      <c r="O110" s="32">
        <f t="shared" si="51"/>
        <v>0.70332460043747846</v>
      </c>
      <c r="P110" s="32">
        <f t="shared" si="51"/>
        <v>0.71154087101746732</v>
      </c>
      <c r="Q110" s="32">
        <f t="shared" si="51"/>
        <v>0.71816233401522078</v>
      </c>
    </row>
    <row r="111" spans="1:17" ht="11.45" customHeight="1" x14ac:dyDescent="0.25">
      <c r="A111" s="23" t="str">
        <f>$A$5</f>
        <v>Road transport</v>
      </c>
      <c r="B111" s="31">
        <f t="shared" ref="B111:Q111" si="52">IF(B31=0,0,B31/B$29)</f>
        <v>0.50965121265892688</v>
      </c>
      <c r="C111" s="31">
        <f t="shared" si="52"/>
        <v>0.50327725760156972</v>
      </c>
      <c r="D111" s="31">
        <f t="shared" si="52"/>
        <v>0.50976440813465262</v>
      </c>
      <c r="E111" s="31">
        <f t="shared" si="52"/>
        <v>0.50274451146528021</v>
      </c>
      <c r="F111" s="31">
        <f t="shared" si="52"/>
        <v>0.48537269252896464</v>
      </c>
      <c r="G111" s="31">
        <f t="shared" si="52"/>
        <v>0.48604593003794117</v>
      </c>
      <c r="H111" s="31">
        <f t="shared" si="52"/>
        <v>0.48685950657756571</v>
      </c>
      <c r="I111" s="31">
        <f t="shared" si="52"/>
        <v>0.48111571460416835</v>
      </c>
      <c r="J111" s="31">
        <f t="shared" si="52"/>
        <v>0.48681131459724086</v>
      </c>
      <c r="K111" s="31">
        <f t="shared" si="52"/>
        <v>0.51162286252151246</v>
      </c>
      <c r="L111" s="31">
        <f t="shared" si="52"/>
        <v>0.50836713965191005</v>
      </c>
      <c r="M111" s="31">
        <f t="shared" si="52"/>
        <v>0.50505797927272733</v>
      </c>
      <c r="N111" s="31">
        <f t="shared" si="52"/>
        <v>0.50445888314698983</v>
      </c>
      <c r="O111" s="31">
        <f t="shared" si="52"/>
        <v>0.52489353404789418</v>
      </c>
      <c r="P111" s="31">
        <f t="shared" si="52"/>
        <v>0.53212256102417121</v>
      </c>
      <c r="Q111" s="31">
        <f t="shared" si="52"/>
        <v>0.53765543238504609</v>
      </c>
    </row>
    <row r="112" spans="1:17" ht="11.45" customHeight="1" x14ac:dyDescent="0.25">
      <c r="A112" s="17" t="str">
        <f>$A$6</f>
        <v>Powered 2-wheelers</v>
      </c>
      <c r="B112" s="29">
        <f t="shared" ref="B112:Q112" si="53">IF(B32=0,0,B32/B$29)</f>
        <v>1.106830555662282E-2</v>
      </c>
      <c r="C112" s="29">
        <f t="shared" si="53"/>
        <v>1.1211840740569565E-2</v>
      </c>
      <c r="D112" s="29">
        <f t="shared" si="53"/>
        <v>1.013588160077108E-2</v>
      </c>
      <c r="E112" s="29">
        <f t="shared" si="53"/>
        <v>1.0814378714693139E-2</v>
      </c>
      <c r="F112" s="29">
        <f t="shared" si="53"/>
        <v>9.9197291446219797E-3</v>
      </c>
      <c r="G112" s="29">
        <f t="shared" si="53"/>
        <v>1.0883661291895136E-2</v>
      </c>
      <c r="H112" s="29">
        <f t="shared" si="53"/>
        <v>1.0673288879021288E-2</v>
      </c>
      <c r="I112" s="29">
        <f t="shared" si="53"/>
        <v>1.1668400429156385E-2</v>
      </c>
      <c r="J112" s="29">
        <f t="shared" si="53"/>
        <v>1.2029030885594143E-2</v>
      </c>
      <c r="K112" s="29">
        <f t="shared" si="53"/>
        <v>1.3501564292656065E-2</v>
      </c>
      <c r="L112" s="29">
        <f t="shared" si="53"/>
        <v>1.4080553841693428E-2</v>
      </c>
      <c r="M112" s="29">
        <f t="shared" si="53"/>
        <v>1.330078841356485E-2</v>
      </c>
      <c r="N112" s="29">
        <f t="shared" si="53"/>
        <v>1.3730595577160802E-2</v>
      </c>
      <c r="O112" s="29">
        <f t="shared" si="53"/>
        <v>1.4258927479595659E-2</v>
      </c>
      <c r="P112" s="29">
        <f t="shared" si="53"/>
        <v>1.5845818870076283E-2</v>
      </c>
      <c r="Q112" s="29">
        <f t="shared" si="53"/>
        <v>1.6428537314750462E-2</v>
      </c>
    </row>
    <row r="113" spans="1:17" ht="11.45" customHeight="1" x14ac:dyDescent="0.25">
      <c r="A113" s="17" t="str">
        <f>$A$7</f>
        <v>Passenger cars</v>
      </c>
      <c r="B113" s="29">
        <f t="shared" ref="B113:Q113" si="54">IF(B33=0,0,B33/B$29)</f>
        <v>0.46317536784079988</v>
      </c>
      <c r="C113" s="29">
        <f t="shared" si="54"/>
        <v>0.45857027478802509</v>
      </c>
      <c r="D113" s="29">
        <f t="shared" si="54"/>
        <v>0.46748104818239111</v>
      </c>
      <c r="E113" s="29">
        <f t="shared" si="54"/>
        <v>0.4622344942198624</v>
      </c>
      <c r="F113" s="29">
        <f t="shared" si="54"/>
        <v>0.44733055940486538</v>
      </c>
      <c r="G113" s="29">
        <f t="shared" si="54"/>
        <v>0.44889928167272447</v>
      </c>
      <c r="H113" s="29">
        <f t="shared" si="54"/>
        <v>0.44976655052660647</v>
      </c>
      <c r="I113" s="29">
        <f t="shared" si="54"/>
        <v>0.44309396210546115</v>
      </c>
      <c r="J113" s="29">
        <f t="shared" si="54"/>
        <v>0.44766717655151617</v>
      </c>
      <c r="K113" s="29">
        <f t="shared" si="54"/>
        <v>0.46989576811676687</v>
      </c>
      <c r="L113" s="29">
        <f t="shared" si="54"/>
        <v>0.46656891348340307</v>
      </c>
      <c r="M113" s="29">
        <f t="shared" si="54"/>
        <v>0.46406048755876522</v>
      </c>
      <c r="N113" s="29">
        <f t="shared" si="54"/>
        <v>0.46211018250322627</v>
      </c>
      <c r="O113" s="29">
        <f t="shared" si="54"/>
        <v>0.4814620501570156</v>
      </c>
      <c r="P113" s="29">
        <f t="shared" si="54"/>
        <v>0.4886531375846167</v>
      </c>
      <c r="Q113" s="29">
        <f t="shared" si="54"/>
        <v>0.49071734263526862</v>
      </c>
    </row>
    <row r="114" spans="1:17" ht="11.45" customHeight="1" x14ac:dyDescent="0.25">
      <c r="A114" s="17" t="str">
        <f>$A$8</f>
        <v>Motor coaches, buses and trolley buses</v>
      </c>
      <c r="B114" s="29">
        <f t="shared" ref="B114:Q114" si="55">IF(B34=0,0,B34/B$29)</f>
        <v>3.5407539261504098E-2</v>
      </c>
      <c r="C114" s="29">
        <f t="shared" si="55"/>
        <v>3.3495142072975118E-2</v>
      </c>
      <c r="D114" s="29">
        <f t="shared" si="55"/>
        <v>3.2147478351490497E-2</v>
      </c>
      <c r="E114" s="29">
        <f t="shared" si="55"/>
        <v>2.9695638530724676E-2</v>
      </c>
      <c r="F114" s="29">
        <f t="shared" si="55"/>
        <v>2.8122403979477212E-2</v>
      </c>
      <c r="G114" s="29">
        <f t="shared" si="55"/>
        <v>2.6262987073321566E-2</v>
      </c>
      <c r="H114" s="29">
        <f t="shared" si="55"/>
        <v>2.6419667171937972E-2</v>
      </c>
      <c r="I114" s="29">
        <f t="shared" si="55"/>
        <v>2.6353352069550789E-2</v>
      </c>
      <c r="J114" s="29">
        <f t="shared" si="55"/>
        <v>2.7115107160130571E-2</v>
      </c>
      <c r="K114" s="29">
        <f t="shared" si="55"/>
        <v>2.8225530112089579E-2</v>
      </c>
      <c r="L114" s="29">
        <f t="shared" si="55"/>
        <v>2.7717672326813547E-2</v>
      </c>
      <c r="M114" s="29">
        <f t="shared" si="55"/>
        <v>2.7696703300397165E-2</v>
      </c>
      <c r="N114" s="29">
        <f t="shared" si="55"/>
        <v>2.8618105066602742E-2</v>
      </c>
      <c r="O114" s="29">
        <f t="shared" si="55"/>
        <v>2.9172556411282871E-2</v>
      </c>
      <c r="P114" s="29">
        <f t="shared" si="55"/>
        <v>2.762360456947811E-2</v>
      </c>
      <c r="Q114" s="29">
        <f t="shared" si="55"/>
        <v>3.0509552435027003E-2</v>
      </c>
    </row>
    <row r="115" spans="1:17" ht="11.45" customHeight="1" x14ac:dyDescent="0.25">
      <c r="A115" s="19" t="str">
        <f>$A$9</f>
        <v>Rail, metro and tram</v>
      </c>
      <c r="B115" s="30">
        <f t="shared" ref="B115:Q115" si="56">IF(B35=0,0,B35/B$29)</f>
        <v>1.7266559551894572E-2</v>
      </c>
      <c r="C115" s="30">
        <f t="shared" si="56"/>
        <v>1.866434515141633E-2</v>
      </c>
      <c r="D115" s="30">
        <f t="shared" si="56"/>
        <v>1.9048101936800746E-2</v>
      </c>
      <c r="E115" s="30">
        <f t="shared" si="56"/>
        <v>1.9620594632137597E-2</v>
      </c>
      <c r="F115" s="30">
        <f t="shared" si="56"/>
        <v>2.1021449970948011E-2</v>
      </c>
      <c r="G115" s="30">
        <f t="shared" si="56"/>
        <v>2.0842772379063883E-2</v>
      </c>
      <c r="H115" s="30">
        <f t="shared" si="56"/>
        <v>1.66346791439081E-2</v>
      </c>
      <c r="I115" s="30">
        <f t="shared" si="56"/>
        <v>1.6412021680653852E-2</v>
      </c>
      <c r="J115" s="30">
        <f t="shared" si="56"/>
        <v>1.6958179127040597E-2</v>
      </c>
      <c r="K115" s="30">
        <f t="shared" si="56"/>
        <v>1.5571036767992126E-2</v>
      </c>
      <c r="L115" s="30">
        <f t="shared" si="56"/>
        <v>1.7439674290697843E-2</v>
      </c>
      <c r="M115" s="30">
        <f t="shared" si="56"/>
        <v>1.7670971786849659E-2</v>
      </c>
      <c r="N115" s="30">
        <f t="shared" si="56"/>
        <v>2.1518436324827733E-2</v>
      </c>
      <c r="O115" s="30">
        <f t="shared" si="56"/>
        <v>1.9407875871448779E-2</v>
      </c>
      <c r="P115" s="30">
        <f t="shared" si="56"/>
        <v>1.6422297385589753E-2</v>
      </c>
      <c r="Q115" s="30">
        <f t="shared" si="56"/>
        <v>1.4761243394624507E-2</v>
      </c>
    </row>
    <row r="116" spans="1:17" ht="11.45" customHeight="1" x14ac:dyDescent="0.25">
      <c r="A116" s="17" t="str">
        <f>$A$10</f>
        <v>Metro and tram, urban light rail</v>
      </c>
      <c r="B116" s="29">
        <f t="shared" ref="B116:Q116" si="57">IF(B36=0,0,B36/B$29)</f>
        <v>1.1762811304731385E-3</v>
      </c>
      <c r="C116" s="29">
        <f t="shared" si="57"/>
        <v>1.1364742336179899E-3</v>
      </c>
      <c r="D116" s="29">
        <f t="shared" si="57"/>
        <v>1.1347356763490154E-3</v>
      </c>
      <c r="E116" s="29">
        <f t="shared" si="57"/>
        <v>1.0859914692488886E-3</v>
      </c>
      <c r="F116" s="29">
        <f t="shared" si="57"/>
        <v>1.0745689437757526E-3</v>
      </c>
      <c r="G116" s="29">
        <f t="shared" si="57"/>
        <v>1.0492314767405358E-3</v>
      </c>
      <c r="H116" s="29">
        <f t="shared" si="57"/>
        <v>1.047656394027696E-3</v>
      </c>
      <c r="I116" s="29">
        <f t="shared" si="57"/>
        <v>1.0459476168133508E-3</v>
      </c>
      <c r="J116" s="29">
        <f t="shared" si="57"/>
        <v>1.080861915124327E-3</v>
      </c>
      <c r="K116" s="29">
        <f t="shared" si="57"/>
        <v>1.1131302369452264E-3</v>
      </c>
      <c r="L116" s="29">
        <f t="shared" si="57"/>
        <v>1.3635855709194906E-3</v>
      </c>
      <c r="M116" s="29">
        <f t="shared" si="57"/>
        <v>1.4061418322526514E-3</v>
      </c>
      <c r="N116" s="29">
        <f t="shared" si="57"/>
        <v>1.5027638898860915E-3</v>
      </c>
      <c r="O116" s="29">
        <f t="shared" si="57"/>
        <v>1.4185724173675512E-3</v>
      </c>
      <c r="P116" s="29">
        <f t="shared" si="57"/>
        <v>1.4035274313061205E-3</v>
      </c>
      <c r="Q116" s="29">
        <f t="shared" si="57"/>
        <v>1.3338270948405303E-3</v>
      </c>
    </row>
    <row r="117" spans="1:17" ht="11.45" customHeight="1" x14ac:dyDescent="0.25">
      <c r="A117" s="17" t="str">
        <f>$A$11</f>
        <v>Conventional passenger trains</v>
      </c>
      <c r="B117" s="29">
        <f t="shared" ref="B117:Q117" si="58">IF(B37=0,0,B37/B$29)</f>
        <v>1.5517794098917102E-2</v>
      </c>
      <c r="C117" s="29">
        <f t="shared" si="58"/>
        <v>1.694341861232888E-2</v>
      </c>
      <c r="D117" s="29">
        <f t="shared" si="58"/>
        <v>1.7317533980946487E-2</v>
      </c>
      <c r="E117" s="29">
        <f t="shared" si="58"/>
        <v>1.801647940402212E-2</v>
      </c>
      <c r="F117" s="29">
        <f t="shared" si="58"/>
        <v>1.9440947121833911E-2</v>
      </c>
      <c r="G117" s="29">
        <f t="shared" si="58"/>
        <v>1.9260569023620715E-2</v>
      </c>
      <c r="H117" s="29">
        <f t="shared" si="58"/>
        <v>1.4993249725504363E-2</v>
      </c>
      <c r="I117" s="29">
        <f t="shared" si="58"/>
        <v>1.481846180394596E-2</v>
      </c>
      <c r="J117" s="29">
        <f t="shared" si="58"/>
        <v>1.4699149577087574E-2</v>
      </c>
      <c r="K117" s="29">
        <f t="shared" si="58"/>
        <v>1.1830540777162698E-2</v>
      </c>
      <c r="L117" s="29">
        <f t="shared" si="58"/>
        <v>1.3353827642783709E-2</v>
      </c>
      <c r="M117" s="29">
        <f t="shared" si="58"/>
        <v>1.3589924098443876E-2</v>
      </c>
      <c r="N117" s="29">
        <f t="shared" si="58"/>
        <v>1.70830412592658E-2</v>
      </c>
      <c r="O117" s="29">
        <f t="shared" si="58"/>
        <v>1.4640458480193791E-2</v>
      </c>
      <c r="P117" s="29">
        <f t="shared" si="58"/>
        <v>1.1829024510572687E-2</v>
      </c>
      <c r="Q117" s="29">
        <f t="shared" si="58"/>
        <v>1.0119083073720982E-2</v>
      </c>
    </row>
    <row r="118" spans="1:17" ht="11.45" customHeight="1" x14ac:dyDescent="0.25">
      <c r="A118" s="17" t="str">
        <f>$A$12</f>
        <v>High speed passenger trains</v>
      </c>
      <c r="B118" s="29">
        <f t="shared" ref="B118:Q118" si="59">IF(B38=0,0,B38/B$29)</f>
        <v>5.7248432250433363E-4</v>
      </c>
      <c r="C118" s="29">
        <f t="shared" si="59"/>
        <v>5.8445230546945795E-4</v>
      </c>
      <c r="D118" s="29">
        <f t="shared" si="59"/>
        <v>5.9583227950524222E-4</v>
      </c>
      <c r="E118" s="29">
        <f t="shared" si="59"/>
        <v>5.181237588665886E-4</v>
      </c>
      <c r="F118" s="29">
        <f t="shared" si="59"/>
        <v>5.0593390533834311E-4</v>
      </c>
      <c r="G118" s="29">
        <f t="shared" si="59"/>
        <v>5.3297187870263542E-4</v>
      </c>
      <c r="H118" s="29">
        <f t="shared" si="59"/>
        <v>5.9377302437604049E-4</v>
      </c>
      <c r="I118" s="29">
        <f t="shared" si="59"/>
        <v>5.4761225989453748E-4</v>
      </c>
      <c r="J118" s="29">
        <f t="shared" si="59"/>
        <v>1.1781676348286976E-3</v>
      </c>
      <c r="K118" s="29">
        <f t="shared" si="59"/>
        <v>2.6273657538842042E-3</v>
      </c>
      <c r="L118" s="29">
        <f t="shared" si="59"/>
        <v>2.7222610769946443E-3</v>
      </c>
      <c r="M118" s="29">
        <f t="shared" si="59"/>
        <v>2.6749058561531315E-3</v>
      </c>
      <c r="N118" s="29">
        <f t="shared" si="59"/>
        <v>2.9326311756758408E-3</v>
      </c>
      <c r="O118" s="29">
        <f t="shared" si="59"/>
        <v>3.3488449738874352E-3</v>
      </c>
      <c r="P118" s="29">
        <f t="shared" si="59"/>
        <v>3.1897454437109451E-3</v>
      </c>
      <c r="Q118" s="29">
        <f t="shared" si="59"/>
        <v>3.308333226062994E-3</v>
      </c>
    </row>
    <row r="119" spans="1:17" ht="11.45" customHeight="1" x14ac:dyDescent="0.25">
      <c r="A119" s="19" t="str">
        <f>$A$13</f>
        <v>Aviation</v>
      </c>
      <c r="B119" s="30">
        <f t="shared" ref="B119:Q119" si="60">IF(B39=0,0,B39/B$29)</f>
        <v>0.13272137296146974</v>
      </c>
      <c r="C119" s="30">
        <f t="shared" si="60"/>
        <v>0.12864419962594004</v>
      </c>
      <c r="D119" s="30">
        <f t="shared" si="60"/>
        <v>0.1203903683941747</v>
      </c>
      <c r="E119" s="30">
        <f t="shared" si="60"/>
        <v>0.12008722051351502</v>
      </c>
      <c r="F119" s="30">
        <f t="shared" si="60"/>
        <v>0.12729884852564932</v>
      </c>
      <c r="G119" s="30">
        <f t="shared" si="60"/>
        <v>0.13125645746576275</v>
      </c>
      <c r="H119" s="30">
        <f t="shared" si="60"/>
        <v>0.13372635327157262</v>
      </c>
      <c r="I119" s="30">
        <f t="shared" si="60"/>
        <v>0.13655759777446258</v>
      </c>
      <c r="J119" s="30">
        <f t="shared" si="60"/>
        <v>0.14067787210759639</v>
      </c>
      <c r="K119" s="30">
        <f t="shared" si="60"/>
        <v>0.13710172588518571</v>
      </c>
      <c r="L119" s="30">
        <f t="shared" si="60"/>
        <v>0.14287342994237834</v>
      </c>
      <c r="M119" s="30">
        <f t="shared" si="60"/>
        <v>0.1570900109209378</v>
      </c>
      <c r="N119" s="30">
        <f t="shared" si="60"/>
        <v>0.15994306645177284</v>
      </c>
      <c r="O119" s="30">
        <f t="shared" si="60"/>
        <v>0.15902319051813546</v>
      </c>
      <c r="P119" s="30">
        <f t="shared" si="60"/>
        <v>0.16299601260770633</v>
      </c>
      <c r="Q119" s="30">
        <f t="shared" si="60"/>
        <v>0.16574565823555021</v>
      </c>
    </row>
    <row r="120" spans="1:17" ht="11.45" customHeight="1" x14ac:dyDescent="0.25">
      <c r="A120" s="17" t="str">
        <f>$A$14</f>
        <v>Domestic</v>
      </c>
      <c r="B120" s="29">
        <f t="shared" ref="B120:Q120" si="61">IF(B40=0,0,B40/B$29)</f>
        <v>5.3754824515637907E-2</v>
      </c>
      <c r="C120" s="29">
        <f t="shared" si="61"/>
        <v>5.1310151687426392E-2</v>
      </c>
      <c r="D120" s="29">
        <f t="shared" si="61"/>
        <v>4.7050396932344848E-2</v>
      </c>
      <c r="E120" s="29">
        <f t="shared" si="61"/>
        <v>4.686847511439618E-2</v>
      </c>
      <c r="F120" s="29">
        <f t="shared" si="61"/>
        <v>4.9595605674711933E-2</v>
      </c>
      <c r="G120" s="29">
        <f t="shared" si="61"/>
        <v>5.5892475135060127E-2</v>
      </c>
      <c r="H120" s="29">
        <f t="shared" si="61"/>
        <v>5.717468054876429E-2</v>
      </c>
      <c r="I120" s="29">
        <f t="shared" si="61"/>
        <v>5.8408272647590666E-2</v>
      </c>
      <c r="J120" s="29">
        <f t="shared" si="61"/>
        <v>5.8843818148139465E-2</v>
      </c>
      <c r="K120" s="29">
        <f t="shared" si="61"/>
        <v>5.5678057887531322E-2</v>
      </c>
      <c r="L120" s="29">
        <f t="shared" si="61"/>
        <v>6.3269898904963359E-2</v>
      </c>
      <c r="M120" s="29">
        <f t="shared" si="61"/>
        <v>5.8541902202164202E-2</v>
      </c>
      <c r="N120" s="29">
        <f t="shared" si="61"/>
        <v>5.4760637576769612E-2</v>
      </c>
      <c r="O120" s="29">
        <f t="shared" si="61"/>
        <v>4.8955745212877384E-2</v>
      </c>
      <c r="P120" s="29">
        <f t="shared" si="61"/>
        <v>5.1529550164775041E-2</v>
      </c>
      <c r="Q120" s="29">
        <f t="shared" si="61"/>
        <v>5.3235558644028902E-2</v>
      </c>
    </row>
    <row r="121" spans="1:17" ht="11.45" customHeight="1" x14ac:dyDescent="0.25">
      <c r="A121" s="17" t="str">
        <f>$A$15</f>
        <v>International - Intra-EU</v>
      </c>
      <c r="B121" s="29">
        <f t="shared" ref="B121:Q121" si="62">IF(B41=0,0,B41/B$29)</f>
        <v>5.4133384129277602E-2</v>
      </c>
      <c r="C121" s="29">
        <f t="shared" si="62"/>
        <v>5.2833603444102505E-2</v>
      </c>
      <c r="D121" s="29">
        <f t="shared" si="62"/>
        <v>5.1646336165007238E-2</v>
      </c>
      <c r="E121" s="29">
        <f t="shared" si="62"/>
        <v>5.4316829324129554E-2</v>
      </c>
      <c r="F121" s="29">
        <f t="shared" si="62"/>
        <v>5.5321328571383679E-2</v>
      </c>
      <c r="G121" s="29">
        <f t="shared" si="62"/>
        <v>5.3016114029325885E-2</v>
      </c>
      <c r="H121" s="29">
        <f t="shared" si="62"/>
        <v>5.2274192540137057E-2</v>
      </c>
      <c r="I121" s="29">
        <f t="shared" si="62"/>
        <v>5.1617411214043965E-2</v>
      </c>
      <c r="J121" s="29">
        <f t="shared" si="62"/>
        <v>5.1953026640200912E-2</v>
      </c>
      <c r="K121" s="29">
        <f t="shared" si="62"/>
        <v>5.1406420582016561E-2</v>
      </c>
      <c r="L121" s="29">
        <f t="shared" si="62"/>
        <v>5.0228528526678903E-2</v>
      </c>
      <c r="M121" s="29">
        <f t="shared" si="62"/>
        <v>6.2354476140904315E-2</v>
      </c>
      <c r="N121" s="29">
        <f t="shared" si="62"/>
        <v>6.5825130768130333E-2</v>
      </c>
      <c r="O121" s="29">
        <f t="shared" si="62"/>
        <v>6.7839389761165825E-2</v>
      </c>
      <c r="P121" s="29">
        <f t="shared" si="62"/>
        <v>6.9889020605910443E-2</v>
      </c>
      <c r="Q121" s="29">
        <f t="shared" si="62"/>
        <v>7.0968843247596919E-2</v>
      </c>
    </row>
    <row r="122" spans="1:17" ht="11.45" customHeight="1" x14ac:dyDescent="0.25">
      <c r="A122" s="17" t="str">
        <f>$A$16</f>
        <v>International - Extra-EU</v>
      </c>
      <c r="B122" s="29">
        <f t="shared" ref="B122:Q122" si="63">IF(B42=0,0,B42/B$29)</f>
        <v>2.4833164316554218E-2</v>
      </c>
      <c r="C122" s="29">
        <f t="shared" si="63"/>
        <v>2.4500444494411147E-2</v>
      </c>
      <c r="D122" s="29">
        <f t="shared" si="63"/>
        <v>2.1693635296822604E-2</v>
      </c>
      <c r="E122" s="29">
        <f t="shared" si="63"/>
        <v>1.8901916074989266E-2</v>
      </c>
      <c r="F122" s="29">
        <f t="shared" si="63"/>
        <v>2.238191427955372E-2</v>
      </c>
      <c r="G122" s="29">
        <f t="shared" si="63"/>
        <v>2.2347868301376753E-2</v>
      </c>
      <c r="H122" s="29">
        <f t="shared" si="63"/>
        <v>2.4277480182671299E-2</v>
      </c>
      <c r="I122" s="29">
        <f t="shared" si="63"/>
        <v>2.653191391282796E-2</v>
      </c>
      <c r="J122" s="29">
        <f t="shared" si="63"/>
        <v>2.9881027319255994E-2</v>
      </c>
      <c r="K122" s="29">
        <f t="shared" si="63"/>
        <v>3.001724741563783E-2</v>
      </c>
      <c r="L122" s="29">
        <f t="shared" si="63"/>
        <v>2.9375002510736051E-2</v>
      </c>
      <c r="M122" s="29">
        <f t="shared" si="63"/>
        <v>3.6193632577869277E-2</v>
      </c>
      <c r="N122" s="29">
        <f t="shared" si="63"/>
        <v>3.9357298106872912E-2</v>
      </c>
      <c r="O122" s="29">
        <f t="shared" si="63"/>
        <v>4.2228055544092237E-2</v>
      </c>
      <c r="P122" s="29">
        <f t="shared" si="63"/>
        <v>4.1577441837020848E-2</v>
      </c>
      <c r="Q122" s="29">
        <f t="shared" si="63"/>
        <v>4.1541256343924395E-2</v>
      </c>
    </row>
    <row r="123" spans="1:17" ht="11.45" customHeight="1" x14ac:dyDescent="0.25">
      <c r="A123" s="25" t="s">
        <v>18</v>
      </c>
      <c r="B123" s="32">
        <f t="shared" ref="B123:Q123" si="64">IF(B43=0,0,B43/B$29)</f>
        <v>0.34036085482770884</v>
      </c>
      <c r="C123" s="32">
        <f t="shared" si="64"/>
        <v>0.34941419762107401</v>
      </c>
      <c r="D123" s="32">
        <f t="shared" si="64"/>
        <v>0.35079712153437181</v>
      </c>
      <c r="E123" s="32">
        <f t="shared" si="64"/>
        <v>0.35754767338906723</v>
      </c>
      <c r="F123" s="32">
        <f t="shared" si="64"/>
        <v>0.36630700897443808</v>
      </c>
      <c r="G123" s="32">
        <f t="shared" si="64"/>
        <v>0.36185484011723212</v>
      </c>
      <c r="H123" s="32">
        <f t="shared" si="64"/>
        <v>0.36277946100695363</v>
      </c>
      <c r="I123" s="32">
        <f t="shared" si="64"/>
        <v>0.36591466594071514</v>
      </c>
      <c r="J123" s="32">
        <f t="shared" si="64"/>
        <v>0.35555263416812216</v>
      </c>
      <c r="K123" s="32">
        <f t="shared" si="64"/>
        <v>0.33570437482530974</v>
      </c>
      <c r="L123" s="32">
        <f t="shared" si="64"/>
        <v>0.33131975611501363</v>
      </c>
      <c r="M123" s="32">
        <f t="shared" si="64"/>
        <v>0.32018103801948528</v>
      </c>
      <c r="N123" s="32">
        <f t="shared" si="64"/>
        <v>0.31407961407640966</v>
      </c>
      <c r="O123" s="32">
        <f t="shared" si="64"/>
        <v>0.29667539956252154</v>
      </c>
      <c r="P123" s="32">
        <f t="shared" si="64"/>
        <v>0.28845912898253262</v>
      </c>
      <c r="Q123" s="32">
        <f t="shared" si="64"/>
        <v>0.28183766598477927</v>
      </c>
    </row>
    <row r="124" spans="1:17" ht="11.45" customHeight="1" x14ac:dyDescent="0.25">
      <c r="A124" s="23" t="str">
        <f>$A$18</f>
        <v>Road transport</v>
      </c>
      <c r="B124" s="31">
        <f t="shared" ref="B124:Q124" si="65">IF(B44=0,0,B44/B$29)</f>
        <v>0.28736614196860882</v>
      </c>
      <c r="C124" s="31">
        <f t="shared" si="65"/>
        <v>0.29901965617416615</v>
      </c>
      <c r="D124" s="31">
        <f t="shared" si="65"/>
        <v>0.30137279661289634</v>
      </c>
      <c r="E124" s="31">
        <f t="shared" si="65"/>
        <v>0.30524759948549596</v>
      </c>
      <c r="F124" s="31">
        <f t="shared" si="65"/>
        <v>0.31470356286641116</v>
      </c>
      <c r="G124" s="31">
        <f t="shared" si="65"/>
        <v>0.31228169483962187</v>
      </c>
      <c r="H124" s="31">
        <f t="shared" si="65"/>
        <v>0.31286534654375631</v>
      </c>
      <c r="I124" s="31">
        <f t="shared" si="65"/>
        <v>0.32221653670983236</v>
      </c>
      <c r="J124" s="31">
        <f t="shared" si="65"/>
        <v>0.31303618410725814</v>
      </c>
      <c r="K124" s="31">
        <f t="shared" si="65"/>
        <v>0.29703826263922217</v>
      </c>
      <c r="L124" s="31">
        <f t="shared" si="65"/>
        <v>0.29357351781887137</v>
      </c>
      <c r="M124" s="31">
        <f t="shared" si="65"/>
        <v>0.28706285860848896</v>
      </c>
      <c r="N124" s="31">
        <f t="shared" si="65"/>
        <v>0.27831397905737687</v>
      </c>
      <c r="O124" s="31">
        <f t="shared" si="65"/>
        <v>0.27501051881419192</v>
      </c>
      <c r="P124" s="31">
        <f t="shared" si="65"/>
        <v>0.27268255611882974</v>
      </c>
      <c r="Q124" s="31">
        <f t="shared" si="65"/>
        <v>0.26366894854701795</v>
      </c>
    </row>
    <row r="125" spans="1:17" ht="11.45" customHeight="1" x14ac:dyDescent="0.25">
      <c r="A125" s="17" t="str">
        <f>$A$19</f>
        <v>Light duty vehicles</v>
      </c>
      <c r="B125" s="29">
        <f t="shared" ref="B125:Q125" si="66">IF(B45=0,0,B45/B$29)</f>
        <v>6.3954942265504688E-2</v>
      </c>
      <c r="C125" s="29">
        <f t="shared" si="66"/>
        <v>7.2652275741376185E-2</v>
      </c>
      <c r="D125" s="29">
        <f t="shared" si="66"/>
        <v>6.073292032995297E-2</v>
      </c>
      <c r="E125" s="29">
        <f t="shared" si="66"/>
        <v>6.1503072381024815E-2</v>
      </c>
      <c r="F125" s="29">
        <f t="shared" si="66"/>
        <v>6.0261698440130955E-2</v>
      </c>
      <c r="G125" s="29">
        <f t="shared" si="66"/>
        <v>5.6581543822353281E-2</v>
      </c>
      <c r="H125" s="29">
        <f t="shared" si="66"/>
        <v>5.8255782035612262E-2</v>
      </c>
      <c r="I125" s="29">
        <f t="shared" si="66"/>
        <v>6.7753701902186533E-2</v>
      </c>
      <c r="J125" s="29">
        <f t="shared" si="66"/>
        <v>6.4649039298136673E-2</v>
      </c>
      <c r="K125" s="29">
        <f t="shared" si="66"/>
        <v>5.8160964640220227E-2</v>
      </c>
      <c r="L125" s="29">
        <f t="shared" si="66"/>
        <v>5.5677318966248453E-2</v>
      </c>
      <c r="M125" s="29">
        <f t="shared" si="66"/>
        <v>5.4801388351764985E-2</v>
      </c>
      <c r="N125" s="29">
        <f t="shared" si="66"/>
        <v>5.432959167809074E-2</v>
      </c>
      <c r="O125" s="29">
        <f t="shared" si="66"/>
        <v>5.485797595779212E-2</v>
      </c>
      <c r="P125" s="29">
        <f t="shared" si="66"/>
        <v>5.6235063213902731E-2</v>
      </c>
      <c r="Q125" s="29">
        <f t="shared" si="66"/>
        <v>6.1873226250059664E-2</v>
      </c>
    </row>
    <row r="126" spans="1:17" ht="11.45" customHeight="1" x14ac:dyDescent="0.25">
      <c r="A126" s="17" t="str">
        <f>$A$20</f>
        <v>Heavy duty vehicles</v>
      </c>
      <c r="B126" s="29">
        <f t="shared" ref="B126:Q126" si="67">IF(B46=0,0,B46/B$29)</f>
        <v>0.22341119970310414</v>
      </c>
      <c r="C126" s="29">
        <f t="shared" si="67"/>
        <v>0.22636738043278995</v>
      </c>
      <c r="D126" s="29">
        <f t="shared" si="67"/>
        <v>0.24063987628294339</v>
      </c>
      <c r="E126" s="29">
        <f t="shared" si="67"/>
        <v>0.24374452710447111</v>
      </c>
      <c r="F126" s="29">
        <f t="shared" si="67"/>
        <v>0.2544418644262802</v>
      </c>
      <c r="G126" s="29">
        <f t="shared" si="67"/>
        <v>0.25570015101726862</v>
      </c>
      <c r="H126" s="29">
        <f t="shared" si="67"/>
        <v>0.25460956450814404</v>
      </c>
      <c r="I126" s="29">
        <f t="shared" si="67"/>
        <v>0.25446283480764581</v>
      </c>
      <c r="J126" s="29">
        <f t="shared" si="67"/>
        <v>0.24838714480912144</v>
      </c>
      <c r="K126" s="29">
        <f t="shared" si="67"/>
        <v>0.23887729799900193</v>
      </c>
      <c r="L126" s="29">
        <f t="shared" si="67"/>
        <v>0.23789619885262292</v>
      </c>
      <c r="M126" s="29">
        <f t="shared" si="67"/>
        <v>0.232261470256724</v>
      </c>
      <c r="N126" s="29">
        <f t="shared" si="67"/>
        <v>0.22398438737928617</v>
      </c>
      <c r="O126" s="29">
        <f t="shared" si="67"/>
        <v>0.22015254285639976</v>
      </c>
      <c r="P126" s="29">
        <f t="shared" si="67"/>
        <v>0.21644749290492701</v>
      </c>
      <c r="Q126" s="29">
        <f t="shared" si="67"/>
        <v>0.20179572229695827</v>
      </c>
    </row>
    <row r="127" spans="1:17" ht="11.45" customHeight="1" x14ac:dyDescent="0.25">
      <c r="A127" s="19" t="str">
        <f>$A$21</f>
        <v>Rail transport</v>
      </c>
      <c r="B127" s="30">
        <f t="shared" ref="B127:Q127" si="68">IF(B47=0,0,B47/B$29)</f>
        <v>8.4302312797813108E-3</v>
      </c>
      <c r="C127" s="30">
        <f t="shared" si="68"/>
        <v>7.9170155558899585E-3</v>
      </c>
      <c r="D127" s="30">
        <f t="shared" si="68"/>
        <v>7.4471376800466097E-3</v>
      </c>
      <c r="E127" s="30">
        <f t="shared" si="68"/>
        <v>7.8888221795154184E-3</v>
      </c>
      <c r="F127" s="30">
        <f t="shared" si="68"/>
        <v>7.6311615131965296E-3</v>
      </c>
      <c r="G127" s="30">
        <f t="shared" si="68"/>
        <v>8.5739922371331212E-3</v>
      </c>
      <c r="H127" s="30">
        <f t="shared" si="68"/>
        <v>6.757398535839277E-3</v>
      </c>
      <c r="I127" s="30">
        <f t="shared" si="68"/>
        <v>6.9970906716146971E-3</v>
      </c>
      <c r="J127" s="30">
        <f t="shared" si="68"/>
        <v>7.4848576755233102E-3</v>
      </c>
      <c r="K127" s="30">
        <f t="shared" si="68"/>
        <v>7.4171698049044282E-3</v>
      </c>
      <c r="L127" s="30">
        <f t="shared" si="68"/>
        <v>7.0903135003974847E-3</v>
      </c>
      <c r="M127" s="30">
        <f t="shared" si="68"/>
        <v>7.6027524365711195E-3</v>
      </c>
      <c r="N127" s="30">
        <f t="shared" si="68"/>
        <v>7.2353959497918835E-3</v>
      </c>
      <c r="O127" s="30">
        <f t="shared" si="68"/>
        <v>2.9640843959231182E-3</v>
      </c>
      <c r="P127" s="30">
        <f t="shared" si="68"/>
        <v>2.8913518254037375E-3</v>
      </c>
      <c r="Q127" s="30">
        <f t="shared" si="68"/>
        <v>2.1510198138131962E-3</v>
      </c>
    </row>
    <row r="128" spans="1:17" ht="11.45" customHeight="1" x14ac:dyDescent="0.25">
      <c r="A128" s="19" t="str">
        <f>$A$22</f>
        <v>Aviation</v>
      </c>
      <c r="B128" s="30">
        <f t="shared" ref="B128:Q128" si="69">IF(B48=0,0,B48/B$29)</f>
        <v>2.5975736896056462E-3</v>
      </c>
      <c r="C128" s="30">
        <f t="shared" si="69"/>
        <v>2.379927561280392E-3</v>
      </c>
      <c r="D128" s="30">
        <f t="shared" si="69"/>
        <v>2.2415037581003682E-3</v>
      </c>
      <c r="E128" s="30">
        <f t="shared" si="69"/>
        <v>2.1610542152083329E-3</v>
      </c>
      <c r="F128" s="30">
        <f t="shared" si="69"/>
        <v>2.1664491341836685E-3</v>
      </c>
      <c r="G128" s="30">
        <f t="shared" si="69"/>
        <v>2.1220366484260658E-3</v>
      </c>
      <c r="H128" s="30">
        <f t="shared" si="69"/>
        <v>2.063208917300002E-3</v>
      </c>
      <c r="I128" s="30">
        <f t="shared" si="69"/>
        <v>2.1145373529115521E-3</v>
      </c>
      <c r="J128" s="30">
        <f t="shared" si="69"/>
        <v>2.2940843605848086E-3</v>
      </c>
      <c r="K128" s="30">
        <f t="shared" si="69"/>
        <v>2.2332203104677693E-3</v>
      </c>
      <c r="L128" s="30">
        <f t="shared" si="69"/>
        <v>2.2457717464072738E-3</v>
      </c>
      <c r="M128" s="30">
        <f t="shared" si="69"/>
        <v>2.5680352849154152E-3</v>
      </c>
      <c r="N128" s="30">
        <f t="shared" si="69"/>
        <v>2.7610374826967715E-3</v>
      </c>
      <c r="O128" s="30">
        <f t="shared" si="69"/>
        <v>2.8290868877299058E-3</v>
      </c>
      <c r="P128" s="30">
        <f t="shared" si="69"/>
        <v>2.6962257326082961E-3</v>
      </c>
      <c r="Q128" s="30">
        <f t="shared" si="69"/>
        <v>2.7252171233435401E-3</v>
      </c>
    </row>
    <row r="129" spans="1:17" ht="11.45" customHeight="1" x14ac:dyDescent="0.25">
      <c r="A129" s="17" t="str">
        <f>$A$23</f>
        <v>Domestic and International - Intra-EU</v>
      </c>
      <c r="B129" s="29">
        <f t="shared" ref="B129:Q129" si="70">IF(B49=0,0,B49/B$29)</f>
        <v>1.7381889657000107E-3</v>
      </c>
      <c r="C129" s="29">
        <f t="shared" si="70"/>
        <v>1.5433852151496856E-3</v>
      </c>
      <c r="D129" s="29">
        <f t="shared" si="70"/>
        <v>1.444500979493119E-3</v>
      </c>
      <c r="E129" s="29">
        <f t="shared" si="70"/>
        <v>1.3384602065540047E-3</v>
      </c>
      <c r="F129" s="29">
        <f t="shared" si="70"/>
        <v>1.3152682541615211E-3</v>
      </c>
      <c r="G129" s="29">
        <f t="shared" si="70"/>
        <v>1.3013497242885738E-3</v>
      </c>
      <c r="H129" s="29">
        <f t="shared" si="70"/>
        <v>1.2832752308700966E-3</v>
      </c>
      <c r="I129" s="29">
        <f t="shared" si="70"/>
        <v>1.2209628896780839E-3</v>
      </c>
      <c r="J129" s="29">
        <f t="shared" si="70"/>
        <v>1.2184707281553729E-3</v>
      </c>
      <c r="K129" s="29">
        <f t="shared" si="70"/>
        <v>1.1343823651132725E-3</v>
      </c>
      <c r="L129" s="29">
        <f t="shared" si="70"/>
        <v>9.2235621278725758E-4</v>
      </c>
      <c r="M129" s="29">
        <f t="shared" si="70"/>
        <v>9.5685329091125355E-4</v>
      </c>
      <c r="N129" s="29">
        <f t="shared" si="70"/>
        <v>9.378730699041803E-4</v>
      </c>
      <c r="O129" s="29">
        <f t="shared" si="70"/>
        <v>9.0972997891169939E-4</v>
      </c>
      <c r="P129" s="29">
        <f t="shared" si="70"/>
        <v>8.5140938179398078E-4</v>
      </c>
      <c r="Q129" s="29">
        <f t="shared" si="70"/>
        <v>8.6784883988765959E-4</v>
      </c>
    </row>
    <row r="130" spans="1:17" ht="11.45" customHeight="1" x14ac:dyDescent="0.25">
      <c r="A130" s="17" t="str">
        <f>$A$24</f>
        <v>International - Extra-EU</v>
      </c>
      <c r="B130" s="29">
        <f t="shared" ref="B130:Q130" si="71">IF(B50=0,0,B50/B$29)</f>
        <v>8.5938472390563534E-4</v>
      </c>
      <c r="C130" s="29">
        <f t="shared" si="71"/>
        <v>8.3654234613070636E-4</v>
      </c>
      <c r="D130" s="29">
        <f t="shared" si="71"/>
        <v>7.9700277860724931E-4</v>
      </c>
      <c r="E130" s="29">
        <f t="shared" si="71"/>
        <v>8.2259400865432818E-4</v>
      </c>
      <c r="F130" s="29">
        <f t="shared" si="71"/>
        <v>8.5118088002214716E-4</v>
      </c>
      <c r="G130" s="29">
        <f t="shared" si="71"/>
        <v>8.2068692413749195E-4</v>
      </c>
      <c r="H130" s="29">
        <f t="shared" si="71"/>
        <v>7.7993368642990544E-4</v>
      </c>
      <c r="I130" s="29">
        <f t="shared" si="71"/>
        <v>8.9357446323346792E-4</v>
      </c>
      <c r="J130" s="29">
        <f t="shared" si="71"/>
        <v>1.0756136324294356E-3</v>
      </c>
      <c r="K130" s="29">
        <f t="shared" si="71"/>
        <v>1.0988379453544968E-3</v>
      </c>
      <c r="L130" s="29">
        <f t="shared" si="71"/>
        <v>1.3234155336200163E-3</v>
      </c>
      <c r="M130" s="29">
        <f t="shared" si="71"/>
        <v>1.6111819940041615E-3</v>
      </c>
      <c r="N130" s="29">
        <f t="shared" si="71"/>
        <v>1.8231644127925913E-3</v>
      </c>
      <c r="O130" s="29">
        <f t="shared" si="71"/>
        <v>1.9193569088182066E-3</v>
      </c>
      <c r="P130" s="29">
        <f t="shared" si="71"/>
        <v>1.8448163508143155E-3</v>
      </c>
      <c r="Q130" s="29">
        <f t="shared" si="71"/>
        <v>1.8573682834558806E-3</v>
      </c>
    </row>
    <row r="131" spans="1:17" ht="11.45" customHeight="1" x14ac:dyDescent="0.25">
      <c r="A131" s="19" t="s">
        <v>32</v>
      </c>
      <c r="B131" s="30">
        <f t="shared" ref="B131:Q131" si="72">IF(B51=0,0,B51/B$29)</f>
        <v>4.1966907889713065E-2</v>
      </c>
      <c r="C131" s="30">
        <f t="shared" si="72"/>
        <v>4.0097598329737534E-2</v>
      </c>
      <c r="D131" s="30">
        <f t="shared" si="72"/>
        <v>3.9735683483328461E-2</v>
      </c>
      <c r="E131" s="30">
        <f t="shared" si="72"/>
        <v>4.2250197508847523E-2</v>
      </c>
      <c r="F131" s="30">
        <f t="shared" si="72"/>
        <v>4.1805835460646673E-2</v>
      </c>
      <c r="G131" s="30">
        <f t="shared" si="72"/>
        <v>3.8877116392051048E-2</v>
      </c>
      <c r="H131" s="30">
        <f t="shared" si="72"/>
        <v>4.1093507010058053E-2</v>
      </c>
      <c r="I131" s="30">
        <f t="shared" si="72"/>
        <v>3.4586501206356542E-2</v>
      </c>
      <c r="J131" s="30">
        <f t="shared" si="72"/>
        <v>3.2737508024755911E-2</v>
      </c>
      <c r="K131" s="30">
        <f t="shared" si="72"/>
        <v>2.9015722070715337E-2</v>
      </c>
      <c r="L131" s="30">
        <f t="shared" si="72"/>
        <v>2.841015304933743E-2</v>
      </c>
      <c r="M131" s="30">
        <f t="shared" si="72"/>
        <v>2.2947391689509763E-2</v>
      </c>
      <c r="N131" s="30">
        <f t="shared" si="72"/>
        <v>2.5769201586544183E-2</v>
      </c>
      <c r="O131" s="30">
        <f t="shared" si="72"/>
        <v>1.587170946467668E-2</v>
      </c>
      <c r="P131" s="30">
        <f t="shared" si="72"/>
        <v>1.0188995305690842E-2</v>
      </c>
      <c r="Q131" s="30">
        <f t="shared" si="72"/>
        <v>1.3292480500604609E-2</v>
      </c>
    </row>
    <row r="132" spans="1:17" ht="11.45" customHeight="1" x14ac:dyDescent="0.25">
      <c r="A132" s="17" t="str">
        <f>$A$26</f>
        <v>Domestic coastal shipping</v>
      </c>
      <c r="B132" s="29">
        <f t="shared" ref="B132:Q132" si="73">IF(B52=0,0,B52/B$29)</f>
        <v>4.1966907889713065E-2</v>
      </c>
      <c r="C132" s="29">
        <f t="shared" si="73"/>
        <v>4.0097598329737534E-2</v>
      </c>
      <c r="D132" s="29">
        <f t="shared" si="73"/>
        <v>3.9735683483328461E-2</v>
      </c>
      <c r="E132" s="29">
        <f t="shared" si="73"/>
        <v>4.2250197508847523E-2</v>
      </c>
      <c r="F132" s="29">
        <f t="shared" si="73"/>
        <v>4.1805835460646673E-2</v>
      </c>
      <c r="G132" s="29">
        <f t="shared" si="73"/>
        <v>3.8877116392051048E-2</v>
      </c>
      <c r="H132" s="29">
        <f t="shared" si="73"/>
        <v>4.1093507010058053E-2</v>
      </c>
      <c r="I132" s="29">
        <f t="shared" si="73"/>
        <v>3.4586501206356542E-2</v>
      </c>
      <c r="J132" s="29">
        <f t="shared" si="73"/>
        <v>3.2737508024755911E-2</v>
      </c>
      <c r="K132" s="29">
        <f t="shared" si="73"/>
        <v>2.9015722070715337E-2</v>
      </c>
      <c r="L132" s="29">
        <f t="shared" si="73"/>
        <v>2.841015304933743E-2</v>
      </c>
      <c r="M132" s="29">
        <f t="shared" si="73"/>
        <v>2.2947391689509763E-2</v>
      </c>
      <c r="N132" s="29">
        <f t="shared" si="73"/>
        <v>2.5769201586544183E-2</v>
      </c>
      <c r="O132" s="29">
        <f t="shared" si="73"/>
        <v>1.587170946467668E-2</v>
      </c>
      <c r="P132" s="29">
        <f t="shared" si="73"/>
        <v>1.0188995305690842E-2</v>
      </c>
      <c r="Q132" s="29">
        <f t="shared" si="73"/>
        <v>1.3292480500604609E-2</v>
      </c>
    </row>
    <row r="133" spans="1:17" ht="11.45" customHeight="1" x14ac:dyDescent="0.25">
      <c r="A133" s="15" t="str">
        <f>$A$27</f>
        <v>Inland waterways</v>
      </c>
      <c r="B133" s="28">
        <f t="shared" ref="B133:Q133" si="74">IF(B53=0,0,B53/B$29)</f>
        <v>0</v>
      </c>
      <c r="C133" s="28">
        <f t="shared" si="74"/>
        <v>0</v>
      </c>
      <c r="D133" s="28">
        <f t="shared" si="74"/>
        <v>0</v>
      </c>
      <c r="E133" s="28">
        <f t="shared" si="74"/>
        <v>0</v>
      </c>
      <c r="F133" s="28">
        <f t="shared" si="74"/>
        <v>0</v>
      </c>
      <c r="G133" s="28">
        <f t="shared" si="74"/>
        <v>0</v>
      </c>
      <c r="H133" s="28">
        <f t="shared" si="74"/>
        <v>0</v>
      </c>
      <c r="I133" s="28">
        <f t="shared" si="74"/>
        <v>0</v>
      </c>
      <c r="J133" s="28">
        <f t="shared" si="74"/>
        <v>0</v>
      </c>
      <c r="K133" s="28">
        <f t="shared" si="74"/>
        <v>0</v>
      </c>
      <c r="L133" s="28">
        <f t="shared" si="74"/>
        <v>0</v>
      </c>
      <c r="M133" s="28">
        <f t="shared" si="74"/>
        <v>0</v>
      </c>
      <c r="N133" s="28">
        <f t="shared" si="74"/>
        <v>0</v>
      </c>
      <c r="O133" s="28">
        <f t="shared" si="74"/>
        <v>0</v>
      </c>
      <c r="P133" s="28">
        <f t="shared" si="74"/>
        <v>0</v>
      </c>
      <c r="Q133" s="28">
        <f t="shared" si="74"/>
        <v>0</v>
      </c>
    </row>
    <row r="135" spans="1:17" ht="11.45" customHeight="1" x14ac:dyDescent="0.25">
      <c r="A135" s="27" t="s">
        <v>40</v>
      </c>
      <c r="B135" s="33">
        <f t="shared" ref="B135:Q135" si="75">IF(B55=0,0,B55/B$55)</f>
        <v>1</v>
      </c>
      <c r="C135" s="33">
        <f t="shared" si="75"/>
        <v>1</v>
      </c>
      <c r="D135" s="33">
        <f t="shared" si="75"/>
        <v>1</v>
      </c>
      <c r="E135" s="33">
        <f t="shared" si="75"/>
        <v>1</v>
      </c>
      <c r="F135" s="33">
        <f t="shared" si="75"/>
        <v>1</v>
      </c>
      <c r="G135" s="33">
        <f t="shared" si="75"/>
        <v>1</v>
      </c>
      <c r="H135" s="33">
        <f t="shared" si="75"/>
        <v>1</v>
      </c>
      <c r="I135" s="33">
        <f t="shared" si="75"/>
        <v>1</v>
      </c>
      <c r="J135" s="33">
        <f t="shared" si="75"/>
        <v>1</v>
      </c>
      <c r="K135" s="33">
        <f t="shared" si="75"/>
        <v>1</v>
      </c>
      <c r="L135" s="33">
        <f t="shared" si="75"/>
        <v>1</v>
      </c>
      <c r="M135" s="33">
        <f t="shared" si="75"/>
        <v>1</v>
      </c>
      <c r="N135" s="33">
        <f t="shared" si="75"/>
        <v>1</v>
      </c>
      <c r="O135" s="33">
        <f t="shared" si="75"/>
        <v>1</v>
      </c>
      <c r="P135" s="33">
        <f t="shared" si="75"/>
        <v>1</v>
      </c>
      <c r="Q135" s="33">
        <f t="shared" si="75"/>
        <v>1</v>
      </c>
    </row>
    <row r="136" spans="1:17" ht="11.45" customHeight="1" x14ac:dyDescent="0.25">
      <c r="A136" s="25" t="s">
        <v>39</v>
      </c>
      <c r="B136" s="32">
        <f t="shared" ref="B136:Q136" si="76">IF(B56=0,0,B56/B$55)</f>
        <v>0.65292801749790708</v>
      </c>
      <c r="C136" s="32">
        <f t="shared" si="76"/>
        <v>0.64331734684579178</v>
      </c>
      <c r="D136" s="32">
        <f t="shared" si="76"/>
        <v>0.64137938961364971</v>
      </c>
      <c r="E136" s="32">
        <f t="shared" si="76"/>
        <v>0.63344604978465224</v>
      </c>
      <c r="F136" s="32">
        <f t="shared" si="76"/>
        <v>0.62464499084652203</v>
      </c>
      <c r="G136" s="32">
        <f t="shared" si="76"/>
        <v>0.62799969429858304</v>
      </c>
      <c r="H136" s="32">
        <f t="shared" si="76"/>
        <v>0.62918550942762808</v>
      </c>
      <c r="I136" s="32">
        <f t="shared" si="76"/>
        <v>0.62712497691113755</v>
      </c>
      <c r="J136" s="32">
        <f t="shared" si="76"/>
        <v>0.6387848903641602</v>
      </c>
      <c r="K136" s="32">
        <f t="shared" si="76"/>
        <v>0.65908429810023261</v>
      </c>
      <c r="L136" s="32">
        <f t="shared" si="76"/>
        <v>0.66427827675951578</v>
      </c>
      <c r="M136" s="32">
        <f t="shared" si="76"/>
        <v>0.67585294836676824</v>
      </c>
      <c r="N136" s="32">
        <f t="shared" si="76"/>
        <v>0.68408793426109016</v>
      </c>
      <c r="O136" s="32">
        <f t="shared" si="76"/>
        <v>0.69717320020942664</v>
      </c>
      <c r="P136" s="32">
        <f t="shared" si="76"/>
        <v>0.70635234336361741</v>
      </c>
      <c r="Q136" s="32">
        <f t="shared" si="76"/>
        <v>0.71247537747533363</v>
      </c>
    </row>
    <row r="137" spans="1:17" ht="11.45" customHeight="1" x14ac:dyDescent="0.25">
      <c r="A137" s="23" t="str">
        <f>$A$5</f>
        <v>Road transport</v>
      </c>
      <c r="B137" s="31">
        <f t="shared" ref="B137:Q137" si="77">IF(B57=0,0,B57/B$55)</f>
        <v>0.50834100388577885</v>
      </c>
      <c r="C137" s="31">
        <f t="shared" si="77"/>
        <v>0.50240804144944495</v>
      </c>
      <c r="D137" s="31">
        <f t="shared" si="77"/>
        <v>0.50863119051082561</v>
      </c>
      <c r="E137" s="31">
        <f t="shared" si="77"/>
        <v>0.50167550797812543</v>
      </c>
      <c r="F137" s="31">
        <f t="shared" si="77"/>
        <v>0.48474415252809255</v>
      </c>
      <c r="G137" s="31">
        <f t="shared" si="77"/>
        <v>0.48546303167374955</v>
      </c>
      <c r="H137" s="31">
        <f t="shared" si="77"/>
        <v>0.48486597178818142</v>
      </c>
      <c r="I137" s="31">
        <f t="shared" si="77"/>
        <v>0.47829671361961146</v>
      </c>
      <c r="J137" s="31">
        <f t="shared" si="77"/>
        <v>0.48495067252646329</v>
      </c>
      <c r="K137" s="31">
        <f t="shared" si="77"/>
        <v>0.5090501576250378</v>
      </c>
      <c r="L137" s="31">
        <f t="shared" si="77"/>
        <v>0.50479675729610418</v>
      </c>
      <c r="M137" s="31">
        <f t="shared" si="77"/>
        <v>0.50276268033974314</v>
      </c>
      <c r="N137" s="31">
        <f t="shared" si="77"/>
        <v>0.50128268469409021</v>
      </c>
      <c r="O137" s="31">
        <f t="shared" si="77"/>
        <v>0.52526675497560049</v>
      </c>
      <c r="P137" s="31">
        <f t="shared" si="77"/>
        <v>0.53201799753229917</v>
      </c>
      <c r="Q137" s="31">
        <f t="shared" si="77"/>
        <v>0.53791961062194782</v>
      </c>
    </row>
    <row r="138" spans="1:17" ht="11.45" customHeight="1" x14ac:dyDescent="0.25">
      <c r="A138" s="17" t="str">
        <f>$A$6</f>
        <v>Powered 2-wheelers</v>
      </c>
      <c r="B138" s="29">
        <f t="shared" ref="B138:Q138" si="78">IF(B58=0,0,B58/B$55)</f>
        <v>1.0725584523013339E-2</v>
      </c>
      <c r="C138" s="29">
        <f t="shared" si="78"/>
        <v>1.0859188058613732E-2</v>
      </c>
      <c r="D138" s="29">
        <f t="shared" si="78"/>
        <v>9.7461576094123592E-3</v>
      </c>
      <c r="E138" s="29">
        <f t="shared" si="78"/>
        <v>1.0366311235555016E-2</v>
      </c>
      <c r="F138" s="29">
        <f t="shared" si="78"/>
        <v>9.5147171969179618E-3</v>
      </c>
      <c r="G138" s="29">
        <f t="shared" si="78"/>
        <v>1.0395156806598979E-2</v>
      </c>
      <c r="H138" s="29">
        <f t="shared" si="78"/>
        <v>1.0114175456686043E-2</v>
      </c>
      <c r="I138" s="29">
        <f t="shared" si="78"/>
        <v>1.1074111900853832E-2</v>
      </c>
      <c r="J138" s="29">
        <f t="shared" si="78"/>
        <v>1.1516731974150049E-2</v>
      </c>
      <c r="K138" s="29">
        <f t="shared" si="78"/>
        <v>1.2969063589649849E-2</v>
      </c>
      <c r="L138" s="29">
        <f t="shared" si="78"/>
        <v>1.3466954938653594E-2</v>
      </c>
      <c r="M138" s="29">
        <f t="shared" si="78"/>
        <v>1.2863998398176556E-2</v>
      </c>
      <c r="N138" s="29">
        <f t="shared" si="78"/>
        <v>1.3534921653973193E-2</v>
      </c>
      <c r="O138" s="29">
        <f t="shared" si="78"/>
        <v>1.3628668311056923E-2</v>
      </c>
      <c r="P138" s="29">
        <f t="shared" si="78"/>
        <v>1.5085342755433573E-2</v>
      </c>
      <c r="Q138" s="29">
        <f t="shared" si="78"/>
        <v>1.5661035133059501E-2</v>
      </c>
    </row>
    <row r="139" spans="1:17" ht="11.45" customHeight="1" x14ac:dyDescent="0.25">
      <c r="A139" s="17" t="str">
        <f>$A$7</f>
        <v>Passenger cars</v>
      </c>
      <c r="B139" s="29">
        <f t="shared" ref="B139:Q139" si="79">IF(B59=0,0,B59/B$55)</f>
        <v>0.46116209429736393</v>
      </c>
      <c r="C139" s="29">
        <f t="shared" si="79"/>
        <v>0.45707513351523066</v>
      </c>
      <c r="D139" s="29">
        <f t="shared" si="79"/>
        <v>0.46568423245796475</v>
      </c>
      <c r="E139" s="29">
        <f t="shared" si="79"/>
        <v>0.46075730206704163</v>
      </c>
      <c r="F139" s="29">
        <f t="shared" si="79"/>
        <v>0.44638036900482464</v>
      </c>
      <c r="G139" s="29">
        <f t="shared" si="79"/>
        <v>0.44815848475954939</v>
      </c>
      <c r="H139" s="29">
        <f t="shared" si="79"/>
        <v>0.447782954078423</v>
      </c>
      <c r="I139" s="29">
        <f t="shared" si="79"/>
        <v>0.44051394439753422</v>
      </c>
      <c r="J139" s="29">
        <f t="shared" si="79"/>
        <v>0.44602513260775822</v>
      </c>
      <c r="K139" s="29">
        <f t="shared" si="79"/>
        <v>0.46775789856349831</v>
      </c>
      <c r="L139" s="29">
        <f t="shared" si="79"/>
        <v>0.46361891214097412</v>
      </c>
      <c r="M139" s="29">
        <f t="shared" si="79"/>
        <v>0.46220263082498825</v>
      </c>
      <c r="N139" s="29">
        <f t="shared" si="79"/>
        <v>0.45949475691688663</v>
      </c>
      <c r="O139" s="29">
        <f t="shared" si="79"/>
        <v>0.48221264247625445</v>
      </c>
      <c r="P139" s="29">
        <f t="shared" si="79"/>
        <v>0.48887889057283057</v>
      </c>
      <c r="Q139" s="29">
        <f t="shared" si="79"/>
        <v>0.49259473255066538</v>
      </c>
    </row>
    <row r="140" spans="1:17" ht="11.45" customHeight="1" x14ac:dyDescent="0.25">
      <c r="A140" s="17" t="str">
        <f>$A$8</f>
        <v>Motor coaches, buses and trolley buses</v>
      </c>
      <c r="B140" s="29">
        <f t="shared" ref="B140:Q140" si="80">IF(B60=0,0,B60/B$55)</f>
        <v>3.6453325065401471E-2</v>
      </c>
      <c r="C140" s="29">
        <f t="shared" si="80"/>
        <v>3.4473719875600578E-2</v>
      </c>
      <c r="D140" s="29">
        <f t="shared" si="80"/>
        <v>3.3200800443448503E-2</v>
      </c>
      <c r="E140" s="29">
        <f t="shared" si="80"/>
        <v>3.0551894675528806E-2</v>
      </c>
      <c r="F140" s="29">
        <f t="shared" si="80"/>
        <v>2.8849066326349909E-2</v>
      </c>
      <c r="G140" s="29">
        <f t="shared" si="80"/>
        <v>2.6909390107601211E-2</v>
      </c>
      <c r="H140" s="29">
        <f t="shared" si="80"/>
        <v>2.6968842253072379E-2</v>
      </c>
      <c r="I140" s="29">
        <f t="shared" si="80"/>
        <v>2.6708657321223381E-2</v>
      </c>
      <c r="J140" s="29">
        <f t="shared" si="80"/>
        <v>2.7408807944555E-2</v>
      </c>
      <c r="K140" s="29">
        <f t="shared" si="80"/>
        <v>2.8323195471889624E-2</v>
      </c>
      <c r="L140" s="29">
        <f t="shared" si="80"/>
        <v>2.7710890216476498E-2</v>
      </c>
      <c r="M140" s="29">
        <f t="shared" si="80"/>
        <v>2.7696051116578375E-2</v>
      </c>
      <c r="N140" s="29">
        <f t="shared" si="80"/>
        <v>2.8253006123230371E-2</v>
      </c>
      <c r="O140" s="29">
        <f t="shared" si="80"/>
        <v>2.9425444188289102E-2</v>
      </c>
      <c r="P140" s="29">
        <f t="shared" si="80"/>
        <v>2.8053764204035041E-2</v>
      </c>
      <c r="Q140" s="29">
        <f t="shared" si="80"/>
        <v>2.966384293822295E-2</v>
      </c>
    </row>
    <row r="141" spans="1:17" ht="11.45" customHeight="1" x14ac:dyDescent="0.25">
      <c r="A141" s="19" t="str">
        <f>$A$9</f>
        <v>Rail, metro and tram</v>
      </c>
      <c r="B141" s="30">
        <f t="shared" ref="B141:Q141" si="81">IF(B61=0,0,B61/B$55)</f>
        <v>1.1158229598054873E-2</v>
      </c>
      <c r="C141" s="30">
        <f t="shared" si="81"/>
        <v>1.1645492913216203E-2</v>
      </c>
      <c r="D141" s="30">
        <f t="shared" si="81"/>
        <v>1.1661715343723745E-2</v>
      </c>
      <c r="E141" s="30">
        <f t="shared" si="81"/>
        <v>1.0957269470483255E-2</v>
      </c>
      <c r="F141" s="30">
        <f t="shared" si="81"/>
        <v>1.2062102958748828E-2</v>
      </c>
      <c r="G141" s="30">
        <f t="shared" si="81"/>
        <v>1.0582434695944146E-2</v>
      </c>
      <c r="H141" s="30">
        <f t="shared" si="81"/>
        <v>1.0823035836202363E-2</v>
      </c>
      <c r="I141" s="30">
        <f t="shared" si="81"/>
        <v>1.2239862782591666E-2</v>
      </c>
      <c r="J141" s="30">
        <f t="shared" si="81"/>
        <v>1.2147001605632174E-2</v>
      </c>
      <c r="K141" s="30">
        <f t="shared" si="81"/>
        <v>1.0053531213009836E-2</v>
      </c>
      <c r="L141" s="30">
        <f t="shared" si="81"/>
        <v>1.197747579710207E-2</v>
      </c>
      <c r="M141" s="30">
        <f t="shared" si="81"/>
        <v>8.7605002079121051E-3</v>
      </c>
      <c r="N141" s="30">
        <f t="shared" si="81"/>
        <v>1.2436629728415102E-2</v>
      </c>
      <c r="O141" s="30">
        <f t="shared" si="81"/>
        <v>8.5676861303252659E-3</v>
      </c>
      <c r="P141" s="30">
        <f t="shared" si="81"/>
        <v>6.8154222383301219E-3</v>
      </c>
      <c r="Q141" s="30">
        <f t="shared" si="81"/>
        <v>3.932294832420866E-3</v>
      </c>
    </row>
    <row r="142" spans="1:17" ht="11.45" customHeight="1" x14ac:dyDescent="0.25">
      <c r="A142" s="17" t="str">
        <f>$A$10</f>
        <v>Metro and tram, urban light rail</v>
      </c>
      <c r="B142" s="29">
        <f t="shared" ref="B142:Q142" si="82">IF(B62=0,0,B62/B$55)</f>
        <v>0</v>
      </c>
      <c r="C142" s="29">
        <f t="shared" si="82"/>
        <v>0</v>
      </c>
      <c r="D142" s="29">
        <f t="shared" si="82"/>
        <v>0</v>
      </c>
      <c r="E142" s="29">
        <f t="shared" si="82"/>
        <v>0</v>
      </c>
      <c r="F142" s="29">
        <f t="shared" si="82"/>
        <v>0</v>
      </c>
      <c r="G142" s="29">
        <f t="shared" si="82"/>
        <v>0</v>
      </c>
      <c r="H142" s="29">
        <f t="shared" si="82"/>
        <v>0</v>
      </c>
      <c r="I142" s="29">
        <f t="shared" si="82"/>
        <v>0</v>
      </c>
      <c r="J142" s="29">
        <f t="shared" si="82"/>
        <v>0</v>
      </c>
      <c r="K142" s="29">
        <f t="shared" si="82"/>
        <v>0</v>
      </c>
      <c r="L142" s="29">
        <f t="shared" si="82"/>
        <v>0</v>
      </c>
      <c r="M142" s="29">
        <f t="shared" si="82"/>
        <v>0</v>
      </c>
      <c r="N142" s="29">
        <f t="shared" si="82"/>
        <v>0</v>
      </c>
      <c r="O142" s="29">
        <f t="shared" si="82"/>
        <v>0</v>
      </c>
      <c r="P142" s="29">
        <f t="shared" si="82"/>
        <v>0</v>
      </c>
      <c r="Q142" s="29">
        <f t="shared" si="82"/>
        <v>0</v>
      </c>
    </row>
    <row r="143" spans="1:17" ht="11.45" customHeight="1" x14ac:dyDescent="0.25">
      <c r="A143" s="17" t="str">
        <f>$A$11</f>
        <v>Conventional passenger trains</v>
      </c>
      <c r="B143" s="29">
        <f t="shared" ref="B143:Q143" si="83">IF(B63=0,0,B63/B$55)</f>
        <v>1.1158229598054873E-2</v>
      </c>
      <c r="C143" s="29">
        <f t="shared" si="83"/>
        <v>1.1645492913216203E-2</v>
      </c>
      <c r="D143" s="29">
        <f t="shared" si="83"/>
        <v>1.1661715343723745E-2</v>
      </c>
      <c r="E143" s="29">
        <f t="shared" si="83"/>
        <v>1.0957269470483255E-2</v>
      </c>
      <c r="F143" s="29">
        <f t="shared" si="83"/>
        <v>1.2062102958748828E-2</v>
      </c>
      <c r="G143" s="29">
        <f t="shared" si="83"/>
        <v>1.0582434695944146E-2</v>
      </c>
      <c r="H143" s="29">
        <f t="shared" si="83"/>
        <v>1.0823035836202363E-2</v>
      </c>
      <c r="I143" s="29">
        <f t="shared" si="83"/>
        <v>1.2239862782591666E-2</v>
      </c>
      <c r="J143" s="29">
        <f t="shared" si="83"/>
        <v>1.2147001605632174E-2</v>
      </c>
      <c r="K143" s="29">
        <f t="shared" si="83"/>
        <v>1.0053531213009836E-2</v>
      </c>
      <c r="L143" s="29">
        <f t="shared" si="83"/>
        <v>1.197747579710207E-2</v>
      </c>
      <c r="M143" s="29">
        <f t="shared" si="83"/>
        <v>8.7605002079121051E-3</v>
      </c>
      <c r="N143" s="29">
        <f t="shared" si="83"/>
        <v>1.2436629728415102E-2</v>
      </c>
      <c r="O143" s="29">
        <f t="shared" si="83"/>
        <v>8.5676861303252659E-3</v>
      </c>
      <c r="P143" s="29">
        <f t="shared" si="83"/>
        <v>6.8154222383301219E-3</v>
      </c>
      <c r="Q143" s="29">
        <f t="shared" si="83"/>
        <v>3.932294832420866E-3</v>
      </c>
    </row>
    <row r="144" spans="1:17" ht="11.45" customHeight="1" x14ac:dyDescent="0.25">
      <c r="A144" s="17" t="str">
        <f>$A$12</f>
        <v>High speed passenger trains</v>
      </c>
      <c r="B144" s="29">
        <f t="shared" ref="B144:Q144" si="84">IF(B64=0,0,B64/B$55)</f>
        <v>0</v>
      </c>
      <c r="C144" s="29">
        <f t="shared" si="84"/>
        <v>0</v>
      </c>
      <c r="D144" s="29">
        <f t="shared" si="84"/>
        <v>0</v>
      </c>
      <c r="E144" s="29">
        <f t="shared" si="84"/>
        <v>0</v>
      </c>
      <c r="F144" s="29">
        <f t="shared" si="84"/>
        <v>0</v>
      </c>
      <c r="G144" s="29">
        <f t="shared" si="84"/>
        <v>0</v>
      </c>
      <c r="H144" s="29">
        <f t="shared" si="84"/>
        <v>0</v>
      </c>
      <c r="I144" s="29">
        <f t="shared" si="84"/>
        <v>0</v>
      </c>
      <c r="J144" s="29">
        <f t="shared" si="84"/>
        <v>0</v>
      </c>
      <c r="K144" s="29">
        <f t="shared" si="84"/>
        <v>0</v>
      </c>
      <c r="L144" s="29">
        <f t="shared" si="84"/>
        <v>0</v>
      </c>
      <c r="M144" s="29">
        <f t="shared" si="84"/>
        <v>0</v>
      </c>
      <c r="N144" s="29">
        <f t="shared" si="84"/>
        <v>0</v>
      </c>
      <c r="O144" s="29">
        <f t="shared" si="84"/>
        <v>0</v>
      </c>
      <c r="P144" s="29">
        <f t="shared" si="84"/>
        <v>0</v>
      </c>
      <c r="Q144" s="29">
        <f t="shared" si="84"/>
        <v>0</v>
      </c>
    </row>
    <row r="145" spans="1:17" ht="11.45" customHeight="1" x14ac:dyDescent="0.25">
      <c r="A145" s="19" t="str">
        <f>$A$13</f>
        <v>Aviation</v>
      </c>
      <c r="B145" s="30">
        <f t="shared" ref="B145:Q145" si="85">IF(B65=0,0,B65/B$55)</f>
        <v>0.13342878401407349</v>
      </c>
      <c r="C145" s="30">
        <f t="shared" si="85"/>
        <v>0.12926381248313051</v>
      </c>
      <c r="D145" s="30">
        <f t="shared" si="85"/>
        <v>0.12108648375910032</v>
      </c>
      <c r="E145" s="30">
        <f t="shared" si="85"/>
        <v>0.12081327233604354</v>
      </c>
      <c r="F145" s="30">
        <f t="shared" si="85"/>
        <v>0.12783873535968063</v>
      </c>
      <c r="G145" s="30">
        <f t="shared" si="85"/>
        <v>0.13195422792888933</v>
      </c>
      <c r="H145" s="30">
        <f t="shared" si="85"/>
        <v>0.13349650180324441</v>
      </c>
      <c r="I145" s="30">
        <f t="shared" si="85"/>
        <v>0.13658840050893445</v>
      </c>
      <c r="J145" s="30">
        <f t="shared" si="85"/>
        <v>0.14168721623206473</v>
      </c>
      <c r="K145" s="30">
        <f t="shared" si="85"/>
        <v>0.139980609262185</v>
      </c>
      <c r="L145" s="30">
        <f t="shared" si="85"/>
        <v>0.14750404366630945</v>
      </c>
      <c r="M145" s="30">
        <f t="shared" si="85"/>
        <v>0.16432976781911302</v>
      </c>
      <c r="N145" s="30">
        <f t="shared" si="85"/>
        <v>0.17036861983858478</v>
      </c>
      <c r="O145" s="30">
        <f t="shared" si="85"/>
        <v>0.16333875910350093</v>
      </c>
      <c r="P145" s="30">
        <f t="shared" si="85"/>
        <v>0.16751892359298798</v>
      </c>
      <c r="Q145" s="30">
        <f t="shared" si="85"/>
        <v>0.17062347202096481</v>
      </c>
    </row>
    <row r="146" spans="1:17" ht="11.45" customHeight="1" x14ac:dyDescent="0.25">
      <c r="A146" s="17" t="str">
        <f>$A$14</f>
        <v>Domestic</v>
      </c>
      <c r="B146" s="29">
        <f t="shared" ref="B146:Q146" si="86">IF(B66=0,0,B66/B$55)</f>
        <v>5.4041340214990845E-2</v>
      </c>
      <c r="C146" s="29">
        <f t="shared" si="86"/>
        <v>5.1557286263119395E-2</v>
      </c>
      <c r="D146" s="29">
        <f t="shared" si="86"/>
        <v>4.7322449461690209E-2</v>
      </c>
      <c r="E146" s="29">
        <f t="shared" si="86"/>
        <v>4.7151843666273952E-2</v>
      </c>
      <c r="F146" s="29">
        <f t="shared" si="86"/>
        <v>4.9805945476208174E-2</v>
      </c>
      <c r="G146" s="29">
        <f t="shared" si="86"/>
        <v>5.6189604274557541E-2</v>
      </c>
      <c r="H146" s="29">
        <f t="shared" si="86"/>
        <v>5.7076407590937905E-2</v>
      </c>
      <c r="I146" s="29">
        <f t="shared" si="86"/>
        <v>5.842144756090669E-2</v>
      </c>
      <c r="J146" s="29">
        <f t="shared" si="86"/>
        <v>5.9266014341608213E-2</v>
      </c>
      <c r="K146" s="29">
        <f t="shared" si="86"/>
        <v>5.6847194412116372E-2</v>
      </c>
      <c r="L146" s="29">
        <f t="shared" si="86"/>
        <v>6.5320514350390976E-2</v>
      </c>
      <c r="M146" s="29">
        <f t="shared" si="86"/>
        <v>6.123990405355962E-2</v>
      </c>
      <c r="N146" s="29">
        <f t="shared" si="86"/>
        <v>5.8330094904415722E-2</v>
      </c>
      <c r="O146" s="29">
        <f t="shared" si="86"/>
        <v>5.0284305377124347E-2</v>
      </c>
      <c r="P146" s="29">
        <f t="shared" si="86"/>
        <v>5.2959422986681499E-2</v>
      </c>
      <c r="Q146" s="29">
        <f t="shared" si="86"/>
        <v>5.4802255139083128E-2</v>
      </c>
    </row>
    <row r="147" spans="1:17" ht="11.45" customHeight="1" x14ac:dyDescent="0.25">
      <c r="A147" s="17" t="str">
        <f>$A$15</f>
        <v>International - Intra-EU</v>
      </c>
      <c r="B147" s="29">
        <f t="shared" ref="B147:Q147" si="87">IF(B67=0,0,B67/B$55)</f>
        <v>5.442191756886923E-2</v>
      </c>
      <c r="C147" s="29">
        <f t="shared" si="87"/>
        <v>5.3088075702322123E-2</v>
      </c>
      <c r="D147" s="29">
        <f t="shared" si="87"/>
        <v>5.1944963111881133E-2</v>
      </c>
      <c r="E147" s="29">
        <f t="shared" si="87"/>
        <v>5.4645230903882312E-2</v>
      </c>
      <c r="F147" s="29">
        <f t="shared" si="87"/>
        <v>5.5555951722203387E-2</v>
      </c>
      <c r="G147" s="29">
        <f t="shared" si="87"/>
        <v>5.3297952189167004E-2</v>
      </c>
      <c r="H147" s="29">
        <f t="shared" si="87"/>
        <v>5.2184342636830236E-2</v>
      </c>
      <c r="I147" s="29">
        <f t="shared" si="87"/>
        <v>5.1629054340736752E-2</v>
      </c>
      <c r="J147" s="29">
        <f t="shared" si="87"/>
        <v>5.2325782365049582E-2</v>
      </c>
      <c r="K147" s="29">
        <f t="shared" si="87"/>
        <v>5.2485860601674206E-2</v>
      </c>
      <c r="L147" s="29">
        <f t="shared" si="87"/>
        <v>5.1856465320961165E-2</v>
      </c>
      <c r="M147" s="29">
        <f t="shared" si="87"/>
        <v>6.5228186863353854E-2</v>
      </c>
      <c r="N147" s="29">
        <f t="shared" si="87"/>
        <v>7.0115803882265904E-2</v>
      </c>
      <c r="O147" s="29">
        <f t="shared" si="87"/>
        <v>6.9680413943549235E-2</v>
      </c>
      <c r="P147" s="29">
        <f t="shared" si="87"/>
        <v>7.1828343010132883E-2</v>
      </c>
      <c r="Q147" s="29">
        <f t="shared" si="87"/>
        <v>7.3057421649066062E-2</v>
      </c>
    </row>
    <row r="148" spans="1:17" ht="11.45" customHeight="1" x14ac:dyDescent="0.25">
      <c r="A148" s="17" t="str">
        <f>$A$16</f>
        <v>International - Extra-EU</v>
      </c>
      <c r="B148" s="29">
        <f t="shared" ref="B148:Q148" si="88">IF(B68=0,0,B68/B$55)</f>
        <v>2.4965526230213409E-2</v>
      </c>
      <c r="C148" s="29">
        <f t="shared" si="88"/>
        <v>2.4618450517688996E-2</v>
      </c>
      <c r="D148" s="29">
        <f t="shared" si="88"/>
        <v>2.181907118552898E-2</v>
      </c>
      <c r="E148" s="29">
        <f t="shared" si="88"/>
        <v>1.9016197765887283E-2</v>
      </c>
      <c r="F148" s="29">
        <f t="shared" si="88"/>
        <v>2.247683816126906E-2</v>
      </c>
      <c r="G148" s="29">
        <f t="shared" si="88"/>
        <v>2.2466671465164796E-2</v>
      </c>
      <c r="H148" s="29">
        <f t="shared" si="88"/>
        <v>2.4235751575476239E-2</v>
      </c>
      <c r="I148" s="29">
        <f t="shared" si="88"/>
        <v>2.6537898607291003E-2</v>
      </c>
      <c r="J148" s="29">
        <f t="shared" si="88"/>
        <v>3.0095419525406952E-2</v>
      </c>
      <c r="K148" s="29">
        <f t="shared" si="88"/>
        <v>3.0647554248394427E-2</v>
      </c>
      <c r="L148" s="29">
        <f t="shared" si="88"/>
        <v>3.0327063994957337E-2</v>
      </c>
      <c r="M148" s="29">
        <f t="shared" si="88"/>
        <v>3.7861676902199527E-2</v>
      </c>
      <c r="N148" s="29">
        <f t="shared" si="88"/>
        <v>4.1922721051903158E-2</v>
      </c>
      <c r="O148" s="29">
        <f t="shared" si="88"/>
        <v>4.3374039782827341E-2</v>
      </c>
      <c r="P148" s="29">
        <f t="shared" si="88"/>
        <v>4.2731157596173588E-2</v>
      </c>
      <c r="Q148" s="29">
        <f t="shared" si="88"/>
        <v>4.2763795232815635E-2</v>
      </c>
    </row>
    <row r="149" spans="1:17" ht="11.45" customHeight="1" x14ac:dyDescent="0.25">
      <c r="A149" s="25" t="s">
        <v>18</v>
      </c>
      <c r="B149" s="32">
        <f t="shared" ref="B149:Q149" si="89">IF(B69=0,0,B69/B$55)</f>
        <v>0.34707198250209292</v>
      </c>
      <c r="C149" s="32">
        <f t="shared" si="89"/>
        <v>0.35668265315420816</v>
      </c>
      <c r="D149" s="32">
        <f t="shared" si="89"/>
        <v>0.35862061038635024</v>
      </c>
      <c r="E149" s="32">
        <f t="shared" si="89"/>
        <v>0.36655395021534781</v>
      </c>
      <c r="F149" s="32">
        <f t="shared" si="89"/>
        <v>0.37535500915347797</v>
      </c>
      <c r="G149" s="32">
        <f t="shared" si="89"/>
        <v>0.37200030570141696</v>
      </c>
      <c r="H149" s="32">
        <f t="shared" si="89"/>
        <v>0.37081449057237187</v>
      </c>
      <c r="I149" s="32">
        <f t="shared" si="89"/>
        <v>0.37287502308886245</v>
      </c>
      <c r="J149" s="32">
        <f t="shared" si="89"/>
        <v>0.36121510963583975</v>
      </c>
      <c r="K149" s="32">
        <f t="shared" si="89"/>
        <v>0.34091570189976744</v>
      </c>
      <c r="L149" s="32">
        <f t="shared" si="89"/>
        <v>0.33572172324048427</v>
      </c>
      <c r="M149" s="32">
        <f t="shared" si="89"/>
        <v>0.32414705163323188</v>
      </c>
      <c r="N149" s="32">
        <f t="shared" si="89"/>
        <v>0.31591206573890984</v>
      </c>
      <c r="O149" s="32">
        <f t="shared" si="89"/>
        <v>0.30282679979057336</v>
      </c>
      <c r="P149" s="32">
        <f t="shared" si="89"/>
        <v>0.29364765663638265</v>
      </c>
      <c r="Q149" s="32">
        <f t="shared" si="89"/>
        <v>0.28752462252466643</v>
      </c>
    </row>
    <row r="150" spans="1:17" ht="11.45" customHeight="1" x14ac:dyDescent="0.25">
      <c r="A150" s="23" t="str">
        <f>$A$18</f>
        <v>Road transport</v>
      </c>
      <c r="B150" s="31">
        <f t="shared" ref="B150:Q150" si="90">IF(B70=0,0,B70/B$55)</f>
        <v>0.29637586248787506</v>
      </c>
      <c r="C150" s="31">
        <f t="shared" si="90"/>
        <v>0.30832473237682606</v>
      </c>
      <c r="D150" s="31">
        <f t="shared" si="90"/>
        <v>0.3112232117858485</v>
      </c>
      <c r="E150" s="31">
        <f t="shared" si="90"/>
        <v>0.31502468821622903</v>
      </c>
      <c r="F150" s="31">
        <f t="shared" si="90"/>
        <v>0.32418804255519612</v>
      </c>
      <c r="G150" s="31">
        <f t="shared" si="90"/>
        <v>0.3215427127879476</v>
      </c>
      <c r="H150" s="31">
        <f t="shared" si="90"/>
        <v>0.32110093384802618</v>
      </c>
      <c r="I150" s="31">
        <f t="shared" si="90"/>
        <v>0.32875342018234016</v>
      </c>
      <c r="J150" s="31">
        <f t="shared" si="90"/>
        <v>0.31834033922393284</v>
      </c>
      <c r="K150" s="31">
        <f t="shared" si="90"/>
        <v>0.30087358901707106</v>
      </c>
      <c r="L150" s="31">
        <f t="shared" si="90"/>
        <v>0.29681764326818633</v>
      </c>
      <c r="M150" s="31">
        <f t="shared" si="90"/>
        <v>0.28966002257755408</v>
      </c>
      <c r="N150" s="31">
        <f t="shared" si="90"/>
        <v>0.27801081613753614</v>
      </c>
      <c r="O150" s="31">
        <f t="shared" si="90"/>
        <v>0.28085790417324213</v>
      </c>
      <c r="P150" s="31">
        <f t="shared" si="90"/>
        <v>0.27816004435715058</v>
      </c>
      <c r="Q150" s="31">
        <f t="shared" si="90"/>
        <v>0.26966079770578139</v>
      </c>
    </row>
    <row r="151" spans="1:17" ht="11.45" customHeight="1" x14ac:dyDescent="0.25">
      <c r="A151" s="17" t="str">
        <f>$A$19</f>
        <v>Light duty vehicles</v>
      </c>
      <c r="B151" s="29">
        <f t="shared" ref="B151:Q151" si="91">IF(B71=0,0,B71/B$55)</f>
        <v>6.5830775749925907E-2</v>
      </c>
      <c r="C151" s="29">
        <f t="shared" si="91"/>
        <v>7.4778664509924514E-2</v>
      </c>
      <c r="D151" s="29">
        <f t="shared" si="91"/>
        <v>6.2601537495715343E-2</v>
      </c>
      <c r="E151" s="29">
        <f t="shared" si="91"/>
        <v>6.336580651699196E-2</v>
      </c>
      <c r="F151" s="29">
        <f t="shared" si="91"/>
        <v>6.1987482623702309E-2</v>
      </c>
      <c r="G151" s="29">
        <f t="shared" si="91"/>
        <v>5.8180412446712515E-2</v>
      </c>
      <c r="H151" s="29">
        <f t="shared" si="91"/>
        <v>5.9713657054559277E-2</v>
      </c>
      <c r="I151" s="29">
        <f t="shared" si="91"/>
        <v>6.9055930111765584E-2</v>
      </c>
      <c r="J151" s="29">
        <f t="shared" si="91"/>
        <v>6.5695568938004101E-2</v>
      </c>
      <c r="K151" s="29">
        <f t="shared" si="91"/>
        <v>5.8872757581260905E-2</v>
      </c>
      <c r="L151" s="29">
        <f t="shared" si="91"/>
        <v>5.6257406611149648E-2</v>
      </c>
      <c r="M151" s="29">
        <f t="shared" si="91"/>
        <v>5.5273589602639998E-2</v>
      </c>
      <c r="N151" s="29">
        <f t="shared" si="91"/>
        <v>5.426175935106118E-2</v>
      </c>
      <c r="O151" s="29">
        <f t="shared" si="91"/>
        <v>5.5973779706857213E-2</v>
      </c>
      <c r="P151" s="29">
        <f t="shared" si="91"/>
        <v>5.73073117648705E-2</v>
      </c>
      <c r="Q151" s="29">
        <f t="shared" si="91"/>
        <v>6.3169934724835883E-2</v>
      </c>
    </row>
    <row r="152" spans="1:17" ht="11.45" customHeight="1" x14ac:dyDescent="0.25">
      <c r="A152" s="17" t="str">
        <f>$A$20</f>
        <v>Heavy duty vehicles</v>
      </c>
      <c r="B152" s="29">
        <f t="shared" ref="B152:Q152" si="92">IF(B72=0,0,B72/B$55)</f>
        <v>0.23054508673794913</v>
      </c>
      <c r="C152" s="29">
        <f t="shared" si="92"/>
        <v>0.23354606786690155</v>
      </c>
      <c r="D152" s="29">
        <f t="shared" si="92"/>
        <v>0.24862167429013315</v>
      </c>
      <c r="E152" s="29">
        <f t="shared" si="92"/>
        <v>0.25165888169923706</v>
      </c>
      <c r="F152" s="29">
        <f t="shared" si="92"/>
        <v>0.26220055993149383</v>
      </c>
      <c r="G152" s="29">
        <f t="shared" si="92"/>
        <v>0.26336230034123503</v>
      </c>
      <c r="H152" s="29">
        <f t="shared" si="92"/>
        <v>0.26138727679346685</v>
      </c>
      <c r="I152" s="29">
        <f t="shared" si="92"/>
        <v>0.25969749007057458</v>
      </c>
      <c r="J152" s="29">
        <f t="shared" si="92"/>
        <v>0.25264477028592874</v>
      </c>
      <c r="K152" s="29">
        <f t="shared" si="92"/>
        <v>0.24200083143581011</v>
      </c>
      <c r="L152" s="29">
        <f t="shared" si="92"/>
        <v>0.24056023665703669</v>
      </c>
      <c r="M152" s="29">
        <f t="shared" si="92"/>
        <v>0.23438643297491407</v>
      </c>
      <c r="N152" s="29">
        <f t="shared" si="92"/>
        <v>0.22374905678647491</v>
      </c>
      <c r="O152" s="29">
        <f t="shared" si="92"/>
        <v>0.22488412446638489</v>
      </c>
      <c r="P152" s="29">
        <f t="shared" si="92"/>
        <v>0.22085273259228005</v>
      </c>
      <c r="Q152" s="29">
        <f t="shared" si="92"/>
        <v>0.20649086298094549</v>
      </c>
    </row>
    <row r="153" spans="1:17" ht="11.45" customHeight="1" x14ac:dyDescent="0.25">
      <c r="A153" s="19" t="str">
        <f>$A$21</f>
        <v>Rail transport</v>
      </c>
      <c r="B153" s="30">
        <f t="shared" ref="B153:Q153" si="93">IF(B73=0,0,B73/B$55)</f>
        <v>4.3059461638574725E-3</v>
      </c>
      <c r="C153" s="30">
        <f t="shared" si="93"/>
        <v>4.1641008809500347E-3</v>
      </c>
      <c r="D153" s="30">
        <f t="shared" si="93"/>
        <v>3.6398399535456706E-3</v>
      </c>
      <c r="E153" s="30">
        <f t="shared" si="93"/>
        <v>5.2032781047619591E-3</v>
      </c>
      <c r="F153" s="30">
        <f t="shared" si="93"/>
        <v>5.5458315832283044E-3</v>
      </c>
      <c r="G153" s="30">
        <f t="shared" si="93"/>
        <v>7.9487934884638657E-3</v>
      </c>
      <c r="H153" s="30">
        <f t="shared" si="93"/>
        <v>5.0859824094647522E-3</v>
      </c>
      <c r="I153" s="30">
        <f t="shared" si="93"/>
        <v>6.1032054793312401E-3</v>
      </c>
      <c r="J153" s="30">
        <f t="shared" si="93"/>
        <v>6.3545094045879356E-3</v>
      </c>
      <c r="K153" s="30">
        <f t="shared" si="93"/>
        <v>7.0116081382480414E-3</v>
      </c>
      <c r="L153" s="30">
        <f t="shared" si="93"/>
        <v>6.1976196641221944E-3</v>
      </c>
      <c r="M153" s="30">
        <f t="shared" si="93"/>
        <v>6.8733432943541405E-3</v>
      </c>
      <c r="N153" s="30">
        <f t="shared" si="93"/>
        <v>6.5194532333457912E-3</v>
      </c>
      <c r="O153" s="30">
        <f t="shared" si="93"/>
        <v>2.0799433948829652E-3</v>
      </c>
      <c r="P153" s="30">
        <f t="shared" si="93"/>
        <v>1.801699415632707E-3</v>
      </c>
      <c r="Q153" s="30">
        <f t="shared" si="93"/>
        <v>8.0616215828527012E-4</v>
      </c>
    </row>
    <row r="154" spans="1:17" ht="11.45" customHeight="1" x14ac:dyDescent="0.25">
      <c r="A154" s="19" t="str">
        <f>$A$22</f>
        <v>Aviation</v>
      </c>
      <c r="B154" s="30">
        <f t="shared" ref="B154:Q154" si="94">IF(B74=0,0,B74/B$55)</f>
        <v>2.611418877437701E-3</v>
      </c>
      <c r="C154" s="30">
        <f t="shared" si="94"/>
        <v>2.3913904466684554E-3</v>
      </c>
      <c r="D154" s="30">
        <f t="shared" si="94"/>
        <v>2.2544644727103898E-3</v>
      </c>
      <c r="E154" s="30">
        <f t="shared" si="94"/>
        <v>2.1741200297456793E-3</v>
      </c>
      <c r="F154" s="30">
        <f t="shared" si="94"/>
        <v>2.1756372562891763E-3</v>
      </c>
      <c r="G154" s="30">
        <f t="shared" si="94"/>
        <v>2.1333175752736465E-3</v>
      </c>
      <c r="H154" s="30">
        <f t="shared" si="94"/>
        <v>2.0596626335084574E-3</v>
      </c>
      <c r="I154" s="30">
        <f t="shared" si="94"/>
        <v>2.1150143203866253E-3</v>
      </c>
      <c r="J154" s="30">
        <f t="shared" si="94"/>
        <v>2.3105440961189096E-3</v>
      </c>
      <c r="K154" s="30">
        <f t="shared" si="94"/>
        <v>2.2801138180984968E-3</v>
      </c>
      <c r="L154" s="30">
        <f t="shared" si="94"/>
        <v>2.318558558300321E-3</v>
      </c>
      <c r="M154" s="30">
        <f t="shared" si="94"/>
        <v>2.6863875026008595E-3</v>
      </c>
      <c r="N154" s="30">
        <f t="shared" si="94"/>
        <v>2.9410099211239385E-3</v>
      </c>
      <c r="O154" s="30">
        <f t="shared" si="94"/>
        <v>2.9058625986068936E-3</v>
      </c>
      <c r="P154" s="30">
        <f t="shared" si="94"/>
        <v>2.7710422191573455E-3</v>
      </c>
      <c r="Q154" s="30">
        <f t="shared" si="94"/>
        <v>2.8054189325131145E-3</v>
      </c>
    </row>
    <row r="155" spans="1:17" ht="11.45" customHeight="1" x14ac:dyDescent="0.25">
      <c r="A155" s="17" t="str">
        <f>$A$23</f>
        <v>Domestic and International - Intra-EU</v>
      </c>
      <c r="B155" s="29">
        <f t="shared" ref="B155:Q155" si="95">IF(B75=0,0,B75/B$55)</f>
        <v>1.7474535932307028E-3</v>
      </c>
      <c r="C155" s="29">
        <f t="shared" si="95"/>
        <v>1.550818906879939E-3</v>
      </c>
      <c r="D155" s="29">
        <f t="shared" si="95"/>
        <v>1.4528533031871792E-3</v>
      </c>
      <c r="E155" s="29">
        <f t="shared" si="95"/>
        <v>1.3465525869771249E-3</v>
      </c>
      <c r="F155" s="29">
        <f t="shared" si="95"/>
        <v>1.3208464351259629E-3</v>
      </c>
      <c r="G155" s="29">
        <f t="shared" si="95"/>
        <v>1.3082678098238574E-3</v>
      </c>
      <c r="H155" s="29">
        <f t="shared" si="95"/>
        <v>1.28106951233468E-3</v>
      </c>
      <c r="I155" s="29">
        <f t="shared" si="95"/>
        <v>1.2212382972445885E-3</v>
      </c>
      <c r="J155" s="29">
        <f t="shared" si="95"/>
        <v>1.2272130857975167E-3</v>
      </c>
      <c r="K155" s="29">
        <f t="shared" si="95"/>
        <v>1.1582023025575364E-3</v>
      </c>
      <c r="L155" s="29">
        <f t="shared" si="95"/>
        <v>9.5225033193179257E-4</v>
      </c>
      <c r="M155" s="29">
        <f t="shared" si="95"/>
        <v>1.0009514813232644E-3</v>
      </c>
      <c r="N155" s="29">
        <f t="shared" si="95"/>
        <v>9.9900635925053338E-4</v>
      </c>
      <c r="O155" s="29">
        <f t="shared" si="95"/>
        <v>9.3441821529637167E-4</v>
      </c>
      <c r="P155" s="29">
        <f t="shared" si="95"/>
        <v>8.7503479927677509E-4</v>
      </c>
      <c r="Q155" s="29">
        <f t="shared" si="95"/>
        <v>8.9338920746002807E-4</v>
      </c>
    </row>
    <row r="156" spans="1:17" ht="11.45" customHeight="1" x14ac:dyDescent="0.25">
      <c r="A156" s="17" t="str">
        <f>$A$24</f>
        <v>International - Extra-EU</v>
      </c>
      <c r="B156" s="29">
        <f t="shared" ref="B156:Q156" si="96">IF(B76=0,0,B76/B$55)</f>
        <v>8.6396528420699817E-4</v>
      </c>
      <c r="C156" s="29">
        <f t="shared" si="96"/>
        <v>8.4057153978851621E-4</v>
      </c>
      <c r="D156" s="29">
        <f t="shared" si="96"/>
        <v>8.016111695232105E-4</v>
      </c>
      <c r="E156" s="29">
        <f t="shared" si="96"/>
        <v>8.2756744276855454E-4</v>
      </c>
      <c r="F156" s="29">
        <f t="shared" si="96"/>
        <v>8.5479082116321351E-4</v>
      </c>
      <c r="G156" s="29">
        <f t="shared" si="96"/>
        <v>8.2504976544978863E-4</v>
      </c>
      <c r="H156" s="29">
        <f t="shared" si="96"/>
        <v>7.7859312117377723E-4</v>
      </c>
      <c r="I156" s="29">
        <f t="shared" si="96"/>
        <v>8.9377602314203689E-4</v>
      </c>
      <c r="J156" s="29">
        <f t="shared" si="96"/>
        <v>1.0833310103213927E-3</v>
      </c>
      <c r="K156" s="29">
        <f t="shared" si="96"/>
        <v>1.1219115155409604E-3</v>
      </c>
      <c r="L156" s="29">
        <f t="shared" si="96"/>
        <v>1.3663082263685284E-3</v>
      </c>
      <c r="M156" s="29">
        <f t="shared" si="96"/>
        <v>1.6854360212775949E-3</v>
      </c>
      <c r="N156" s="29">
        <f t="shared" si="96"/>
        <v>1.9420035618734053E-3</v>
      </c>
      <c r="O156" s="29">
        <f t="shared" si="96"/>
        <v>1.9714443833105219E-3</v>
      </c>
      <c r="P156" s="29">
        <f t="shared" si="96"/>
        <v>1.8960074198805703E-3</v>
      </c>
      <c r="Q156" s="29">
        <f t="shared" si="96"/>
        <v>1.9120297250530863E-3</v>
      </c>
    </row>
    <row r="157" spans="1:17" ht="11.45" customHeight="1" x14ac:dyDescent="0.25">
      <c r="A157" s="19" t="s">
        <v>32</v>
      </c>
      <c r="B157" s="30">
        <f t="shared" ref="B157:Q157" si="97">IF(B77=0,0,B77/B$55)</f>
        <v>4.3778754972922697E-2</v>
      </c>
      <c r="C157" s="30">
        <f t="shared" si="97"/>
        <v>4.1802429449763569E-2</v>
      </c>
      <c r="D157" s="30">
        <f t="shared" si="97"/>
        <v>4.1503094174245685E-2</v>
      </c>
      <c r="E157" s="30">
        <f t="shared" si="97"/>
        <v>4.415186386461116E-2</v>
      </c>
      <c r="F157" s="30">
        <f t="shared" si="97"/>
        <v>4.3445497758764343E-2</v>
      </c>
      <c r="G157" s="30">
        <f t="shared" si="97"/>
        <v>4.0375481849731873E-2</v>
      </c>
      <c r="H157" s="30">
        <f t="shared" si="97"/>
        <v>4.2567911681372514E-2</v>
      </c>
      <c r="I157" s="30">
        <f t="shared" si="97"/>
        <v>3.590338310680434E-2</v>
      </c>
      <c r="J157" s="30">
        <f t="shared" si="97"/>
        <v>3.4209716911200116E-2</v>
      </c>
      <c r="K157" s="30">
        <f t="shared" si="97"/>
        <v>3.0750390926349822E-2</v>
      </c>
      <c r="L157" s="30">
        <f t="shared" si="97"/>
        <v>3.0387901749875459E-2</v>
      </c>
      <c r="M157" s="30">
        <f t="shared" si="97"/>
        <v>2.4927298258722776E-2</v>
      </c>
      <c r="N157" s="30">
        <f t="shared" si="97"/>
        <v>2.8440786446903985E-2</v>
      </c>
      <c r="O157" s="30">
        <f t="shared" si="97"/>
        <v>1.6983089623841381E-2</v>
      </c>
      <c r="P157" s="30">
        <f t="shared" si="97"/>
        <v>1.0914870644442028E-2</v>
      </c>
      <c r="Q157" s="30">
        <f t="shared" si="97"/>
        <v>1.4252243728086663E-2</v>
      </c>
    </row>
    <row r="158" spans="1:17" ht="11.45" customHeight="1" x14ac:dyDescent="0.25">
      <c r="A158" s="17" t="str">
        <f>$A$26</f>
        <v>Domestic coastal shipping</v>
      </c>
      <c r="B158" s="29">
        <f t="shared" ref="B158:Q158" si="98">IF(B78=0,0,B78/B$55)</f>
        <v>4.3778754972922697E-2</v>
      </c>
      <c r="C158" s="29">
        <f t="shared" si="98"/>
        <v>4.1802429449763569E-2</v>
      </c>
      <c r="D158" s="29">
        <f t="shared" si="98"/>
        <v>4.1503094174245685E-2</v>
      </c>
      <c r="E158" s="29">
        <f t="shared" si="98"/>
        <v>4.415186386461116E-2</v>
      </c>
      <c r="F158" s="29">
        <f t="shared" si="98"/>
        <v>4.3445497758764343E-2</v>
      </c>
      <c r="G158" s="29">
        <f t="shared" si="98"/>
        <v>4.0375481849731873E-2</v>
      </c>
      <c r="H158" s="29">
        <f t="shared" si="98"/>
        <v>4.2567911681372514E-2</v>
      </c>
      <c r="I158" s="29">
        <f t="shared" si="98"/>
        <v>3.590338310680434E-2</v>
      </c>
      <c r="J158" s="29">
        <f t="shared" si="98"/>
        <v>3.4209716911200116E-2</v>
      </c>
      <c r="K158" s="29">
        <f t="shared" si="98"/>
        <v>3.0750390926349822E-2</v>
      </c>
      <c r="L158" s="29">
        <f t="shared" si="98"/>
        <v>3.0387901749875459E-2</v>
      </c>
      <c r="M158" s="29">
        <f t="shared" si="98"/>
        <v>2.4927298258722776E-2</v>
      </c>
      <c r="N158" s="29">
        <f t="shared" si="98"/>
        <v>2.8440786446903985E-2</v>
      </c>
      <c r="O158" s="29">
        <f t="shared" si="98"/>
        <v>1.6983089623841381E-2</v>
      </c>
      <c r="P158" s="29">
        <f t="shared" si="98"/>
        <v>1.0914870644442028E-2</v>
      </c>
      <c r="Q158" s="29">
        <f t="shared" si="98"/>
        <v>1.4252243728086663E-2</v>
      </c>
    </row>
    <row r="159" spans="1:17" ht="11.45" customHeight="1" x14ac:dyDescent="0.25">
      <c r="A159" s="15" t="str">
        <f>$A$27</f>
        <v>Inland waterways</v>
      </c>
      <c r="B159" s="28">
        <f t="shared" ref="B159:Q159" si="99">IF(B79=0,0,B79/B$55)</f>
        <v>0</v>
      </c>
      <c r="C159" s="28">
        <f t="shared" si="99"/>
        <v>0</v>
      </c>
      <c r="D159" s="28">
        <f t="shared" si="99"/>
        <v>0</v>
      </c>
      <c r="E159" s="28">
        <f t="shared" si="99"/>
        <v>0</v>
      </c>
      <c r="F159" s="28">
        <f t="shared" si="99"/>
        <v>0</v>
      </c>
      <c r="G159" s="28">
        <f t="shared" si="99"/>
        <v>0</v>
      </c>
      <c r="H159" s="28">
        <f t="shared" si="99"/>
        <v>0</v>
      </c>
      <c r="I159" s="28">
        <f t="shared" si="99"/>
        <v>0</v>
      </c>
      <c r="J159" s="28">
        <f t="shared" si="99"/>
        <v>0</v>
      </c>
      <c r="K159" s="28">
        <f t="shared" si="99"/>
        <v>0</v>
      </c>
      <c r="L159" s="28">
        <f t="shared" si="99"/>
        <v>0</v>
      </c>
      <c r="M159" s="28">
        <f t="shared" si="99"/>
        <v>0</v>
      </c>
      <c r="N159" s="28">
        <f t="shared" si="99"/>
        <v>0</v>
      </c>
      <c r="O159" s="28">
        <f t="shared" si="99"/>
        <v>0</v>
      </c>
      <c r="P159" s="28">
        <f t="shared" si="99"/>
        <v>0</v>
      </c>
      <c r="Q159" s="28">
        <f t="shared" si="99"/>
        <v>0</v>
      </c>
    </row>
    <row r="161" spans="1:17" ht="11.45" customHeight="1" x14ac:dyDescent="0.25">
      <c r="A161" s="27" t="s">
        <v>38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</row>
    <row r="162" spans="1:17" ht="11.45" customHeight="1" x14ac:dyDescent="0.25">
      <c r="A162" s="25" t="s">
        <v>37</v>
      </c>
      <c r="B162" s="24">
        <f t="shared" ref="B162:Q162" si="100">IF(B30=0,"",B30/B4*1000)</f>
        <v>43.290962677728764</v>
      </c>
      <c r="C162" s="24">
        <f t="shared" si="100"/>
        <v>43.156227358293727</v>
      </c>
      <c r="D162" s="24">
        <f t="shared" si="100"/>
        <v>43.509618541547255</v>
      </c>
      <c r="E162" s="24">
        <f t="shared" si="100"/>
        <v>44.239521751016362</v>
      </c>
      <c r="F162" s="24">
        <f t="shared" si="100"/>
        <v>43.810478833072153</v>
      </c>
      <c r="G162" s="24">
        <f t="shared" si="100"/>
        <v>43.868246430005968</v>
      </c>
      <c r="H162" s="24">
        <f t="shared" si="100"/>
        <v>43.947631278964053</v>
      </c>
      <c r="I162" s="24">
        <f t="shared" si="100"/>
        <v>43.360487611042565</v>
      </c>
      <c r="J162" s="24">
        <f t="shared" si="100"/>
        <v>41.871300380908046</v>
      </c>
      <c r="K162" s="24">
        <f t="shared" si="100"/>
        <v>40.76920758631897</v>
      </c>
      <c r="L162" s="24">
        <f t="shared" si="100"/>
        <v>41.045637865105903</v>
      </c>
      <c r="M162" s="24">
        <f t="shared" si="100"/>
        <v>39.719773488766741</v>
      </c>
      <c r="N162" s="24">
        <f t="shared" si="100"/>
        <v>38.294272299827021</v>
      </c>
      <c r="O162" s="24">
        <f t="shared" si="100"/>
        <v>37.634450398689346</v>
      </c>
      <c r="P162" s="24">
        <f t="shared" si="100"/>
        <v>39.183213472148651</v>
      </c>
      <c r="Q162" s="24">
        <f t="shared" si="100"/>
        <v>39.606435745892895</v>
      </c>
    </row>
    <row r="163" spans="1:17" ht="11.45" customHeight="1" x14ac:dyDescent="0.25">
      <c r="A163" s="23" t="str">
        <f>$A$5</f>
        <v>Road transport</v>
      </c>
      <c r="B163" s="22">
        <f t="shared" ref="B163:Q163" si="101">IF(B31=0,"",B31/B5*1000)</f>
        <v>46.592393105122781</v>
      </c>
      <c r="C163" s="22">
        <f t="shared" si="101"/>
        <v>46.990262255958562</v>
      </c>
      <c r="D163" s="22">
        <f t="shared" si="101"/>
        <v>47.685146275363287</v>
      </c>
      <c r="E163" s="22">
        <f t="shared" si="101"/>
        <v>48.505041876564455</v>
      </c>
      <c r="F163" s="22">
        <f t="shared" si="101"/>
        <v>47.492938362430031</v>
      </c>
      <c r="G163" s="22">
        <f t="shared" si="101"/>
        <v>48.086183206889537</v>
      </c>
      <c r="H163" s="22">
        <f t="shared" si="101"/>
        <v>49.533225708632429</v>
      </c>
      <c r="I163" s="22">
        <f t="shared" si="101"/>
        <v>48.735165625515826</v>
      </c>
      <c r="J163" s="22">
        <f t="shared" si="101"/>
        <v>47.088864481122599</v>
      </c>
      <c r="K163" s="22">
        <f t="shared" si="101"/>
        <v>45.790826121540846</v>
      </c>
      <c r="L163" s="22">
        <f t="shared" si="101"/>
        <v>46.232347950874264</v>
      </c>
      <c r="M163" s="22">
        <f t="shared" si="101"/>
        <v>44.95578585946204</v>
      </c>
      <c r="N163" s="22">
        <f t="shared" si="101"/>
        <v>43.145313453320099</v>
      </c>
      <c r="O163" s="22">
        <f t="shared" si="101"/>
        <v>43.382487767526719</v>
      </c>
      <c r="P163" s="22">
        <f t="shared" si="101"/>
        <v>46.754851875090985</v>
      </c>
      <c r="Q163" s="22">
        <f t="shared" si="101"/>
        <v>47.204122172739325</v>
      </c>
    </row>
    <row r="164" spans="1:17" ht="11.45" customHeight="1" x14ac:dyDescent="0.25">
      <c r="A164" s="17" t="str">
        <f>$A$6</f>
        <v>Powered 2-wheelers</v>
      </c>
      <c r="B164" s="20">
        <f t="shared" ref="B164:Q164" si="102">IF(B32=0,"",B32/B6*1000)</f>
        <v>34.715412227780774</v>
      </c>
      <c r="C164" s="20">
        <f t="shared" si="102"/>
        <v>34.474221948685873</v>
      </c>
      <c r="D164" s="20">
        <f t="shared" si="102"/>
        <v>34.028339234403767</v>
      </c>
      <c r="E164" s="20">
        <f t="shared" si="102"/>
        <v>33.712876072153868</v>
      </c>
      <c r="F164" s="20">
        <f t="shared" si="102"/>
        <v>33.300082135422912</v>
      </c>
      <c r="G164" s="20">
        <f t="shared" si="102"/>
        <v>32.906795927583723</v>
      </c>
      <c r="H164" s="20">
        <f t="shared" si="102"/>
        <v>32.408808455423433</v>
      </c>
      <c r="I164" s="20">
        <f t="shared" si="102"/>
        <v>32.043693211634022</v>
      </c>
      <c r="J164" s="20">
        <f t="shared" si="102"/>
        <v>31.374990523673894</v>
      </c>
      <c r="K164" s="20">
        <f t="shared" si="102"/>
        <v>31.721906278837224</v>
      </c>
      <c r="L164" s="20">
        <f t="shared" si="102"/>
        <v>31.874857079724226</v>
      </c>
      <c r="M164" s="20">
        <f t="shared" si="102"/>
        <v>31.749198760097975</v>
      </c>
      <c r="N164" s="20">
        <f t="shared" si="102"/>
        <v>31.93298446722563</v>
      </c>
      <c r="O164" s="20">
        <f t="shared" si="102"/>
        <v>31.908886884923771</v>
      </c>
      <c r="P164" s="20">
        <f t="shared" si="102"/>
        <v>31.847289289111714</v>
      </c>
      <c r="Q164" s="20">
        <f t="shared" si="102"/>
        <v>31.358785619661994</v>
      </c>
    </row>
    <row r="165" spans="1:17" ht="11.45" customHeight="1" x14ac:dyDescent="0.25">
      <c r="A165" s="17" t="str">
        <f>$A$7</f>
        <v>Passenger cars</v>
      </c>
      <c r="B165" s="20">
        <f t="shared" ref="B165:Q165" si="103">IF(B33=0,"",B33/B7*1000)</f>
        <v>50.861311132531675</v>
      </c>
      <c r="C165" s="20">
        <f t="shared" si="103"/>
        <v>51.571743823639508</v>
      </c>
      <c r="D165" s="20">
        <f t="shared" si="103"/>
        <v>52.130957331785588</v>
      </c>
      <c r="E165" s="20">
        <f t="shared" si="103"/>
        <v>53.055538032511457</v>
      </c>
      <c r="F165" s="20">
        <f t="shared" si="103"/>
        <v>52.383906029731733</v>
      </c>
      <c r="G165" s="20">
        <f t="shared" si="103"/>
        <v>53.141195876153255</v>
      </c>
      <c r="H165" s="20">
        <f t="shared" si="103"/>
        <v>54.201615753673948</v>
      </c>
      <c r="I165" s="20">
        <f t="shared" si="103"/>
        <v>54.634189226275168</v>
      </c>
      <c r="J165" s="20">
        <f t="shared" si="103"/>
        <v>52.959079199138451</v>
      </c>
      <c r="K165" s="20">
        <f t="shared" si="103"/>
        <v>50.839339259255738</v>
      </c>
      <c r="L165" s="20">
        <f t="shared" si="103"/>
        <v>50.793809543036502</v>
      </c>
      <c r="M165" s="20">
        <f t="shared" si="103"/>
        <v>50.066838835047029</v>
      </c>
      <c r="N165" s="20">
        <f t="shared" si="103"/>
        <v>48.001826275532679</v>
      </c>
      <c r="O165" s="20">
        <f t="shared" si="103"/>
        <v>48.346314763117221</v>
      </c>
      <c r="P165" s="20">
        <f t="shared" si="103"/>
        <v>50.638684645301609</v>
      </c>
      <c r="Q165" s="20">
        <f t="shared" si="103"/>
        <v>51.757446083814479</v>
      </c>
    </row>
    <row r="166" spans="1:17" ht="11.45" customHeight="1" x14ac:dyDescent="0.25">
      <c r="A166" s="17" t="str">
        <f>$A$8</f>
        <v>Motor coaches, buses and trolley buses</v>
      </c>
      <c r="B166" s="20">
        <f t="shared" ref="B166:Q166" si="104">IF(B34=0,"",B34/B8*1000)</f>
        <v>23.401546499063063</v>
      </c>
      <c r="C166" s="20">
        <f t="shared" si="104"/>
        <v>22.432809392044586</v>
      </c>
      <c r="D166" s="20">
        <f t="shared" si="104"/>
        <v>22.561036330684637</v>
      </c>
      <c r="E166" s="20">
        <f t="shared" si="104"/>
        <v>22.298479569730372</v>
      </c>
      <c r="F166" s="20">
        <f t="shared" si="104"/>
        <v>20.341154262318089</v>
      </c>
      <c r="G166" s="20">
        <f t="shared" si="104"/>
        <v>19.749979782665054</v>
      </c>
      <c r="H166" s="20">
        <f t="shared" si="104"/>
        <v>21.987316436190508</v>
      </c>
      <c r="I166" s="20">
        <f t="shared" si="104"/>
        <v>18.854685583095261</v>
      </c>
      <c r="J166" s="20">
        <f t="shared" si="104"/>
        <v>18.056655383538949</v>
      </c>
      <c r="K166" s="20">
        <f t="shared" si="104"/>
        <v>18.758730761889037</v>
      </c>
      <c r="L166" s="20">
        <f t="shared" si="104"/>
        <v>20.252172893828142</v>
      </c>
      <c r="M166" s="20">
        <f t="shared" si="104"/>
        <v>17.905847567392275</v>
      </c>
      <c r="N166" s="20">
        <f t="shared" si="104"/>
        <v>17.501510988864592</v>
      </c>
      <c r="O166" s="20">
        <f t="shared" si="104"/>
        <v>17.223850383631913</v>
      </c>
      <c r="P166" s="20">
        <f t="shared" si="104"/>
        <v>22.38969650903206</v>
      </c>
      <c r="Q166" s="20">
        <f t="shared" si="104"/>
        <v>22.028172953533023</v>
      </c>
    </row>
    <row r="167" spans="1:17" ht="11.45" customHeight="1" x14ac:dyDescent="0.25">
      <c r="A167" s="19" t="str">
        <f>$A$9</f>
        <v>Rail, metro and tram</v>
      </c>
      <c r="B167" s="21">
        <f t="shared" ref="B167:Q167" si="105">IF(B35=0,"",B35/B9*1000)</f>
        <v>22.612245004662064</v>
      </c>
      <c r="C167" s="21">
        <f t="shared" si="105"/>
        <v>24.701242916750829</v>
      </c>
      <c r="D167" s="21">
        <f t="shared" si="105"/>
        <v>25.049773552157706</v>
      </c>
      <c r="E167" s="21">
        <f t="shared" si="105"/>
        <v>27.126207188693417</v>
      </c>
      <c r="F167" s="21">
        <f t="shared" si="105"/>
        <v>31.109451828754583</v>
      </c>
      <c r="G167" s="21">
        <f t="shared" si="105"/>
        <v>30.697842757218012</v>
      </c>
      <c r="H167" s="21">
        <f t="shared" si="105"/>
        <v>24.567248440228859</v>
      </c>
      <c r="I167" s="21">
        <f t="shared" si="105"/>
        <v>25.023321195026288</v>
      </c>
      <c r="J167" s="21">
        <f t="shared" si="105"/>
        <v>22.946971018297265</v>
      </c>
      <c r="K167" s="21">
        <f t="shared" si="105"/>
        <v>20.128257857632537</v>
      </c>
      <c r="L167" s="21">
        <f t="shared" si="105"/>
        <v>21.666125758122664</v>
      </c>
      <c r="M167" s="21">
        <f t="shared" si="105"/>
        <v>20.832497547584648</v>
      </c>
      <c r="N167" s="21">
        <f t="shared" si="105"/>
        <v>24.106050128571855</v>
      </c>
      <c r="O167" s="21">
        <f t="shared" si="105"/>
        <v>20.0706118353318</v>
      </c>
      <c r="P167" s="21">
        <f t="shared" si="105"/>
        <v>16.265703486405002</v>
      </c>
      <c r="Q167" s="21">
        <f t="shared" si="105"/>
        <v>14.747583861026195</v>
      </c>
    </row>
    <row r="168" spans="1:17" ht="11.45" customHeight="1" x14ac:dyDescent="0.25">
      <c r="A168" s="17" t="str">
        <f>$A$10</f>
        <v>Metro and tram, urban light rail</v>
      </c>
      <c r="B168" s="20">
        <f t="shared" ref="B168:Q168" si="106">IF(B36=0,"",B36/B10*1000)</f>
        <v>7.4737101108784225</v>
      </c>
      <c r="C168" s="20">
        <f t="shared" si="106"/>
        <v>7.3707471549890151</v>
      </c>
      <c r="D168" s="20">
        <f t="shared" si="106"/>
        <v>7.2472670544440563</v>
      </c>
      <c r="E168" s="20">
        <f t="shared" si="106"/>
        <v>7.1658136466969538</v>
      </c>
      <c r="F168" s="20">
        <f t="shared" si="106"/>
        <v>7.1637784913486513</v>
      </c>
      <c r="G168" s="20">
        <f t="shared" si="106"/>
        <v>6.992915199188154</v>
      </c>
      <c r="H168" s="20">
        <f t="shared" si="106"/>
        <v>6.9426679305886356</v>
      </c>
      <c r="I168" s="20">
        <f t="shared" si="106"/>
        <v>6.9177295486104846</v>
      </c>
      <c r="J168" s="20">
        <f t="shared" si="106"/>
        <v>6.7397429499749082</v>
      </c>
      <c r="K168" s="20">
        <f t="shared" si="106"/>
        <v>6.727737077601903</v>
      </c>
      <c r="L168" s="20">
        <f t="shared" si="106"/>
        <v>6.682720285741059</v>
      </c>
      <c r="M168" s="20">
        <f t="shared" si="106"/>
        <v>6.6403555709958217</v>
      </c>
      <c r="N168" s="20">
        <f t="shared" si="106"/>
        <v>6.849230223070343</v>
      </c>
      <c r="O168" s="20">
        <f t="shared" si="106"/>
        <v>6.4692435947089271</v>
      </c>
      <c r="P168" s="20">
        <f t="shared" si="106"/>
        <v>6.2773287890731293</v>
      </c>
      <c r="Q168" s="20">
        <f t="shared" si="106"/>
        <v>6.1388483942501466</v>
      </c>
    </row>
    <row r="169" spans="1:17" ht="11.45" customHeight="1" x14ac:dyDescent="0.25">
      <c r="A169" s="17" t="str">
        <f>$A$11</f>
        <v>Conventional passenger trains</v>
      </c>
      <c r="B169" s="20">
        <f t="shared" ref="B169:Q169" si="107">IF(B37=0,"",B37/B11*1000)</f>
        <v>28.329419934113901</v>
      </c>
      <c r="C169" s="20">
        <f t="shared" si="107"/>
        <v>31.292958435700484</v>
      </c>
      <c r="D169" s="20">
        <f t="shared" si="107"/>
        <v>31.96608906964201</v>
      </c>
      <c r="E169" s="20">
        <f t="shared" si="107"/>
        <v>34.854887499350106</v>
      </c>
      <c r="F169" s="20">
        <f t="shared" si="107"/>
        <v>41.205673626349125</v>
      </c>
      <c r="G169" s="20">
        <f t="shared" si="107"/>
        <v>40.909690339155105</v>
      </c>
      <c r="H169" s="20">
        <f t="shared" si="107"/>
        <v>32.554048050178658</v>
      </c>
      <c r="I169" s="20">
        <f t="shared" si="107"/>
        <v>33.417385662196203</v>
      </c>
      <c r="J169" s="20">
        <f t="shared" si="107"/>
        <v>33.153593438948178</v>
      </c>
      <c r="K169" s="20">
        <f t="shared" si="107"/>
        <v>38.831691904470993</v>
      </c>
      <c r="L169" s="20">
        <f t="shared" si="107"/>
        <v>46.708903177634944</v>
      </c>
      <c r="M169" s="20">
        <f t="shared" si="107"/>
        <v>41.836742558991567</v>
      </c>
      <c r="N169" s="20">
        <f t="shared" si="107"/>
        <v>50.527379197664956</v>
      </c>
      <c r="O169" s="20">
        <f t="shared" si="107"/>
        <v>42.220445448450782</v>
      </c>
      <c r="P169" s="20">
        <f t="shared" si="107"/>
        <v>30.621377408827406</v>
      </c>
      <c r="Q169" s="20">
        <f t="shared" si="107"/>
        <v>27.96841561562011</v>
      </c>
    </row>
    <row r="170" spans="1:17" ht="11.45" customHeight="1" x14ac:dyDescent="0.25">
      <c r="A170" s="17" t="str">
        <f>$A$12</f>
        <v>High speed passenger trains</v>
      </c>
      <c r="B170" s="20">
        <f t="shared" ref="B170:Q170" si="108">IF(B38=0,"",B38/B12*1000)</f>
        <v>9.7958286445210838</v>
      </c>
      <c r="C170" s="20">
        <f t="shared" si="108"/>
        <v>9.7455365886160479</v>
      </c>
      <c r="D170" s="20">
        <f t="shared" si="108"/>
        <v>9.5964500490392943</v>
      </c>
      <c r="E170" s="20">
        <f t="shared" si="108"/>
        <v>9.445106992165238</v>
      </c>
      <c r="F170" s="20">
        <f t="shared" si="108"/>
        <v>9.3826082332807577</v>
      </c>
      <c r="G170" s="20">
        <f t="shared" si="108"/>
        <v>9.170782052850349</v>
      </c>
      <c r="H170" s="20">
        <f t="shared" si="108"/>
        <v>9.0456281735212212</v>
      </c>
      <c r="I170" s="20">
        <f t="shared" si="108"/>
        <v>8.9427642846411537</v>
      </c>
      <c r="J170" s="20">
        <f t="shared" si="108"/>
        <v>8.7091409152512096</v>
      </c>
      <c r="K170" s="20">
        <f t="shared" si="108"/>
        <v>8.6576019125441466</v>
      </c>
      <c r="L170" s="20">
        <f t="shared" si="108"/>
        <v>8.6424564015441518</v>
      </c>
      <c r="M170" s="20">
        <f t="shared" si="108"/>
        <v>8.5830061874223738</v>
      </c>
      <c r="N170" s="20">
        <f t="shared" si="108"/>
        <v>8.7500458620011514</v>
      </c>
      <c r="O170" s="20">
        <f t="shared" si="108"/>
        <v>8.3525257098233148</v>
      </c>
      <c r="P170" s="20">
        <f t="shared" si="108"/>
        <v>7.9795312440144475</v>
      </c>
      <c r="Q170" s="20">
        <f t="shared" si="108"/>
        <v>7.8425170771207755</v>
      </c>
    </row>
    <row r="171" spans="1:17" ht="11.45" customHeight="1" x14ac:dyDescent="0.25">
      <c r="A171" s="19" t="str">
        <f>$A$13</f>
        <v>Aviation</v>
      </c>
      <c r="B171" s="21">
        <f t="shared" ref="B171:Q171" si="109">IF(B39=0,"",B39/B13*1000)</f>
        <v>37.542389449501371</v>
      </c>
      <c r="C171" s="21">
        <f t="shared" si="109"/>
        <v>35.642598967322058</v>
      </c>
      <c r="D171" s="21">
        <f t="shared" si="109"/>
        <v>34.691822105644192</v>
      </c>
      <c r="E171" s="21">
        <f t="shared" si="109"/>
        <v>34.969672852774927</v>
      </c>
      <c r="F171" s="21">
        <f t="shared" si="109"/>
        <v>35.669943922086802</v>
      </c>
      <c r="G171" s="21">
        <f t="shared" si="109"/>
        <v>34.907849284024778</v>
      </c>
      <c r="H171" s="21">
        <f t="shared" si="109"/>
        <v>33.486118601864057</v>
      </c>
      <c r="I171" s="21">
        <f t="shared" si="109"/>
        <v>33.342013117708433</v>
      </c>
      <c r="J171" s="21">
        <f t="shared" si="109"/>
        <v>32.609683343379551</v>
      </c>
      <c r="K171" s="21">
        <f t="shared" si="109"/>
        <v>31.536348497650497</v>
      </c>
      <c r="L171" s="21">
        <f t="shared" si="109"/>
        <v>31.818283675677918</v>
      </c>
      <c r="M171" s="21">
        <f t="shared" si="109"/>
        <v>31.214552344658685</v>
      </c>
      <c r="N171" s="21">
        <f t="shared" si="109"/>
        <v>30.024527746961617</v>
      </c>
      <c r="O171" s="21">
        <f t="shared" si="109"/>
        <v>28.285192682904206</v>
      </c>
      <c r="P171" s="21">
        <f t="shared" si="109"/>
        <v>28.255818090825851</v>
      </c>
      <c r="Q171" s="21">
        <f t="shared" si="109"/>
        <v>28.867859496659467</v>
      </c>
    </row>
    <row r="172" spans="1:17" ht="11.45" customHeight="1" x14ac:dyDescent="0.25">
      <c r="A172" s="17" t="str">
        <f>$A$14</f>
        <v>Domestic</v>
      </c>
      <c r="B172" s="20">
        <f t="shared" ref="B172:Q172" si="110">IF(B40=0,"",B40/B14*1000)</f>
        <v>66.052903547851002</v>
      </c>
      <c r="C172" s="20">
        <f t="shared" si="110"/>
        <v>65.308767616405959</v>
      </c>
      <c r="D172" s="20">
        <f t="shared" si="110"/>
        <v>61.529015735831763</v>
      </c>
      <c r="E172" s="20">
        <f t="shared" si="110"/>
        <v>59.417043389813621</v>
      </c>
      <c r="F172" s="20">
        <f t="shared" si="110"/>
        <v>59.251822317846454</v>
      </c>
      <c r="G172" s="20">
        <f t="shared" si="110"/>
        <v>62.400786067438553</v>
      </c>
      <c r="H172" s="20">
        <f t="shared" si="110"/>
        <v>61.975691027026585</v>
      </c>
      <c r="I172" s="20">
        <f t="shared" si="110"/>
        <v>60.597212481705633</v>
      </c>
      <c r="J172" s="20">
        <f t="shared" si="110"/>
        <v>63.689333312418803</v>
      </c>
      <c r="K172" s="20">
        <f t="shared" si="110"/>
        <v>61.198116884971896</v>
      </c>
      <c r="L172" s="20">
        <f t="shared" si="110"/>
        <v>66.956755873726323</v>
      </c>
      <c r="M172" s="20">
        <f t="shared" si="110"/>
        <v>60.688979407458241</v>
      </c>
      <c r="N172" s="20">
        <f t="shared" si="110"/>
        <v>59.847181334586672</v>
      </c>
      <c r="O172" s="20">
        <f t="shared" si="110"/>
        <v>59.311195309299038</v>
      </c>
      <c r="P172" s="20">
        <f t="shared" si="110"/>
        <v>61.364657685877063</v>
      </c>
      <c r="Q172" s="20">
        <f t="shared" si="110"/>
        <v>62.716615078655948</v>
      </c>
    </row>
    <row r="173" spans="1:17" ht="11.45" customHeight="1" x14ac:dyDescent="0.25">
      <c r="A173" s="17" t="str">
        <f>$A$15</f>
        <v>International - Intra-EU</v>
      </c>
      <c r="B173" s="20">
        <f t="shared" ref="B173:Q173" si="111">IF(B41=0,"",B41/B15*1000)</f>
        <v>29.043478077787871</v>
      </c>
      <c r="C173" s="20">
        <f t="shared" si="111"/>
        <v>28.673258953293502</v>
      </c>
      <c r="D173" s="20">
        <f t="shared" si="111"/>
        <v>29.129872722002759</v>
      </c>
      <c r="E173" s="20">
        <f t="shared" si="111"/>
        <v>31.034005404979791</v>
      </c>
      <c r="F173" s="20">
        <f t="shared" si="111"/>
        <v>32.072787601186349</v>
      </c>
      <c r="G173" s="20">
        <f t="shared" si="111"/>
        <v>29.875546997194689</v>
      </c>
      <c r="H173" s="20">
        <f t="shared" si="111"/>
        <v>28.114365762877643</v>
      </c>
      <c r="I173" s="20">
        <f t="shared" si="111"/>
        <v>28.666022746144151</v>
      </c>
      <c r="J173" s="20">
        <f t="shared" si="111"/>
        <v>27.981914599629853</v>
      </c>
      <c r="K173" s="20">
        <f t="shared" si="111"/>
        <v>27.257679552080845</v>
      </c>
      <c r="L173" s="20">
        <f t="shared" si="111"/>
        <v>25.162876740144497</v>
      </c>
      <c r="M173" s="20">
        <f t="shared" si="111"/>
        <v>27.117808199255592</v>
      </c>
      <c r="N173" s="20">
        <f t="shared" si="111"/>
        <v>26.878684175361592</v>
      </c>
      <c r="O173" s="20">
        <f t="shared" si="111"/>
        <v>25.693300630579799</v>
      </c>
      <c r="P173" s="20">
        <f t="shared" si="111"/>
        <v>25.101367299267658</v>
      </c>
      <c r="Q173" s="20">
        <f t="shared" si="111"/>
        <v>25.237814947936187</v>
      </c>
    </row>
    <row r="174" spans="1:17" ht="11.45" customHeight="1" x14ac:dyDescent="0.25">
      <c r="A174" s="17" t="str">
        <f>$A$16</f>
        <v>International - Extra-EU</v>
      </c>
      <c r="B174" s="20">
        <f t="shared" ref="B174:Q174" si="112">IF(B42=0,"",B42/B16*1000)</f>
        <v>28.958212360992636</v>
      </c>
      <c r="C174" s="20">
        <f t="shared" si="112"/>
        <v>24.974499855043945</v>
      </c>
      <c r="D174" s="20">
        <f t="shared" si="112"/>
        <v>23.260797576900302</v>
      </c>
      <c r="E174" s="20">
        <f t="shared" si="112"/>
        <v>21.119508892984346</v>
      </c>
      <c r="F174" s="20">
        <f t="shared" si="112"/>
        <v>22.228544662975715</v>
      </c>
      <c r="G174" s="20">
        <f t="shared" si="112"/>
        <v>20.506066442508892</v>
      </c>
      <c r="H174" s="20">
        <f t="shared" si="112"/>
        <v>20.037351031372374</v>
      </c>
      <c r="I174" s="20">
        <f t="shared" si="112"/>
        <v>19.931776787666916</v>
      </c>
      <c r="J174" s="20">
        <f t="shared" si="112"/>
        <v>19.486693407849714</v>
      </c>
      <c r="K174" s="20">
        <f t="shared" si="112"/>
        <v>19.34504437798266</v>
      </c>
      <c r="L174" s="20">
        <f t="shared" si="112"/>
        <v>18.961150092215632</v>
      </c>
      <c r="M174" s="20">
        <f t="shared" si="112"/>
        <v>20.464854422849118</v>
      </c>
      <c r="N174" s="20">
        <f t="shared" si="112"/>
        <v>20.04853548666124</v>
      </c>
      <c r="O174" s="20">
        <f t="shared" si="112"/>
        <v>19.582866754084417</v>
      </c>
      <c r="P174" s="20">
        <f t="shared" si="112"/>
        <v>19.38718256881679</v>
      </c>
      <c r="Q174" s="20">
        <f t="shared" si="112"/>
        <v>19.965059030733702</v>
      </c>
    </row>
    <row r="175" spans="1:17" ht="11.45" customHeight="1" x14ac:dyDescent="0.25">
      <c r="A175" s="25" t="s">
        <v>36</v>
      </c>
      <c r="B175" s="24">
        <f t="shared" ref="B175:Q175" si="113">IF(B43=0,"",B43/B17*1000)</f>
        <v>53.340716661064135</v>
      </c>
      <c r="C175" s="24">
        <f t="shared" si="113"/>
        <v>53.438713957971174</v>
      </c>
      <c r="D175" s="24">
        <f t="shared" si="113"/>
        <v>51.511966441373779</v>
      </c>
      <c r="E175" s="24">
        <f t="shared" si="113"/>
        <v>52.862208208125459</v>
      </c>
      <c r="F175" s="24">
        <f t="shared" si="113"/>
        <v>51.331742309417109</v>
      </c>
      <c r="G175" s="24">
        <f t="shared" si="113"/>
        <v>50.323679700331233</v>
      </c>
      <c r="H175" s="24">
        <f t="shared" si="113"/>
        <v>50.300401285585536</v>
      </c>
      <c r="I175" s="24">
        <f t="shared" si="113"/>
        <v>49.708397092498153</v>
      </c>
      <c r="J175" s="24">
        <f t="shared" si="113"/>
        <v>49.747587476600508</v>
      </c>
      <c r="K175" s="24">
        <f t="shared" si="113"/>
        <v>51.286679645626045</v>
      </c>
      <c r="L175" s="24">
        <f t="shared" si="113"/>
        <v>49.991805778629683</v>
      </c>
      <c r="M175" s="24">
        <f t="shared" si="113"/>
        <v>48.917338756310158</v>
      </c>
      <c r="N175" s="24">
        <f t="shared" si="113"/>
        <v>47.840975976582662</v>
      </c>
      <c r="O175" s="24">
        <f t="shared" si="113"/>
        <v>45.986760542942932</v>
      </c>
      <c r="P175" s="24">
        <f t="shared" si="113"/>
        <v>45.576434974816287</v>
      </c>
      <c r="Q175" s="24">
        <f t="shared" si="113"/>
        <v>43.716559812770377</v>
      </c>
    </row>
    <row r="176" spans="1:17" ht="11.45" customHeight="1" x14ac:dyDescent="0.25">
      <c r="A176" s="23" t="str">
        <f>$A$18</f>
        <v>Road transport</v>
      </c>
      <c r="B176" s="22">
        <f t="shared" ref="B176:Q176" si="114">IF(B44=0,"",B44/B18*1000)</f>
        <v>63.957589711604399</v>
      </c>
      <c r="C176" s="22">
        <f t="shared" si="114"/>
        <v>64.7083315900923</v>
      </c>
      <c r="D176" s="22">
        <f t="shared" si="114"/>
        <v>60.114649711444166</v>
      </c>
      <c r="E176" s="22">
        <f t="shared" si="114"/>
        <v>60.555226819651423</v>
      </c>
      <c r="F176" s="22">
        <f t="shared" si="114"/>
        <v>58.206791209086155</v>
      </c>
      <c r="G176" s="22">
        <f t="shared" si="114"/>
        <v>56.329334654887731</v>
      </c>
      <c r="H176" s="22">
        <f t="shared" si="114"/>
        <v>55.47420320817784</v>
      </c>
      <c r="I176" s="22">
        <f t="shared" si="114"/>
        <v>54.277525651298149</v>
      </c>
      <c r="J176" s="22">
        <f t="shared" si="114"/>
        <v>55.115756677191882</v>
      </c>
      <c r="K176" s="22">
        <f t="shared" si="114"/>
        <v>56.185760035446705</v>
      </c>
      <c r="L176" s="22">
        <f t="shared" si="114"/>
        <v>56.05784295629612</v>
      </c>
      <c r="M176" s="22">
        <f t="shared" si="114"/>
        <v>54.507410850022538</v>
      </c>
      <c r="N176" s="22">
        <f t="shared" si="114"/>
        <v>51.872143598289</v>
      </c>
      <c r="O176" s="22">
        <f t="shared" si="114"/>
        <v>49.947279184131816</v>
      </c>
      <c r="P176" s="22">
        <f t="shared" si="114"/>
        <v>49.479447857382404</v>
      </c>
      <c r="Q176" s="22">
        <f t="shared" si="114"/>
        <v>46.868162922460805</v>
      </c>
    </row>
    <row r="177" spans="1:17" ht="11.45" customHeight="1" x14ac:dyDescent="0.25">
      <c r="A177" s="17" t="str">
        <f>$A$19</f>
        <v>Light duty vehicles</v>
      </c>
      <c r="B177" s="20">
        <f t="shared" ref="B177:Q177" si="115">IF(B45=0,"",B45/B19*1000)</f>
        <v>219.06654718166018</v>
      </c>
      <c r="C177" s="20">
        <f t="shared" si="115"/>
        <v>222.98635718147807</v>
      </c>
      <c r="D177" s="20">
        <f t="shared" si="115"/>
        <v>215.75416166444168</v>
      </c>
      <c r="E177" s="20">
        <f t="shared" si="115"/>
        <v>214.90318580512695</v>
      </c>
      <c r="F177" s="20">
        <f t="shared" si="115"/>
        <v>210.22189798644308</v>
      </c>
      <c r="G177" s="20">
        <f t="shared" si="115"/>
        <v>206.23994467873302</v>
      </c>
      <c r="H177" s="20">
        <f t="shared" si="115"/>
        <v>206.48429012760334</v>
      </c>
      <c r="I177" s="20">
        <f t="shared" si="115"/>
        <v>204.61962373314705</v>
      </c>
      <c r="J177" s="20">
        <f t="shared" si="115"/>
        <v>203.43551951354652</v>
      </c>
      <c r="K177" s="20">
        <f t="shared" si="115"/>
        <v>200.64439143559022</v>
      </c>
      <c r="L177" s="20">
        <f t="shared" si="115"/>
        <v>199.64513690282087</v>
      </c>
      <c r="M177" s="20">
        <f t="shared" si="115"/>
        <v>199.07380887586959</v>
      </c>
      <c r="N177" s="20">
        <f t="shared" si="115"/>
        <v>197.82487678160166</v>
      </c>
      <c r="O177" s="20">
        <f t="shared" si="115"/>
        <v>195.99359024970562</v>
      </c>
      <c r="P177" s="20">
        <f t="shared" si="115"/>
        <v>195.70170507629197</v>
      </c>
      <c r="Q177" s="20">
        <f t="shared" si="115"/>
        <v>198.07193704777796</v>
      </c>
    </row>
    <row r="178" spans="1:17" ht="11.45" customHeight="1" x14ac:dyDescent="0.25">
      <c r="A178" s="17" t="str">
        <f>$A$20</f>
        <v>Heavy duty vehicles</v>
      </c>
      <c r="B178" s="20">
        <f t="shared" ref="B178:Q178" si="116">IF(B46=0,"",B46/B20*1000)</f>
        <v>53.178830539208981</v>
      </c>
      <c r="C178" s="20">
        <f t="shared" si="116"/>
        <v>52.702124468847359</v>
      </c>
      <c r="D178" s="20">
        <f t="shared" si="116"/>
        <v>50.855787312782674</v>
      </c>
      <c r="E178" s="20">
        <f t="shared" si="116"/>
        <v>51.26473523276389</v>
      </c>
      <c r="F178" s="20">
        <f t="shared" si="116"/>
        <v>49.695780942012362</v>
      </c>
      <c r="G178" s="20">
        <f t="shared" si="116"/>
        <v>48.524488258289139</v>
      </c>
      <c r="H178" s="20">
        <f t="shared" si="116"/>
        <v>47.522148923124448</v>
      </c>
      <c r="I178" s="20">
        <f t="shared" si="116"/>
        <v>45.3964788056104</v>
      </c>
      <c r="J178" s="20">
        <f t="shared" si="116"/>
        <v>46.325095799497468</v>
      </c>
      <c r="K178" s="20">
        <f t="shared" si="116"/>
        <v>47.805605657028075</v>
      </c>
      <c r="L178" s="20">
        <f t="shared" si="116"/>
        <v>47.981386115014445</v>
      </c>
      <c r="M178" s="20">
        <f t="shared" si="116"/>
        <v>46.534096118897409</v>
      </c>
      <c r="N178" s="20">
        <f t="shared" si="116"/>
        <v>43.998313306500748</v>
      </c>
      <c r="O178" s="20">
        <f t="shared" si="116"/>
        <v>42.125434464631283</v>
      </c>
      <c r="P178" s="20">
        <f t="shared" si="116"/>
        <v>41.435859234360585</v>
      </c>
      <c r="Q178" s="20">
        <f t="shared" si="116"/>
        <v>37.978781920209983</v>
      </c>
    </row>
    <row r="179" spans="1:17" ht="11.45" customHeight="1" x14ac:dyDescent="0.25">
      <c r="A179" s="19" t="str">
        <f>$A$21</f>
        <v>Rail transport</v>
      </c>
      <c r="B179" s="21">
        <f t="shared" ref="B179:Q179" si="117">IF(B47=0,"",B47/B21*1000)</f>
        <v>24.120398291217409</v>
      </c>
      <c r="C179" s="21">
        <f t="shared" si="117"/>
        <v>23.401206290991521</v>
      </c>
      <c r="D179" s="21">
        <f t="shared" si="117"/>
        <v>22.61183495966079</v>
      </c>
      <c r="E179" s="21">
        <f t="shared" si="117"/>
        <v>24.823340753452374</v>
      </c>
      <c r="F179" s="21">
        <f t="shared" si="117"/>
        <v>23.727161677251566</v>
      </c>
      <c r="G179" s="21">
        <f t="shared" si="117"/>
        <v>29.59547052972739</v>
      </c>
      <c r="H179" s="21">
        <f t="shared" si="117"/>
        <v>24.056658729125118</v>
      </c>
      <c r="I179" s="21">
        <f t="shared" si="117"/>
        <v>26.357289043666476</v>
      </c>
      <c r="J179" s="21">
        <f t="shared" si="117"/>
        <v>27.651825457017768</v>
      </c>
      <c r="K179" s="21">
        <f t="shared" si="117"/>
        <v>36.022460630320481</v>
      </c>
      <c r="L179" s="21">
        <f t="shared" si="117"/>
        <v>29.586340300712816</v>
      </c>
      <c r="M179" s="21">
        <f t="shared" si="117"/>
        <v>28.989614300173926</v>
      </c>
      <c r="N179" s="21">
        <f t="shared" si="117"/>
        <v>25.511801429311987</v>
      </c>
      <c r="O179" s="21">
        <f t="shared" si="117"/>
        <v>10.089397576900245</v>
      </c>
      <c r="P179" s="21">
        <f t="shared" si="117"/>
        <v>8.9067327478337184</v>
      </c>
      <c r="Q179" s="21">
        <f t="shared" si="117"/>
        <v>6.4724377117050764</v>
      </c>
    </row>
    <row r="180" spans="1:17" ht="11.45" customHeight="1" x14ac:dyDescent="0.25">
      <c r="A180" s="19" t="str">
        <f>$A$22</f>
        <v>Aviation</v>
      </c>
      <c r="B180" s="21">
        <f t="shared" ref="B180:Q180" si="118">IF(B48=0,"",B48/B22*1000)</f>
        <v>127.37761273801085</v>
      </c>
      <c r="C180" s="21">
        <f t="shared" si="118"/>
        <v>123.65146995366538</v>
      </c>
      <c r="D180" s="21">
        <f t="shared" si="118"/>
        <v>120.11250009540628</v>
      </c>
      <c r="E180" s="21">
        <f t="shared" si="118"/>
        <v>124.36738607210603</v>
      </c>
      <c r="F180" s="21">
        <f t="shared" si="118"/>
        <v>114.13865084039931</v>
      </c>
      <c r="G180" s="21">
        <f t="shared" si="118"/>
        <v>117.44513561495691</v>
      </c>
      <c r="H180" s="21">
        <f t="shared" si="118"/>
        <v>116.44442870964357</v>
      </c>
      <c r="I180" s="21">
        <f t="shared" si="118"/>
        <v>107.08328347945013</v>
      </c>
      <c r="J180" s="21">
        <f t="shared" si="118"/>
        <v>98.43489211244308</v>
      </c>
      <c r="K180" s="21">
        <f t="shared" si="118"/>
        <v>94.876806317295816</v>
      </c>
      <c r="L180" s="21">
        <f t="shared" si="118"/>
        <v>78.067872910821194</v>
      </c>
      <c r="M180" s="21">
        <f t="shared" si="118"/>
        <v>82.210039258332813</v>
      </c>
      <c r="N180" s="21">
        <f t="shared" si="118"/>
        <v>81.518889274068741</v>
      </c>
      <c r="O180" s="21">
        <f t="shared" si="118"/>
        <v>81.285456698984376</v>
      </c>
      <c r="P180" s="21">
        <f t="shared" si="118"/>
        <v>76.35963118914907</v>
      </c>
      <c r="Q180" s="21">
        <f t="shared" si="118"/>
        <v>81.542246851045149</v>
      </c>
    </row>
    <row r="181" spans="1:17" ht="11.45" customHeight="1" x14ac:dyDescent="0.25">
      <c r="A181" s="17" t="str">
        <f>$A$23</f>
        <v>Domestic and International - Intra-EU</v>
      </c>
      <c r="B181" s="20">
        <f t="shared" ref="B181:Q181" si="119">IF(B49=0,"",B49/B23*1000)</f>
        <v>226.20851887983366</v>
      </c>
      <c r="C181" s="20">
        <f t="shared" si="119"/>
        <v>219.50301547021252</v>
      </c>
      <c r="D181" s="20">
        <f t="shared" si="119"/>
        <v>212.13673341700246</v>
      </c>
      <c r="E181" s="20">
        <f t="shared" si="119"/>
        <v>226.33904568755966</v>
      </c>
      <c r="F181" s="20">
        <f t="shared" si="119"/>
        <v>216.88598613693833</v>
      </c>
      <c r="G181" s="20">
        <f t="shared" si="119"/>
        <v>220.74561238484202</v>
      </c>
      <c r="H181" s="20">
        <f t="shared" si="119"/>
        <v>218.06634869595558</v>
      </c>
      <c r="I181" s="20">
        <f t="shared" si="119"/>
        <v>214.06819716193723</v>
      </c>
      <c r="J181" s="20">
        <f t="shared" si="119"/>
        <v>207.20625956980311</v>
      </c>
      <c r="K181" s="20">
        <f t="shared" si="119"/>
        <v>195.45535143518501</v>
      </c>
      <c r="L181" s="20">
        <f t="shared" si="119"/>
        <v>195.57281257379245</v>
      </c>
      <c r="M181" s="20">
        <f t="shared" si="119"/>
        <v>210.81171269010096</v>
      </c>
      <c r="N181" s="20">
        <f t="shared" si="119"/>
        <v>211.07172283320261</v>
      </c>
      <c r="O181" s="20">
        <f t="shared" si="119"/>
        <v>203.16592053220791</v>
      </c>
      <c r="P181" s="20">
        <f t="shared" si="119"/>
        <v>186.8889924935182</v>
      </c>
      <c r="Q181" s="20">
        <f t="shared" si="119"/>
        <v>196.88662411995699</v>
      </c>
    </row>
    <row r="182" spans="1:17" ht="11.45" customHeight="1" x14ac:dyDescent="0.25">
      <c r="A182" s="17" t="str">
        <f>$A$24</f>
        <v>International - Extra-EU</v>
      </c>
      <c r="B182" s="20">
        <f t="shared" ref="B182:Q182" si="120">IF(B50=0,"",B50/B24*1000)</f>
        <v>67.621818301329142</v>
      </c>
      <c r="C182" s="20">
        <f t="shared" si="120"/>
        <v>68.480405870077362</v>
      </c>
      <c r="D182" s="20">
        <f t="shared" si="120"/>
        <v>67.243939614498771</v>
      </c>
      <c r="E182" s="20">
        <f t="shared" si="120"/>
        <v>71.761702907048658</v>
      </c>
      <c r="F182" s="20">
        <f t="shared" si="120"/>
        <v>65.898600910997544</v>
      </c>
      <c r="G182" s="20">
        <f t="shared" si="120"/>
        <v>67.418199454642135</v>
      </c>
      <c r="H182" s="20">
        <f t="shared" si="120"/>
        <v>65.908364723404262</v>
      </c>
      <c r="I182" s="20">
        <f t="shared" si="120"/>
        <v>63.631104130289387</v>
      </c>
      <c r="J182" s="20">
        <f t="shared" si="120"/>
        <v>61.727729127134211</v>
      </c>
      <c r="K182" s="20">
        <f t="shared" si="120"/>
        <v>61.961122655708394</v>
      </c>
      <c r="L182" s="20">
        <f t="shared" si="120"/>
        <v>55.025990321730035</v>
      </c>
      <c r="M182" s="20">
        <f t="shared" si="120"/>
        <v>60.347081706347083</v>
      </c>
      <c r="N182" s="20">
        <f t="shared" si="120"/>
        <v>61.956497565764003</v>
      </c>
      <c r="O182" s="20">
        <f t="shared" si="120"/>
        <v>63.289605519190232</v>
      </c>
      <c r="P182" s="20">
        <f t="shared" si="120"/>
        <v>59.986470044314423</v>
      </c>
      <c r="Q182" s="20">
        <f t="shared" si="120"/>
        <v>64.018347892317564</v>
      </c>
    </row>
    <row r="183" spans="1:17" ht="11.45" customHeight="1" x14ac:dyDescent="0.25">
      <c r="A183" s="19" t="s">
        <v>32</v>
      </c>
      <c r="B183" s="18">
        <f t="shared" ref="B183:Q183" si="121">IF(B51=0,"",B51/B25*1000)</f>
        <v>27.647817810120142</v>
      </c>
      <c r="C183" s="18">
        <f t="shared" si="121"/>
        <v>25.703669313922916</v>
      </c>
      <c r="D183" s="18">
        <f t="shared" si="121"/>
        <v>27.428449271330013</v>
      </c>
      <c r="E183" s="18">
        <f t="shared" si="121"/>
        <v>30.444472982059779</v>
      </c>
      <c r="F183" s="18">
        <f t="shared" si="121"/>
        <v>30.101629965877123</v>
      </c>
      <c r="G183" s="18">
        <f t="shared" si="121"/>
        <v>29.036219013080174</v>
      </c>
      <c r="H183" s="18">
        <f t="shared" si="121"/>
        <v>32.260327322417915</v>
      </c>
      <c r="I183" s="18">
        <f t="shared" si="121"/>
        <v>30.351184961312221</v>
      </c>
      <c r="J183" s="18">
        <f t="shared" si="121"/>
        <v>27.896559849609062</v>
      </c>
      <c r="K183" s="18">
        <f t="shared" si="121"/>
        <v>28.184709422498734</v>
      </c>
      <c r="L183" s="18">
        <f t="shared" si="121"/>
        <v>25.318933647313354</v>
      </c>
      <c r="M183" s="18">
        <f t="shared" si="121"/>
        <v>23.288307003350894</v>
      </c>
      <c r="N183" s="18">
        <f t="shared" si="121"/>
        <v>29.20977646279815</v>
      </c>
      <c r="O183" s="18">
        <f t="shared" si="121"/>
        <v>25.735700662883634</v>
      </c>
      <c r="P183" s="18">
        <f t="shared" si="121"/>
        <v>22.238596293503004</v>
      </c>
      <c r="Q183" s="18">
        <f t="shared" si="121"/>
        <v>29.187487107101429</v>
      </c>
    </row>
    <row r="184" spans="1:17" ht="11.45" customHeight="1" x14ac:dyDescent="0.25">
      <c r="A184" s="17" t="str">
        <f>$A$26</f>
        <v>Domestic coastal shipping</v>
      </c>
      <c r="B184" s="16">
        <f t="shared" ref="B184:Q184" si="122">IF(B52=0,"",B52/B26*1000)</f>
        <v>27.647817810120142</v>
      </c>
      <c r="C184" s="16">
        <f t="shared" si="122"/>
        <v>25.703669313922916</v>
      </c>
      <c r="D184" s="16">
        <f t="shared" si="122"/>
        <v>27.428449271330013</v>
      </c>
      <c r="E184" s="16">
        <f t="shared" si="122"/>
        <v>30.444472982059779</v>
      </c>
      <c r="F184" s="16">
        <f t="shared" si="122"/>
        <v>30.101629965877123</v>
      </c>
      <c r="G184" s="16">
        <f t="shared" si="122"/>
        <v>29.036219013080174</v>
      </c>
      <c r="H184" s="16">
        <f t="shared" si="122"/>
        <v>32.260327322417915</v>
      </c>
      <c r="I184" s="16">
        <f t="shared" si="122"/>
        <v>30.351184961312221</v>
      </c>
      <c r="J184" s="16">
        <f t="shared" si="122"/>
        <v>27.896559849609062</v>
      </c>
      <c r="K184" s="16">
        <f t="shared" si="122"/>
        <v>28.184709422498734</v>
      </c>
      <c r="L184" s="16">
        <f t="shared" si="122"/>
        <v>25.318933647313354</v>
      </c>
      <c r="M184" s="16">
        <f t="shared" si="122"/>
        <v>23.288307003350894</v>
      </c>
      <c r="N184" s="16">
        <f t="shared" si="122"/>
        <v>29.20977646279815</v>
      </c>
      <c r="O184" s="16">
        <f t="shared" si="122"/>
        <v>25.735700662883634</v>
      </c>
      <c r="P184" s="16">
        <f t="shared" si="122"/>
        <v>22.238596293503004</v>
      </c>
      <c r="Q184" s="16">
        <f t="shared" si="122"/>
        <v>29.187487107101429</v>
      </c>
    </row>
    <row r="185" spans="1:17" ht="11.45" customHeight="1" x14ac:dyDescent="0.25">
      <c r="A185" s="15" t="str">
        <f>$A$27</f>
        <v>Inland waterways</v>
      </c>
      <c r="B185" s="14" t="str">
        <f t="shared" ref="B185:Q185" si="123">IF(B53=0,"",B53/B27*1000)</f>
        <v/>
      </c>
      <c r="C185" s="14" t="str">
        <f t="shared" si="123"/>
        <v/>
      </c>
      <c r="D185" s="14" t="str">
        <f t="shared" si="123"/>
        <v/>
      </c>
      <c r="E185" s="14" t="str">
        <f t="shared" si="123"/>
        <v/>
      </c>
      <c r="F185" s="14" t="str">
        <f t="shared" si="123"/>
        <v/>
      </c>
      <c r="G185" s="14" t="str">
        <f t="shared" si="123"/>
        <v/>
      </c>
      <c r="H185" s="14" t="str">
        <f t="shared" si="123"/>
        <v/>
      </c>
      <c r="I185" s="14" t="str">
        <f t="shared" si="123"/>
        <v/>
      </c>
      <c r="J185" s="14" t="str">
        <f t="shared" si="123"/>
        <v/>
      </c>
      <c r="K185" s="14" t="str">
        <f t="shared" si="123"/>
        <v/>
      </c>
      <c r="L185" s="14" t="str">
        <f t="shared" si="123"/>
        <v/>
      </c>
      <c r="M185" s="14" t="str">
        <f t="shared" si="123"/>
        <v/>
      </c>
      <c r="N185" s="14" t="str">
        <f t="shared" si="123"/>
        <v/>
      </c>
      <c r="O185" s="14" t="str">
        <f t="shared" si="123"/>
        <v/>
      </c>
      <c r="P185" s="14" t="str">
        <f t="shared" si="123"/>
        <v/>
      </c>
      <c r="Q185" s="14" t="str">
        <f t="shared" si="123"/>
        <v/>
      </c>
    </row>
    <row r="187" spans="1:17" ht="11.45" customHeight="1" x14ac:dyDescent="0.25">
      <c r="A187" s="27" t="s">
        <v>35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</row>
    <row r="188" spans="1:17" ht="11.45" customHeight="1" x14ac:dyDescent="0.25">
      <c r="A188" s="25" t="s">
        <v>34</v>
      </c>
      <c r="B188" s="24">
        <f t="shared" ref="B188:Q188" si="124">IF(B4=0,"",B56/B4*1000)</f>
        <v>128.30150432834122</v>
      </c>
      <c r="C188" s="24">
        <f t="shared" si="124"/>
        <v>127.8377649518645</v>
      </c>
      <c r="D188" s="24">
        <f t="shared" si="124"/>
        <v>128.64436468464484</v>
      </c>
      <c r="E188" s="24">
        <f t="shared" si="124"/>
        <v>130.50974118063232</v>
      </c>
      <c r="F188" s="24">
        <f t="shared" si="124"/>
        <v>129.44384384883477</v>
      </c>
      <c r="G188" s="24">
        <f t="shared" si="124"/>
        <v>129.26355282113849</v>
      </c>
      <c r="H188" s="24">
        <f t="shared" si="124"/>
        <v>130.84617783182446</v>
      </c>
      <c r="I188" s="24">
        <f t="shared" si="124"/>
        <v>129.05981074199525</v>
      </c>
      <c r="J188" s="24">
        <f t="shared" si="124"/>
        <v>124.04146459773199</v>
      </c>
      <c r="K188" s="24">
        <f t="shared" si="124"/>
        <v>119.25461050460261</v>
      </c>
      <c r="L188" s="24">
        <f t="shared" si="124"/>
        <v>118.88836117620833</v>
      </c>
      <c r="M188" s="24">
        <f t="shared" si="124"/>
        <v>113.63092928184355</v>
      </c>
      <c r="N188" s="24">
        <f t="shared" si="124"/>
        <v>107.93140877524162</v>
      </c>
      <c r="O188" s="24">
        <f t="shared" si="124"/>
        <v>109.33042806935656</v>
      </c>
      <c r="P188" s="24">
        <f t="shared" si="124"/>
        <v>113.93023041679514</v>
      </c>
      <c r="Q188" s="24">
        <f t="shared" si="124"/>
        <v>114.89971176398961</v>
      </c>
    </row>
    <row r="189" spans="1:17" ht="11.45" customHeight="1" x14ac:dyDescent="0.25">
      <c r="A189" s="23" t="str">
        <f>$A$5</f>
        <v>Road transport</v>
      </c>
      <c r="B189" s="22">
        <f t="shared" ref="B189:Q189" si="125">IF(B5=0,"",B57/B5*1000)</f>
        <v>139.1466382133475</v>
      </c>
      <c r="C189" s="22">
        <f t="shared" si="125"/>
        <v>140.52453639989429</v>
      </c>
      <c r="D189" s="22">
        <f t="shared" si="125"/>
        <v>142.39263464917843</v>
      </c>
      <c r="E189" s="22">
        <f t="shared" si="125"/>
        <v>144.81922664494351</v>
      </c>
      <c r="F189" s="22">
        <f t="shared" si="125"/>
        <v>142.17240922160207</v>
      </c>
      <c r="G189" s="22">
        <f t="shared" si="125"/>
        <v>143.80865377608612</v>
      </c>
      <c r="H189" s="22">
        <f t="shared" si="125"/>
        <v>148.74805134612154</v>
      </c>
      <c r="I189" s="22">
        <f t="shared" si="125"/>
        <v>145.80780683525902</v>
      </c>
      <c r="J189" s="22">
        <f t="shared" si="125"/>
        <v>140.19688836785406</v>
      </c>
      <c r="K189" s="22">
        <f t="shared" si="125"/>
        <v>134.32363838444314</v>
      </c>
      <c r="L189" s="22">
        <f t="shared" si="125"/>
        <v>133.85229109700077</v>
      </c>
      <c r="M189" s="22">
        <f t="shared" si="125"/>
        <v>128.77698309394739</v>
      </c>
      <c r="N189" s="22">
        <f t="shared" si="125"/>
        <v>121.16198019271009</v>
      </c>
      <c r="O189" s="22">
        <f t="shared" si="125"/>
        <v>127.23123386318699</v>
      </c>
      <c r="P189" s="22">
        <f t="shared" si="125"/>
        <v>136.91742516017237</v>
      </c>
      <c r="Q189" s="22">
        <f t="shared" si="125"/>
        <v>138.10175779806917</v>
      </c>
    </row>
    <row r="190" spans="1:17" ht="11.45" customHeight="1" x14ac:dyDescent="0.25">
      <c r="A190" s="17" t="str">
        <f>$A$6</f>
        <v>Powered 2-wheelers</v>
      </c>
      <c r="B190" s="20">
        <f t="shared" ref="B190:Q190" si="126">IF(B6=0,"",B58/B6*1000)</f>
        <v>100.72511612528389</v>
      </c>
      <c r="C190" s="20">
        <f t="shared" si="126"/>
        <v>100.0253140111473</v>
      </c>
      <c r="D190" s="20">
        <f t="shared" si="126"/>
        <v>97.92274577624913</v>
      </c>
      <c r="E190" s="20">
        <f t="shared" si="126"/>
        <v>96.690154165952606</v>
      </c>
      <c r="F190" s="20">
        <f t="shared" si="126"/>
        <v>95.739337536082772</v>
      </c>
      <c r="G190" s="20">
        <f t="shared" si="126"/>
        <v>94.10820422022141</v>
      </c>
      <c r="H190" s="20">
        <f t="shared" si="126"/>
        <v>92.604460458803246</v>
      </c>
      <c r="I190" s="20">
        <f t="shared" si="126"/>
        <v>91.523079603629995</v>
      </c>
      <c r="J190" s="20">
        <f t="shared" si="126"/>
        <v>89.777080370404491</v>
      </c>
      <c r="K190" s="20">
        <f t="shared" si="126"/>
        <v>89.835325069494331</v>
      </c>
      <c r="L190" s="20">
        <f t="shared" si="126"/>
        <v>88.887090056872196</v>
      </c>
      <c r="M190" s="20">
        <f t="shared" si="126"/>
        <v>88.361324821012346</v>
      </c>
      <c r="N190" s="20">
        <f t="shared" si="126"/>
        <v>88.957318868556996</v>
      </c>
      <c r="O190" s="20">
        <f t="shared" si="126"/>
        <v>89.381741182676123</v>
      </c>
      <c r="P190" s="20">
        <f t="shared" si="126"/>
        <v>88.80355545381282</v>
      </c>
      <c r="Q190" s="20">
        <f t="shared" si="126"/>
        <v>87.415157210380599</v>
      </c>
    </row>
    <row r="191" spans="1:17" ht="11.45" customHeight="1" x14ac:dyDescent="0.25">
      <c r="A191" s="17" t="str">
        <f>$A$7</f>
        <v>Passenger cars</v>
      </c>
      <c r="B191" s="20">
        <f t="shared" ref="B191:Q191" si="127">IF(B7=0,"",B59/B7*1000)</f>
        <v>151.62517655412231</v>
      </c>
      <c r="C191" s="20">
        <f t="shared" si="127"/>
        <v>153.98858483257661</v>
      </c>
      <c r="D191" s="20">
        <f t="shared" si="127"/>
        <v>155.41543639568818</v>
      </c>
      <c r="E191" s="20">
        <f t="shared" si="127"/>
        <v>158.23566522048159</v>
      </c>
      <c r="F191" s="20">
        <f t="shared" si="127"/>
        <v>156.68356357778367</v>
      </c>
      <c r="G191" s="20">
        <f t="shared" si="127"/>
        <v>158.8546372976906</v>
      </c>
      <c r="H191" s="20">
        <f t="shared" si="127"/>
        <v>162.71562516114128</v>
      </c>
      <c r="I191" s="20">
        <f t="shared" si="127"/>
        <v>163.46275255060061</v>
      </c>
      <c r="J191" s="20">
        <f t="shared" si="127"/>
        <v>157.69857116319486</v>
      </c>
      <c r="K191" s="20">
        <f t="shared" si="127"/>
        <v>149.20481158958833</v>
      </c>
      <c r="L191" s="20">
        <f t="shared" si="127"/>
        <v>147.16241415642054</v>
      </c>
      <c r="M191" s="20">
        <f t="shared" si="127"/>
        <v>143.49568741852016</v>
      </c>
      <c r="N191" s="20">
        <f t="shared" si="127"/>
        <v>134.88653155236625</v>
      </c>
      <c r="O191" s="20">
        <f t="shared" si="127"/>
        <v>141.90918346344071</v>
      </c>
      <c r="P191" s="20">
        <f t="shared" si="127"/>
        <v>148.38855167143353</v>
      </c>
      <c r="Q191" s="20">
        <f t="shared" si="127"/>
        <v>151.92776065529665</v>
      </c>
    </row>
    <row r="192" spans="1:17" ht="11.45" customHeight="1" x14ac:dyDescent="0.25">
      <c r="A192" s="17" t="str">
        <f>$A$8</f>
        <v>Motor coaches, buses and trolley buses</v>
      </c>
      <c r="B192" s="20">
        <f t="shared" ref="B192:Q192" si="128">IF(B8=0,"",B60/B8*1000)</f>
        <v>72.137582199650069</v>
      </c>
      <c r="C192" s="20">
        <f t="shared" si="128"/>
        <v>69.164781029874703</v>
      </c>
      <c r="D192" s="20">
        <f t="shared" si="128"/>
        <v>69.73191854670884</v>
      </c>
      <c r="E192" s="20">
        <f t="shared" si="128"/>
        <v>68.641143618182042</v>
      </c>
      <c r="F192" s="20">
        <f t="shared" si="128"/>
        <v>62.546635904815709</v>
      </c>
      <c r="G192" s="20">
        <f t="shared" si="128"/>
        <v>60.591576373244116</v>
      </c>
      <c r="H192" s="20">
        <f t="shared" si="128"/>
        <v>67.677422462359132</v>
      </c>
      <c r="I192" s="20">
        <f t="shared" si="128"/>
        <v>57.507695351241786</v>
      </c>
      <c r="J192" s="20">
        <f t="shared" si="128"/>
        <v>54.550581780881757</v>
      </c>
      <c r="K192" s="20">
        <f t="shared" si="128"/>
        <v>55.496670372850168</v>
      </c>
      <c r="L192" s="20">
        <f t="shared" si="128"/>
        <v>59.034531496778975</v>
      </c>
      <c r="M192" s="20">
        <f t="shared" si="128"/>
        <v>51.524704885283683</v>
      </c>
      <c r="N192" s="20">
        <f t="shared" si="128"/>
        <v>48.82869747197212</v>
      </c>
      <c r="O192" s="20">
        <f t="shared" si="128"/>
        <v>50.91542552822856</v>
      </c>
      <c r="P192" s="20">
        <f t="shared" si="128"/>
        <v>66.600330896244884</v>
      </c>
      <c r="Q192" s="20">
        <f t="shared" si="128"/>
        <v>62.629074715565061</v>
      </c>
    </row>
    <row r="193" spans="1:17" ht="11.45" customHeight="1" x14ac:dyDescent="0.25">
      <c r="A193" s="19" t="str">
        <f>$A$9</f>
        <v>Rail, metro and tram</v>
      </c>
      <c r="B193" s="21">
        <f t="shared" ref="B193:Q193" si="129">IF(B9=0,"",B61/B9*1000)</f>
        <v>43.753095594665929</v>
      </c>
      <c r="C193" s="21">
        <f t="shared" si="129"/>
        <v>46.169900753059011</v>
      </c>
      <c r="D193" s="21">
        <f t="shared" si="129"/>
        <v>45.897122822082679</v>
      </c>
      <c r="E193" s="21">
        <f t="shared" si="129"/>
        <v>45.32554457127187</v>
      </c>
      <c r="F193" s="21">
        <f t="shared" si="129"/>
        <v>53.505911172184064</v>
      </c>
      <c r="G193" s="21">
        <f t="shared" si="129"/>
        <v>46.668498671412941</v>
      </c>
      <c r="H193" s="21">
        <f t="shared" si="129"/>
        <v>48.197865803849652</v>
      </c>
      <c r="I193" s="21">
        <f t="shared" si="129"/>
        <v>56.162947804982664</v>
      </c>
      <c r="J193" s="21">
        <f t="shared" si="129"/>
        <v>49.124539499169096</v>
      </c>
      <c r="K193" s="21">
        <f t="shared" si="129"/>
        <v>38.31515818740926</v>
      </c>
      <c r="L193" s="21">
        <f t="shared" si="129"/>
        <v>43.385935386013614</v>
      </c>
      <c r="M193" s="21">
        <f t="shared" si="129"/>
        <v>29.719443072477247</v>
      </c>
      <c r="N193" s="21">
        <f t="shared" si="129"/>
        <v>39.37257826804418</v>
      </c>
      <c r="O193" s="21">
        <f t="shared" si="129"/>
        <v>25.966699278639297</v>
      </c>
      <c r="P193" s="21">
        <f t="shared" si="129"/>
        <v>19.771931265926355</v>
      </c>
      <c r="Q193" s="21">
        <f t="shared" si="129"/>
        <v>11.488146025625472</v>
      </c>
    </row>
    <row r="194" spans="1:17" ht="11.45" customHeight="1" x14ac:dyDescent="0.25">
      <c r="A194" s="17" t="str">
        <f>$A$10</f>
        <v>Metro and tram, urban light rail</v>
      </c>
      <c r="B194" s="20">
        <f t="shared" ref="B194:Q194" si="130">IF(B10=0,"",B62/B10*1000)</f>
        <v>0</v>
      </c>
      <c r="C194" s="20">
        <f t="shared" si="130"/>
        <v>0</v>
      </c>
      <c r="D194" s="20">
        <f t="shared" si="130"/>
        <v>0</v>
      </c>
      <c r="E194" s="20">
        <f t="shared" si="130"/>
        <v>0</v>
      </c>
      <c r="F194" s="20">
        <f t="shared" si="130"/>
        <v>0</v>
      </c>
      <c r="G194" s="20">
        <f t="shared" si="130"/>
        <v>0</v>
      </c>
      <c r="H194" s="20">
        <f t="shared" si="130"/>
        <v>0</v>
      </c>
      <c r="I194" s="20">
        <f t="shared" si="130"/>
        <v>0</v>
      </c>
      <c r="J194" s="20">
        <f t="shared" si="130"/>
        <v>0</v>
      </c>
      <c r="K194" s="20">
        <f t="shared" si="130"/>
        <v>0</v>
      </c>
      <c r="L194" s="20">
        <f t="shared" si="130"/>
        <v>0</v>
      </c>
      <c r="M194" s="20">
        <f t="shared" si="130"/>
        <v>0</v>
      </c>
      <c r="N194" s="20">
        <f t="shared" si="130"/>
        <v>0</v>
      </c>
      <c r="O194" s="20">
        <f t="shared" si="130"/>
        <v>0</v>
      </c>
      <c r="P194" s="20">
        <f t="shared" si="130"/>
        <v>0</v>
      </c>
      <c r="Q194" s="20">
        <f t="shared" si="130"/>
        <v>0</v>
      </c>
    </row>
    <row r="195" spans="1:17" ht="11.45" customHeight="1" x14ac:dyDescent="0.25">
      <c r="A195" s="17" t="str">
        <f>$A$11</f>
        <v>Conventional passenger trains</v>
      </c>
      <c r="B195" s="20">
        <f t="shared" ref="B195:Q195" si="131">IF(B11=0,"",B63/B11*1000)</f>
        <v>60.992805604826572</v>
      </c>
      <c r="C195" s="20">
        <f t="shared" si="131"/>
        <v>64.431534386028218</v>
      </c>
      <c r="D195" s="20">
        <f t="shared" si="131"/>
        <v>64.422388213381538</v>
      </c>
      <c r="E195" s="20">
        <f t="shared" si="131"/>
        <v>63.42491255269023</v>
      </c>
      <c r="F195" s="20">
        <f t="shared" si="131"/>
        <v>76.632267012378733</v>
      </c>
      <c r="G195" s="20">
        <f t="shared" si="131"/>
        <v>67.302087822145467</v>
      </c>
      <c r="H195" s="20">
        <f t="shared" si="131"/>
        <v>70.858987827675179</v>
      </c>
      <c r="I195" s="20">
        <f t="shared" si="131"/>
        <v>83.068500637289759</v>
      </c>
      <c r="J195" s="20">
        <f t="shared" si="131"/>
        <v>81.882433590351255</v>
      </c>
      <c r="K195" s="20">
        <f t="shared" si="131"/>
        <v>97.288987163744167</v>
      </c>
      <c r="L195" s="20">
        <f t="shared" si="131"/>
        <v>122.15183006278107</v>
      </c>
      <c r="M195" s="20">
        <f t="shared" si="131"/>
        <v>77.606945821270443</v>
      </c>
      <c r="N195" s="20">
        <f t="shared" si="131"/>
        <v>103.95373349920892</v>
      </c>
      <c r="O195" s="20">
        <f t="shared" si="131"/>
        <v>72.410621698269793</v>
      </c>
      <c r="P195" s="20">
        <f t="shared" si="131"/>
        <v>51.675649488491317</v>
      </c>
      <c r="Q195" s="20">
        <f t="shared" si="131"/>
        <v>31.781816620471698</v>
      </c>
    </row>
    <row r="196" spans="1:17" ht="11.45" customHeight="1" x14ac:dyDescent="0.25">
      <c r="A196" s="17" t="str">
        <f>$A$12</f>
        <v>High speed passenger trains</v>
      </c>
      <c r="B196" s="20">
        <f t="shared" ref="B196:Q196" si="132">IF(B12=0,"",B64/B12*1000)</f>
        <v>0</v>
      </c>
      <c r="C196" s="20">
        <f t="shared" si="132"/>
        <v>0</v>
      </c>
      <c r="D196" s="20">
        <f t="shared" si="132"/>
        <v>0</v>
      </c>
      <c r="E196" s="20">
        <f t="shared" si="132"/>
        <v>0</v>
      </c>
      <c r="F196" s="20">
        <f t="shared" si="132"/>
        <v>0</v>
      </c>
      <c r="G196" s="20">
        <f t="shared" si="132"/>
        <v>0</v>
      </c>
      <c r="H196" s="20">
        <f t="shared" si="132"/>
        <v>0</v>
      </c>
      <c r="I196" s="20">
        <f t="shared" si="132"/>
        <v>0</v>
      </c>
      <c r="J196" s="20">
        <f t="shared" si="132"/>
        <v>0</v>
      </c>
      <c r="K196" s="20">
        <f t="shared" si="132"/>
        <v>0</v>
      </c>
      <c r="L196" s="20">
        <f t="shared" si="132"/>
        <v>0</v>
      </c>
      <c r="M196" s="20">
        <f t="shared" si="132"/>
        <v>0</v>
      </c>
      <c r="N196" s="20">
        <f t="shared" si="132"/>
        <v>0</v>
      </c>
      <c r="O196" s="20">
        <f t="shared" si="132"/>
        <v>0</v>
      </c>
      <c r="P196" s="20">
        <f t="shared" si="132"/>
        <v>0</v>
      </c>
      <c r="Q196" s="20">
        <f t="shared" si="132"/>
        <v>0</v>
      </c>
    </row>
    <row r="197" spans="1:17" ht="11.45" customHeight="1" x14ac:dyDescent="0.25">
      <c r="A197" s="19" t="str">
        <f>$A$13</f>
        <v>Aviation</v>
      </c>
      <c r="B197" s="21">
        <f t="shared" ref="B197:Q197" si="133">IF(B13=0,"",B65/B13*1000)</f>
        <v>113.00722055011174</v>
      </c>
      <c r="C197" s="21">
        <f t="shared" si="133"/>
        <v>107.28799558684018</v>
      </c>
      <c r="D197" s="21">
        <f t="shared" si="133"/>
        <v>104.42439378381032</v>
      </c>
      <c r="E197" s="21">
        <f t="shared" si="133"/>
        <v>105.26238436089969</v>
      </c>
      <c r="F197" s="21">
        <f t="shared" si="133"/>
        <v>107.3716087064454</v>
      </c>
      <c r="G197" s="21">
        <f t="shared" si="133"/>
        <v>105.07794836384464</v>
      </c>
      <c r="H197" s="21">
        <f t="shared" si="133"/>
        <v>100.79855757789015</v>
      </c>
      <c r="I197" s="21">
        <f t="shared" si="133"/>
        <v>100.36452783964415</v>
      </c>
      <c r="J197" s="21">
        <f t="shared" si="133"/>
        <v>98.160036973686886</v>
      </c>
      <c r="K197" s="21">
        <f t="shared" si="133"/>
        <v>94.929173312839438</v>
      </c>
      <c r="L197" s="21">
        <f t="shared" si="133"/>
        <v>95.778929332799677</v>
      </c>
      <c r="M197" s="21">
        <f t="shared" si="133"/>
        <v>93.962732809191905</v>
      </c>
      <c r="N197" s="21">
        <f t="shared" si="133"/>
        <v>90.380799100253256</v>
      </c>
      <c r="O197" s="21">
        <f t="shared" si="133"/>
        <v>85.144877555807412</v>
      </c>
      <c r="P197" s="21">
        <f t="shared" si="133"/>
        <v>85.057412216030514</v>
      </c>
      <c r="Q197" s="21">
        <f t="shared" si="133"/>
        <v>86.899472229605806</v>
      </c>
    </row>
    <row r="198" spans="1:17" ht="11.45" customHeight="1" x14ac:dyDescent="0.25">
      <c r="A198" s="17" t="str">
        <f>$A$14</f>
        <v>Domestic</v>
      </c>
      <c r="B198" s="20">
        <f t="shared" ref="B198:Q198" si="134">IF(B14=0,"",B66/B14*1000)</f>
        <v>198.82738282409454</v>
      </c>
      <c r="C198" s="20">
        <f t="shared" si="134"/>
        <v>196.58630332302556</v>
      </c>
      <c r="D198" s="20">
        <f t="shared" si="134"/>
        <v>185.20590094007832</v>
      </c>
      <c r="E198" s="20">
        <f t="shared" si="134"/>
        <v>178.85153473463268</v>
      </c>
      <c r="F198" s="20">
        <f t="shared" si="134"/>
        <v>178.35641948167782</v>
      </c>
      <c r="G198" s="20">
        <f t="shared" si="134"/>
        <v>187.83587963003907</v>
      </c>
      <c r="H198" s="20">
        <f t="shared" si="134"/>
        <v>186.55671428188501</v>
      </c>
      <c r="I198" s="20">
        <f t="shared" si="134"/>
        <v>182.40682101749991</v>
      </c>
      <c r="J198" s="20">
        <f t="shared" si="134"/>
        <v>191.71444404858758</v>
      </c>
      <c r="K198" s="20">
        <f t="shared" si="134"/>
        <v>184.21557729252382</v>
      </c>
      <c r="L198" s="20">
        <f t="shared" si="134"/>
        <v>201.55224130097642</v>
      </c>
      <c r="M198" s="20">
        <f t="shared" si="134"/>
        <v>182.68730217754788</v>
      </c>
      <c r="N198" s="20">
        <f t="shared" si="134"/>
        <v>180.15391011321006</v>
      </c>
      <c r="O198" s="20">
        <f t="shared" si="134"/>
        <v>178.54021780629878</v>
      </c>
      <c r="P198" s="20">
        <f t="shared" si="134"/>
        <v>184.72369009120752</v>
      </c>
      <c r="Q198" s="20">
        <f t="shared" si="134"/>
        <v>188.79268658603547</v>
      </c>
    </row>
    <row r="199" spans="1:17" ht="11.45" customHeight="1" x14ac:dyDescent="0.25">
      <c r="A199" s="17" t="str">
        <f>$A$15</f>
        <v>International - Intra-EU</v>
      </c>
      <c r="B199" s="20">
        <f t="shared" ref="B199:Q199" si="135">IF(B15=0,"",B67/B15*1000)</f>
        <v>87.424449557046032</v>
      </c>
      <c r="C199" s="20">
        <f t="shared" si="135"/>
        <v>86.309544454423687</v>
      </c>
      <c r="D199" s="20">
        <f t="shared" si="135"/>
        <v>87.682604007697634</v>
      </c>
      <c r="E199" s="20">
        <f t="shared" si="135"/>
        <v>93.415612406508373</v>
      </c>
      <c r="F199" s="20">
        <f t="shared" si="135"/>
        <v>96.543656136985774</v>
      </c>
      <c r="G199" s="20">
        <f t="shared" si="135"/>
        <v>89.929951260259642</v>
      </c>
      <c r="H199" s="20">
        <f t="shared" si="135"/>
        <v>84.628724810092862</v>
      </c>
      <c r="I199" s="20">
        <f t="shared" si="135"/>
        <v>86.289086018900662</v>
      </c>
      <c r="J199" s="20">
        <f t="shared" si="135"/>
        <v>84.229759080192167</v>
      </c>
      <c r="K199" s="20">
        <f t="shared" si="135"/>
        <v>82.049733389333213</v>
      </c>
      <c r="L199" s="20">
        <f t="shared" si="135"/>
        <v>75.744921305938419</v>
      </c>
      <c r="M199" s="20">
        <f t="shared" si="135"/>
        <v>81.630623372805829</v>
      </c>
      <c r="N199" s="20">
        <f t="shared" si="135"/>
        <v>80.911079601521848</v>
      </c>
      <c r="O199" s="20">
        <f t="shared" si="135"/>
        <v>77.342691659212235</v>
      </c>
      <c r="P199" s="20">
        <f t="shared" si="135"/>
        <v>75.56168923146528</v>
      </c>
      <c r="Q199" s="20">
        <f t="shared" si="135"/>
        <v>75.97213085569777</v>
      </c>
    </row>
    <row r="200" spans="1:17" ht="11.45" customHeight="1" x14ac:dyDescent="0.25">
      <c r="A200" s="17" t="str">
        <f>$A$16</f>
        <v>International - Extra-EU</v>
      </c>
      <c r="B200" s="20">
        <f t="shared" ref="B200:Q200" si="136">IF(B16=0,"",B68/B16*1000)</f>
        <v>87.167789237750057</v>
      </c>
      <c r="C200" s="20">
        <f t="shared" si="136"/>
        <v>75.175888062710825</v>
      </c>
      <c r="D200" s="20">
        <f t="shared" si="136"/>
        <v>70.016347901788436</v>
      </c>
      <c r="E200" s="20">
        <f t="shared" si="136"/>
        <v>63.5719376605592</v>
      </c>
      <c r="F200" s="20">
        <f t="shared" si="136"/>
        <v>66.911083596880061</v>
      </c>
      <c r="G200" s="20">
        <f t="shared" si="136"/>
        <v>61.726386328177753</v>
      </c>
      <c r="H200" s="20">
        <f t="shared" si="136"/>
        <v>60.315622292867126</v>
      </c>
      <c r="I200" s="20">
        <f t="shared" si="136"/>
        <v>59.997677981744438</v>
      </c>
      <c r="J200" s="20">
        <f t="shared" si="136"/>
        <v>58.657869359463433</v>
      </c>
      <c r="K200" s="20">
        <f t="shared" si="136"/>
        <v>58.231506118690355</v>
      </c>
      <c r="L200" s="20">
        <f t="shared" si="136"/>
        <v>57.076575005180153</v>
      </c>
      <c r="M200" s="20">
        <f t="shared" si="136"/>
        <v>61.603755417694636</v>
      </c>
      <c r="N200" s="20">
        <f t="shared" si="136"/>
        <v>60.350746341300798</v>
      </c>
      <c r="O200" s="20">
        <f t="shared" si="136"/>
        <v>58.948892823911621</v>
      </c>
      <c r="P200" s="20">
        <f t="shared" si="136"/>
        <v>58.360496736022618</v>
      </c>
      <c r="Q200" s="20">
        <f t="shared" si="136"/>
        <v>60.099817688403583</v>
      </c>
    </row>
    <row r="201" spans="1:17" ht="11.45" customHeight="1" x14ac:dyDescent="0.25">
      <c r="A201" s="25" t="s">
        <v>33</v>
      </c>
      <c r="B201" s="24">
        <f t="shared" ref="B201:Q201" si="137">IF(B17=0,"",B69/B17*1000)</f>
        <v>162.85999515941569</v>
      </c>
      <c r="C201" s="24">
        <f t="shared" si="137"/>
        <v>163.41520191136965</v>
      </c>
      <c r="D201" s="24">
        <f t="shared" si="137"/>
        <v>157.60075039209698</v>
      </c>
      <c r="E201" s="24">
        <f t="shared" si="137"/>
        <v>162.14853442749452</v>
      </c>
      <c r="F201" s="24">
        <f t="shared" si="137"/>
        <v>157.66381671783481</v>
      </c>
      <c r="G201" s="24">
        <f t="shared" si="137"/>
        <v>154.90561539619443</v>
      </c>
      <c r="H201" s="24">
        <f t="shared" si="137"/>
        <v>155.03225998370198</v>
      </c>
      <c r="I201" s="24">
        <f t="shared" si="137"/>
        <v>152.44167519953592</v>
      </c>
      <c r="J201" s="24">
        <f t="shared" si="137"/>
        <v>151.04880263943102</v>
      </c>
      <c r="K201" s="24">
        <f t="shared" si="137"/>
        <v>153.55286427126904</v>
      </c>
      <c r="L201" s="24">
        <f t="shared" si="137"/>
        <v>147.6970116227489</v>
      </c>
      <c r="M201" s="24">
        <f t="shared" si="137"/>
        <v>142.50829566782159</v>
      </c>
      <c r="N201" s="24">
        <f t="shared" si="137"/>
        <v>135.98853658653141</v>
      </c>
      <c r="O201" s="24">
        <f t="shared" si="137"/>
        <v>137.56760707780049</v>
      </c>
      <c r="P201" s="24">
        <f t="shared" si="137"/>
        <v>135.89390833198607</v>
      </c>
      <c r="Q201" s="24">
        <f t="shared" si="137"/>
        <v>130.41511496553048</v>
      </c>
    </row>
    <row r="202" spans="1:17" ht="11.45" customHeight="1" x14ac:dyDescent="0.25">
      <c r="A202" s="23" t="str">
        <f>$A$18</f>
        <v>Road transport</v>
      </c>
      <c r="B202" s="22">
        <f t="shared" ref="B202:Q202" si="138">IF(B18=0,"",B70/B18*1000)</f>
        <v>197.50356650709639</v>
      </c>
      <c r="C202" s="22">
        <f t="shared" si="138"/>
        <v>199.87747006038984</v>
      </c>
      <c r="D202" s="22">
        <f t="shared" si="138"/>
        <v>185.78865059876327</v>
      </c>
      <c r="E202" s="22">
        <f t="shared" si="138"/>
        <v>186.98542137063347</v>
      </c>
      <c r="F202" s="22">
        <f t="shared" si="138"/>
        <v>179.72894863879733</v>
      </c>
      <c r="G202" s="22">
        <f t="shared" si="138"/>
        <v>173.66513028069105</v>
      </c>
      <c r="H202" s="22">
        <f t="shared" si="138"/>
        <v>171.6768758320957</v>
      </c>
      <c r="I202" s="22">
        <f t="shared" si="138"/>
        <v>166.66061203921225</v>
      </c>
      <c r="J202" s="22">
        <f t="shared" si="138"/>
        <v>167.51594921343357</v>
      </c>
      <c r="K202" s="22">
        <f t="shared" si="138"/>
        <v>167.78814228659382</v>
      </c>
      <c r="L202" s="22">
        <f t="shared" si="138"/>
        <v>165.25324311514638</v>
      </c>
      <c r="M202" s="22">
        <f t="shared" si="138"/>
        <v>158.26976758309939</v>
      </c>
      <c r="N202" s="22">
        <f t="shared" si="138"/>
        <v>146.43222864612878</v>
      </c>
      <c r="O202" s="22">
        <f t="shared" si="138"/>
        <v>149.49262753233705</v>
      </c>
      <c r="P202" s="22">
        <f t="shared" si="138"/>
        <v>147.83580192893783</v>
      </c>
      <c r="Q202" s="22">
        <f t="shared" si="138"/>
        <v>140.16600653496394</v>
      </c>
    </row>
    <row r="203" spans="1:17" ht="11.45" customHeight="1" x14ac:dyDescent="0.25">
      <c r="A203" s="17" t="str">
        <f>$A$19</f>
        <v>Light duty vehicles</v>
      </c>
      <c r="B203" s="20">
        <f t="shared" ref="B203:Q203" si="139">IF(B19=0,"",B71/B19*1000)</f>
        <v>675.15975230732374</v>
      </c>
      <c r="C203" s="20">
        <f t="shared" si="139"/>
        <v>687.54604921329349</v>
      </c>
      <c r="D203" s="20">
        <f t="shared" si="139"/>
        <v>665.56571788206872</v>
      </c>
      <c r="E203" s="20">
        <f t="shared" si="139"/>
        <v>662.46782200826908</v>
      </c>
      <c r="F203" s="20">
        <f t="shared" si="139"/>
        <v>648.1710466524778</v>
      </c>
      <c r="G203" s="20">
        <f t="shared" si="139"/>
        <v>634.98087859500015</v>
      </c>
      <c r="H203" s="20">
        <f t="shared" si="139"/>
        <v>638.20216083038906</v>
      </c>
      <c r="I203" s="20">
        <f t="shared" si="139"/>
        <v>627.63291125923536</v>
      </c>
      <c r="J203" s="20">
        <f t="shared" si="139"/>
        <v>617.851406196261</v>
      </c>
      <c r="K203" s="20">
        <f t="shared" si="139"/>
        <v>598.7880673190424</v>
      </c>
      <c r="L203" s="20">
        <f t="shared" si="139"/>
        <v>588.16733630013516</v>
      </c>
      <c r="M203" s="20">
        <f t="shared" si="139"/>
        <v>577.79142333275047</v>
      </c>
      <c r="N203" s="20">
        <f t="shared" si="139"/>
        <v>558.35979407531102</v>
      </c>
      <c r="O203" s="20">
        <f t="shared" si="139"/>
        <v>586.08056130958812</v>
      </c>
      <c r="P203" s="20">
        <f t="shared" si="139"/>
        <v>584.13717321980937</v>
      </c>
      <c r="Q203" s="20">
        <f t="shared" si="139"/>
        <v>591.33904617517044</v>
      </c>
    </row>
    <row r="204" spans="1:17" ht="11.45" customHeight="1" x14ac:dyDescent="0.25">
      <c r="A204" s="17" t="str">
        <f>$A$20</f>
        <v>Heavy duty vehicles</v>
      </c>
      <c r="B204" s="20">
        <f t="shared" ref="B204:Q204" si="140">IF(B20=0,"",B72/B20*1000)</f>
        <v>164.310506106703</v>
      </c>
      <c r="C204" s="20">
        <f t="shared" si="140"/>
        <v>162.88528528959588</v>
      </c>
      <c r="D204" s="20">
        <f t="shared" si="140"/>
        <v>157.24712028767487</v>
      </c>
      <c r="E204" s="20">
        <f t="shared" si="140"/>
        <v>158.36524866557858</v>
      </c>
      <c r="F204" s="20">
        <f t="shared" si="140"/>
        <v>153.50184798910132</v>
      </c>
      <c r="G204" s="20">
        <f t="shared" si="140"/>
        <v>149.6474936680963</v>
      </c>
      <c r="H204" s="20">
        <f t="shared" si="140"/>
        <v>147.11007723382792</v>
      </c>
      <c r="I204" s="20">
        <f t="shared" si="140"/>
        <v>139.42993855407428</v>
      </c>
      <c r="J204" s="20">
        <f t="shared" si="140"/>
        <v>140.82533018982193</v>
      </c>
      <c r="K204" s="20">
        <f t="shared" si="140"/>
        <v>142.78551091835016</v>
      </c>
      <c r="L204" s="20">
        <f t="shared" si="140"/>
        <v>141.46529275200069</v>
      </c>
      <c r="M204" s="20">
        <f t="shared" si="140"/>
        <v>135.13176149390677</v>
      </c>
      <c r="N204" s="20">
        <f t="shared" si="140"/>
        <v>124.2096386886992</v>
      </c>
      <c r="O204" s="20">
        <f t="shared" si="140"/>
        <v>126.11016070042943</v>
      </c>
      <c r="P204" s="20">
        <f t="shared" si="140"/>
        <v>123.83515515277635</v>
      </c>
      <c r="Q204" s="20">
        <f t="shared" si="140"/>
        <v>113.64121196216844</v>
      </c>
    </row>
    <row r="205" spans="1:17" ht="11.45" customHeight="1" x14ac:dyDescent="0.25">
      <c r="A205" s="19" t="str">
        <f>$A$21</f>
        <v>Rail transport</v>
      </c>
      <c r="B205" s="21">
        <f t="shared" ref="B205:Q205" si="141">IF(B21=0,"",B73/B21*1000)</f>
        <v>36.888347585782775</v>
      </c>
      <c r="C205" s="21">
        <f t="shared" si="141"/>
        <v>36.871686721021661</v>
      </c>
      <c r="D205" s="21">
        <f t="shared" si="141"/>
        <v>33.074983735981803</v>
      </c>
      <c r="E205" s="21">
        <f t="shared" si="141"/>
        <v>48.987906452393496</v>
      </c>
      <c r="F205" s="21">
        <f t="shared" si="141"/>
        <v>51.685754901363062</v>
      </c>
      <c r="G205" s="21">
        <f t="shared" si="141"/>
        <v>82.154099256449683</v>
      </c>
      <c r="H205" s="21">
        <f t="shared" si="141"/>
        <v>54.59680770810246</v>
      </c>
      <c r="I205" s="21">
        <f t="shared" si="141"/>
        <v>69.188148056614267</v>
      </c>
      <c r="J205" s="21">
        <f t="shared" si="141"/>
        <v>70.162578574683081</v>
      </c>
      <c r="K205" s="21">
        <f t="shared" si="141"/>
        <v>100.39593420135164</v>
      </c>
      <c r="L205" s="21">
        <f t="shared" si="141"/>
        <v>75.403499870786021</v>
      </c>
      <c r="M205" s="21">
        <f t="shared" si="141"/>
        <v>75.41721318326293</v>
      </c>
      <c r="N205" s="21">
        <f t="shared" si="141"/>
        <v>64.962959601167015</v>
      </c>
      <c r="O205" s="21">
        <f t="shared" si="141"/>
        <v>20.748981387955599</v>
      </c>
      <c r="P205" s="21">
        <f t="shared" si="141"/>
        <v>16.256131527625755</v>
      </c>
      <c r="Q205" s="21">
        <f t="shared" si="141"/>
        <v>7.0933570109458532</v>
      </c>
    </row>
    <row r="206" spans="1:17" ht="11.45" customHeight="1" x14ac:dyDescent="0.25">
      <c r="A206" s="19" t="str">
        <f>$A$22</f>
        <v>Aviation</v>
      </c>
      <c r="B206" s="21">
        <f t="shared" ref="B206:Q206" si="142">IF(B22=0,"",B74/B22*1000)</f>
        <v>383.42231772949395</v>
      </c>
      <c r="C206" s="21">
        <f t="shared" si="142"/>
        <v>372.20401281225338</v>
      </c>
      <c r="D206" s="21">
        <f t="shared" si="142"/>
        <v>361.54558184131901</v>
      </c>
      <c r="E206" s="21">
        <f t="shared" si="142"/>
        <v>374.35888090224461</v>
      </c>
      <c r="F206" s="21">
        <f t="shared" si="142"/>
        <v>343.57358629679561</v>
      </c>
      <c r="G206" s="21">
        <f t="shared" si="142"/>
        <v>353.52776377950215</v>
      </c>
      <c r="H206" s="21">
        <f t="shared" si="142"/>
        <v>350.51630173883893</v>
      </c>
      <c r="I206" s="21">
        <f t="shared" si="142"/>
        <v>322.33696111845438</v>
      </c>
      <c r="J206" s="21">
        <f t="shared" si="142"/>
        <v>296.30378644016969</v>
      </c>
      <c r="K206" s="21">
        <f t="shared" si="142"/>
        <v>285.59352047160053</v>
      </c>
      <c r="L206" s="21">
        <f t="shared" si="142"/>
        <v>234.99876231234907</v>
      </c>
      <c r="M206" s="21">
        <f t="shared" si="142"/>
        <v>247.47047043222196</v>
      </c>
      <c r="N206" s="21">
        <f t="shared" si="142"/>
        <v>245.39078237795056</v>
      </c>
      <c r="O206" s="21">
        <f t="shared" si="142"/>
        <v>244.68775359929012</v>
      </c>
      <c r="P206" s="21">
        <f t="shared" si="142"/>
        <v>229.86248728817745</v>
      </c>
      <c r="Q206" s="21">
        <f t="shared" si="142"/>
        <v>245.4625434418522</v>
      </c>
    </row>
    <row r="207" spans="1:17" ht="11.45" customHeight="1" x14ac:dyDescent="0.25">
      <c r="A207" s="17" t="str">
        <f>$A$23</f>
        <v>Domestic and International - Intra-EU</v>
      </c>
      <c r="B207" s="20">
        <f t="shared" ref="B207:Q207" si="143">IF(B23=0,"",B75/B23*1000)</f>
        <v>680.91552930462194</v>
      </c>
      <c r="C207" s="20">
        <f t="shared" si="143"/>
        <v>660.72731050441848</v>
      </c>
      <c r="D207" s="20">
        <f t="shared" si="143"/>
        <v>638.54385390567882</v>
      </c>
      <c r="E207" s="20">
        <f t="shared" si="143"/>
        <v>681.30427537449987</v>
      </c>
      <c r="F207" s="20">
        <f t="shared" si="143"/>
        <v>652.85769128970639</v>
      </c>
      <c r="G207" s="20">
        <f t="shared" si="143"/>
        <v>664.47794795352445</v>
      </c>
      <c r="H207" s="20">
        <f t="shared" si="143"/>
        <v>656.41448822933899</v>
      </c>
      <c r="I207" s="20">
        <f t="shared" si="143"/>
        <v>644.37781419475129</v>
      </c>
      <c r="J207" s="20">
        <f t="shared" si="143"/>
        <v>623.72191371433712</v>
      </c>
      <c r="K207" s="20">
        <f t="shared" si="143"/>
        <v>588.35013611975239</v>
      </c>
      <c r="L207" s="20">
        <f t="shared" si="143"/>
        <v>588.71040266828754</v>
      </c>
      <c r="M207" s="20">
        <f t="shared" si="143"/>
        <v>634.59005959243336</v>
      </c>
      <c r="N207" s="20">
        <f t="shared" si="143"/>
        <v>635.37488875449617</v>
      </c>
      <c r="O207" s="20">
        <f t="shared" si="143"/>
        <v>611.57573226231227</v>
      </c>
      <c r="P207" s="20">
        <f t="shared" si="143"/>
        <v>562.58481074809322</v>
      </c>
      <c r="Q207" s="20">
        <f t="shared" si="143"/>
        <v>592.67794784275225</v>
      </c>
    </row>
    <row r="208" spans="1:17" ht="11.45" customHeight="1" x14ac:dyDescent="0.25">
      <c r="A208" s="17" t="str">
        <f>$A$24</f>
        <v>International - Extra-EU</v>
      </c>
      <c r="B208" s="20">
        <f t="shared" ref="B208:Q208" si="144">IF(B24=0,"",B76/B24*1000)</f>
        <v>203.55000965127388</v>
      </c>
      <c r="C208" s="20">
        <f t="shared" si="144"/>
        <v>206.13327017790971</v>
      </c>
      <c r="D208" s="20">
        <f t="shared" si="144"/>
        <v>202.40815280603991</v>
      </c>
      <c r="E208" s="20">
        <f t="shared" si="144"/>
        <v>216.01025510294517</v>
      </c>
      <c r="F208" s="20">
        <f t="shared" si="144"/>
        <v>198.36416919446302</v>
      </c>
      <c r="G208" s="20">
        <f t="shared" si="144"/>
        <v>202.93905887580021</v>
      </c>
      <c r="H208" s="20">
        <f t="shared" si="144"/>
        <v>198.39468931663009</v>
      </c>
      <c r="I208" s="20">
        <f t="shared" si="144"/>
        <v>191.53929606487571</v>
      </c>
      <c r="J208" s="20">
        <f t="shared" si="144"/>
        <v>185.80972129100314</v>
      </c>
      <c r="K208" s="20">
        <f t="shared" si="144"/>
        <v>186.51233993307932</v>
      </c>
      <c r="L208" s="20">
        <f t="shared" si="144"/>
        <v>165.63842639070353</v>
      </c>
      <c r="M208" s="20">
        <f t="shared" si="144"/>
        <v>181.65811418911011</v>
      </c>
      <c r="N208" s="20">
        <f t="shared" si="144"/>
        <v>186.50344167405981</v>
      </c>
      <c r="O208" s="20">
        <f t="shared" si="144"/>
        <v>190.51613941254251</v>
      </c>
      <c r="P208" s="20">
        <f t="shared" si="144"/>
        <v>180.57498436403222</v>
      </c>
      <c r="Q208" s="20">
        <f t="shared" si="144"/>
        <v>192.71122770628187</v>
      </c>
    </row>
    <row r="209" spans="1:17" ht="11.45" customHeight="1" x14ac:dyDescent="0.25">
      <c r="A209" s="19" t="s">
        <v>32</v>
      </c>
      <c r="B209" s="18">
        <f t="shared" ref="B209:Q209" si="145">IF(B25=0,"",B77/B25*1000)</f>
        <v>86.35607883371938</v>
      </c>
      <c r="C209" s="18">
        <f t="shared" si="145"/>
        <v>80.27370400883963</v>
      </c>
      <c r="D209" s="18">
        <f t="shared" si="145"/>
        <v>85.737727892586548</v>
      </c>
      <c r="E209" s="18">
        <f t="shared" si="145"/>
        <v>95.190265466453567</v>
      </c>
      <c r="F209" s="18">
        <f t="shared" si="145"/>
        <v>93.766331729997745</v>
      </c>
      <c r="G209" s="18">
        <f t="shared" si="145"/>
        <v>90.292067641903827</v>
      </c>
      <c r="H209" s="18">
        <f t="shared" si="145"/>
        <v>100.76611860214102</v>
      </c>
      <c r="I209" s="18">
        <f t="shared" si="145"/>
        <v>94.818890816887631</v>
      </c>
      <c r="J209" s="18">
        <f t="shared" si="145"/>
        <v>87.123992160855664</v>
      </c>
      <c r="K209" s="18">
        <f t="shared" si="145"/>
        <v>88.063137709661603</v>
      </c>
      <c r="L209" s="18">
        <f t="shared" si="145"/>
        <v>78.961124408697927</v>
      </c>
      <c r="M209" s="18">
        <f t="shared" si="145"/>
        <v>72.79652621129388</v>
      </c>
      <c r="N209" s="18">
        <f t="shared" si="145"/>
        <v>91.105516894744099</v>
      </c>
      <c r="O209" s="18">
        <f t="shared" si="145"/>
        <v>80.704841215940959</v>
      </c>
      <c r="P209" s="18">
        <f t="shared" si="145"/>
        <v>69.776950963709666</v>
      </c>
      <c r="Q209" s="18">
        <f t="shared" si="145"/>
        <v>91.512381253724527</v>
      </c>
    </row>
    <row r="210" spans="1:17" ht="11.45" customHeight="1" x14ac:dyDescent="0.25">
      <c r="A210" s="17" t="str">
        <f>$A$26</f>
        <v>Domestic coastal shipping</v>
      </c>
      <c r="B210" s="16">
        <f t="shared" ref="B210:Q210" si="146">IF(B26=0,"",B78/B26*1000)</f>
        <v>86.35607883371938</v>
      </c>
      <c r="C210" s="16">
        <f t="shared" si="146"/>
        <v>80.27370400883963</v>
      </c>
      <c r="D210" s="16">
        <f t="shared" si="146"/>
        <v>85.737727892586548</v>
      </c>
      <c r="E210" s="16">
        <f t="shared" si="146"/>
        <v>95.190265466453567</v>
      </c>
      <c r="F210" s="16">
        <f t="shared" si="146"/>
        <v>93.766331729997745</v>
      </c>
      <c r="G210" s="16">
        <f t="shared" si="146"/>
        <v>90.292067641903827</v>
      </c>
      <c r="H210" s="16">
        <f t="shared" si="146"/>
        <v>100.76611860214102</v>
      </c>
      <c r="I210" s="16">
        <f t="shared" si="146"/>
        <v>94.818890816887631</v>
      </c>
      <c r="J210" s="16">
        <f t="shared" si="146"/>
        <v>87.123992160855664</v>
      </c>
      <c r="K210" s="16">
        <f t="shared" si="146"/>
        <v>88.063137709661603</v>
      </c>
      <c r="L210" s="16">
        <f t="shared" si="146"/>
        <v>78.961124408697927</v>
      </c>
      <c r="M210" s="16">
        <f t="shared" si="146"/>
        <v>72.79652621129388</v>
      </c>
      <c r="N210" s="16">
        <f t="shared" si="146"/>
        <v>91.105516894744099</v>
      </c>
      <c r="O210" s="16">
        <f t="shared" si="146"/>
        <v>80.704841215940959</v>
      </c>
      <c r="P210" s="16">
        <f t="shared" si="146"/>
        <v>69.776950963709666</v>
      </c>
      <c r="Q210" s="16">
        <f t="shared" si="146"/>
        <v>91.512381253724527</v>
      </c>
    </row>
    <row r="211" spans="1:17" ht="11.45" customHeight="1" x14ac:dyDescent="0.25">
      <c r="A211" s="15" t="str">
        <f>$A$27</f>
        <v>Inland waterways</v>
      </c>
      <c r="B211" s="14" t="str">
        <f t="shared" ref="B211:Q211" si="147">IF(B27=0,"",B79/B27*1000)</f>
        <v/>
      </c>
      <c r="C211" s="14" t="str">
        <f t="shared" si="147"/>
        <v/>
      </c>
      <c r="D211" s="14" t="str">
        <f t="shared" si="147"/>
        <v/>
      </c>
      <c r="E211" s="14" t="str">
        <f t="shared" si="147"/>
        <v/>
      </c>
      <c r="F211" s="14" t="str">
        <f t="shared" si="147"/>
        <v/>
      </c>
      <c r="G211" s="14" t="str">
        <f t="shared" si="147"/>
        <v/>
      </c>
      <c r="H211" s="14" t="str">
        <f t="shared" si="147"/>
        <v/>
      </c>
      <c r="I211" s="14" t="str">
        <f t="shared" si="147"/>
        <v/>
      </c>
      <c r="J211" s="14" t="str">
        <f t="shared" si="147"/>
        <v/>
      </c>
      <c r="K211" s="14" t="str">
        <f t="shared" si="147"/>
        <v/>
      </c>
      <c r="L211" s="14" t="str">
        <f t="shared" si="147"/>
        <v/>
      </c>
      <c r="M211" s="14" t="str">
        <f t="shared" si="147"/>
        <v/>
      </c>
      <c r="N211" s="14" t="str">
        <f t="shared" si="147"/>
        <v/>
      </c>
      <c r="O211" s="14" t="str">
        <f t="shared" si="147"/>
        <v/>
      </c>
      <c r="P211" s="14" t="str">
        <f t="shared" si="147"/>
        <v/>
      </c>
      <c r="Q211" s="14" t="str">
        <f t="shared" si="147"/>
        <v/>
      </c>
    </row>
  </sheetData>
  <pageMargins left="0.39370078740157483" right="0.39370078740157483" top="0.39370078740157483" bottom="0.39370078740157483" header="0.31496062992125984" footer="0.31496062992125984"/>
  <pageSetup paperSize="9" scale="33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Q273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182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83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82"/>
      <c r="O2" s="82"/>
      <c r="P2" s="82"/>
      <c r="Q2" s="82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79">
        <f t="shared" ref="B4:Q4" si="0">B5+B6+B13</f>
        <v>363483.62575820211</v>
      </c>
      <c r="C4" s="79">
        <f t="shared" si="0"/>
        <v>370930.55861881888</v>
      </c>
      <c r="D4" s="79">
        <f t="shared" si="0"/>
        <v>375516.16370169522</v>
      </c>
      <c r="E4" s="79">
        <f t="shared" si="0"/>
        <v>382990.12578651798</v>
      </c>
      <c r="F4" s="79">
        <f t="shared" si="0"/>
        <v>395168.35254040168</v>
      </c>
      <c r="G4" s="79">
        <f t="shared" si="0"/>
        <v>404198.97267324588</v>
      </c>
      <c r="H4" s="79">
        <f t="shared" si="0"/>
        <v>403837.14085512666</v>
      </c>
      <c r="I4" s="79">
        <f t="shared" si="0"/>
        <v>417869.53943177493</v>
      </c>
      <c r="J4" s="79">
        <f t="shared" si="0"/>
        <v>419014.37373432016</v>
      </c>
      <c r="K4" s="79">
        <f t="shared" si="0"/>
        <v>423579.72604762204</v>
      </c>
      <c r="L4" s="79">
        <f t="shared" si="0"/>
        <v>408960.38126389612</v>
      </c>
      <c r="M4" s="79">
        <f t="shared" si="0"/>
        <v>404860.11511242163</v>
      </c>
      <c r="N4" s="79">
        <f t="shared" si="0"/>
        <v>389915.30158644181</v>
      </c>
      <c r="O4" s="79">
        <f t="shared" si="0"/>
        <v>384578.77376076998</v>
      </c>
      <c r="P4" s="79">
        <f t="shared" si="0"/>
        <v>364090.18250274472</v>
      </c>
      <c r="Q4" s="79">
        <f t="shared" si="0"/>
        <v>381488.77527186344</v>
      </c>
    </row>
    <row r="5" spans="1:17" ht="11.45" customHeight="1" x14ac:dyDescent="0.25">
      <c r="A5" s="23" t="s">
        <v>30</v>
      </c>
      <c r="B5" s="78">
        <v>10594.625758202079</v>
      </c>
      <c r="C5" s="78">
        <v>11263.558618818824</v>
      </c>
      <c r="D5" s="78">
        <v>10463.163701695206</v>
      </c>
      <c r="E5" s="78">
        <v>11853.125786517967</v>
      </c>
      <c r="F5" s="78">
        <v>11518.352540401691</v>
      </c>
      <c r="G5" s="78">
        <v>13225.972673245902</v>
      </c>
      <c r="H5" s="78">
        <v>13531.140855126698</v>
      </c>
      <c r="I5" s="78">
        <v>15413.539431774851</v>
      </c>
      <c r="J5" s="78">
        <v>15539.373734320232</v>
      </c>
      <c r="K5" s="78">
        <v>16135.726047622036</v>
      </c>
      <c r="L5" s="78">
        <v>16429.381263896103</v>
      </c>
      <c r="M5" s="78">
        <v>15097.115112421625</v>
      </c>
      <c r="N5" s="78">
        <v>14339.301586441896</v>
      </c>
      <c r="O5" s="78">
        <v>14203.773760769993</v>
      </c>
      <c r="P5" s="78">
        <v>15917.182502744736</v>
      </c>
      <c r="Q5" s="78">
        <v>17546.775271863371</v>
      </c>
    </row>
    <row r="6" spans="1:17" ht="11.45" customHeight="1" x14ac:dyDescent="0.25">
      <c r="A6" s="19" t="s">
        <v>29</v>
      </c>
      <c r="B6" s="76">
        <v>302611</v>
      </c>
      <c r="C6" s="76">
        <v>307955.00000000006</v>
      </c>
      <c r="D6" s="76">
        <v>315000</v>
      </c>
      <c r="E6" s="76">
        <v>321928</v>
      </c>
      <c r="F6" s="76">
        <v>330192</v>
      </c>
      <c r="G6" s="76">
        <v>337797</v>
      </c>
      <c r="H6" s="76">
        <v>340936.99999999994</v>
      </c>
      <c r="I6" s="76">
        <v>343293.00000000006</v>
      </c>
      <c r="J6" s="76">
        <v>342610.99999999994</v>
      </c>
      <c r="K6" s="76">
        <v>350401</v>
      </c>
      <c r="L6" s="76">
        <v>341629</v>
      </c>
      <c r="M6" s="76">
        <v>334021</v>
      </c>
      <c r="N6" s="76">
        <v>321044.99999999994</v>
      </c>
      <c r="O6" s="76">
        <v>316539</v>
      </c>
      <c r="P6" s="76">
        <v>308704</v>
      </c>
      <c r="Q6" s="76">
        <v>317553.00000000006</v>
      </c>
    </row>
    <row r="7" spans="1:17" ht="11.45" customHeight="1" x14ac:dyDescent="0.25">
      <c r="A7" s="62" t="s">
        <v>59</v>
      </c>
      <c r="B7" s="77">
        <f t="shared" ref="B7" si="1">IF(B34=0,0,B34*B144)</f>
        <v>158169.41396393016</v>
      </c>
      <c r="C7" s="77">
        <f t="shared" ref="C7:Q7" si="2">IF(C34=0,0,C34*C144)</f>
        <v>151401.52200300121</v>
      </c>
      <c r="D7" s="77">
        <f t="shared" si="2"/>
        <v>145555.34240720767</v>
      </c>
      <c r="E7" s="77">
        <f t="shared" si="2"/>
        <v>137377.70485647267</v>
      </c>
      <c r="F7" s="77">
        <f t="shared" si="2"/>
        <v>130136.10252401759</v>
      </c>
      <c r="G7" s="77">
        <f t="shared" si="2"/>
        <v>123139.78256672878</v>
      </c>
      <c r="H7" s="77">
        <f t="shared" si="2"/>
        <v>114545.49694026036</v>
      </c>
      <c r="I7" s="77">
        <f t="shared" si="2"/>
        <v>107612.59702283694</v>
      </c>
      <c r="J7" s="77">
        <f t="shared" si="2"/>
        <v>102855.55340841375</v>
      </c>
      <c r="K7" s="77">
        <f t="shared" si="2"/>
        <v>100438.96883162185</v>
      </c>
      <c r="L7" s="77">
        <f t="shared" si="2"/>
        <v>94141.18286293064</v>
      </c>
      <c r="M7" s="77">
        <f t="shared" si="2"/>
        <v>89369.643091389924</v>
      </c>
      <c r="N7" s="77">
        <f t="shared" si="2"/>
        <v>83655.411049504357</v>
      </c>
      <c r="O7" s="77">
        <f t="shared" si="2"/>
        <v>79623.014684519483</v>
      </c>
      <c r="P7" s="77">
        <f t="shared" si="2"/>
        <v>74931.68113649897</v>
      </c>
      <c r="Q7" s="77">
        <f t="shared" si="2"/>
        <v>75300.55807622819</v>
      </c>
    </row>
    <row r="8" spans="1:17" ht="11.45" customHeight="1" x14ac:dyDescent="0.25">
      <c r="A8" s="62" t="s">
        <v>58</v>
      </c>
      <c r="B8" s="77">
        <f t="shared" ref="B8" si="3">IF(B35=0,0,B35*B145)</f>
        <v>142501.93265283457</v>
      </c>
      <c r="C8" s="77">
        <f t="shared" ref="C8:Q8" si="4">IF(C35=0,0,C35*C145)</f>
        <v>154753.02467945026</v>
      </c>
      <c r="D8" s="77">
        <f t="shared" si="4"/>
        <v>167686.51181748457</v>
      </c>
      <c r="E8" s="77">
        <f t="shared" si="4"/>
        <v>182858.56511163875</v>
      </c>
      <c r="F8" s="77">
        <f t="shared" si="4"/>
        <v>198263.03587569075</v>
      </c>
      <c r="G8" s="77">
        <f t="shared" si="4"/>
        <v>213250.02362158231</v>
      </c>
      <c r="H8" s="77">
        <f t="shared" si="4"/>
        <v>224865.38866778644</v>
      </c>
      <c r="I8" s="77">
        <f t="shared" si="4"/>
        <v>234271.96336235551</v>
      </c>
      <c r="J8" s="77">
        <f t="shared" si="4"/>
        <v>238873.32805987791</v>
      </c>
      <c r="K8" s="77">
        <f t="shared" si="4"/>
        <v>248987.6723431538</v>
      </c>
      <c r="L8" s="77">
        <f t="shared" si="4"/>
        <v>246456.66042457306</v>
      </c>
      <c r="M8" s="77">
        <f t="shared" si="4"/>
        <v>243591.91505401509</v>
      </c>
      <c r="N8" s="77">
        <f t="shared" si="4"/>
        <v>235785.74191960701</v>
      </c>
      <c r="O8" s="77">
        <f t="shared" si="4"/>
        <v>234976.69296289646</v>
      </c>
      <c r="P8" s="77">
        <f t="shared" si="4"/>
        <v>231681.16690980285</v>
      </c>
      <c r="Q8" s="77">
        <f t="shared" si="4"/>
        <v>239844.24575628259</v>
      </c>
    </row>
    <row r="9" spans="1:17" ht="11.45" customHeight="1" x14ac:dyDescent="0.25">
      <c r="A9" s="62" t="s">
        <v>57</v>
      </c>
      <c r="B9" s="77">
        <f t="shared" ref="B9" si="5">IF(B36=0,0,B36*B146)</f>
        <v>1939.6533832352786</v>
      </c>
      <c r="C9" s="77">
        <f t="shared" ref="C9:Q9" si="6">IF(C36=0,0,C36*C146)</f>
        <v>1800.4533175485292</v>
      </c>
      <c r="D9" s="77">
        <f t="shared" si="6"/>
        <v>1758.1457753077696</v>
      </c>
      <c r="E9" s="77">
        <f t="shared" si="6"/>
        <v>1691.7300318885775</v>
      </c>
      <c r="F9" s="77">
        <f t="shared" si="6"/>
        <v>1597.9937253248511</v>
      </c>
      <c r="G9" s="77">
        <f t="shared" si="6"/>
        <v>997.15633444357866</v>
      </c>
      <c r="H9" s="77">
        <f t="shared" si="6"/>
        <v>878.57053876250291</v>
      </c>
      <c r="I9" s="77">
        <f t="shared" si="6"/>
        <v>804.80003565960726</v>
      </c>
      <c r="J9" s="77">
        <f t="shared" si="6"/>
        <v>278.91413155309573</v>
      </c>
      <c r="K9" s="77">
        <f t="shared" si="6"/>
        <v>349.19696346595987</v>
      </c>
      <c r="L9" s="77">
        <f t="shared" si="6"/>
        <v>413.29566876058618</v>
      </c>
      <c r="M9" s="77">
        <f t="shared" si="6"/>
        <v>453.42886023632587</v>
      </c>
      <c r="N9" s="77">
        <f t="shared" si="6"/>
        <v>583.19880481880784</v>
      </c>
      <c r="O9" s="77">
        <f t="shared" si="6"/>
        <v>735.29890609044321</v>
      </c>
      <c r="P9" s="77">
        <f t="shared" si="6"/>
        <v>812.66419190276656</v>
      </c>
      <c r="Q9" s="77">
        <f t="shared" si="6"/>
        <v>877.30201769060068</v>
      </c>
    </row>
    <row r="10" spans="1:17" ht="11.45" customHeight="1" x14ac:dyDescent="0.25">
      <c r="A10" s="62" t="s">
        <v>56</v>
      </c>
      <c r="B10" s="77">
        <f t="shared" ref="B10" si="7">IF(B37=0,0,B37*B147)</f>
        <v>0</v>
      </c>
      <c r="C10" s="77">
        <f t="shared" ref="C10:Q10" si="8">IF(C37=0,0,C37*C147)</f>
        <v>0</v>
      </c>
      <c r="D10" s="77">
        <f t="shared" si="8"/>
        <v>0</v>
      </c>
      <c r="E10" s="77">
        <f t="shared" si="8"/>
        <v>0</v>
      </c>
      <c r="F10" s="77">
        <f t="shared" si="8"/>
        <v>194.86787496678775</v>
      </c>
      <c r="G10" s="77">
        <f t="shared" si="8"/>
        <v>410.03747724532053</v>
      </c>
      <c r="H10" s="77">
        <f t="shared" si="8"/>
        <v>647.5438531906982</v>
      </c>
      <c r="I10" s="77">
        <f t="shared" si="8"/>
        <v>603.63957914794628</v>
      </c>
      <c r="J10" s="77">
        <f t="shared" si="8"/>
        <v>603.20440015523809</v>
      </c>
      <c r="K10" s="77">
        <f t="shared" si="8"/>
        <v>625.16186175838789</v>
      </c>
      <c r="L10" s="77">
        <f t="shared" si="8"/>
        <v>616.84425850738342</v>
      </c>
      <c r="M10" s="77">
        <f t="shared" si="8"/>
        <v>599.91049882776122</v>
      </c>
      <c r="N10" s="77">
        <f t="shared" si="8"/>
        <v>1009.1149814322266</v>
      </c>
      <c r="O10" s="77">
        <f t="shared" si="8"/>
        <v>1181.9904020449824</v>
      </c>
      <c r="P10" s="77">
        <f t="shared" si="8"/>
        <v>1237.2855727243725</v>
      </c>
      <c r="Q10" s="77">
        <f t="shared" si="8"/>
        <v>1446.3520783988383</v>
      </c>
    </row>
    <row r="11" spans="1:17" ht="11.45" customHeight="1" x14ac:dyDescent="0.25">
      <c r="A11" s="62" t="s">
        <v>60</v>
      </c>
      <c r="B11" s="77">
        <f t="shared" ref="B11" si="9">IF(B38=0,0,B38*B148)</f>
        <v>0</v>
      </c>
      <c r="C11" s="77">
        <f t="shared" ref="C11:Q11" si="10">IF(C38=0,0,C38*C148)</f>
        <v>0</v>
      </c>
      <c r="D11" s="77">
        <f t="shared" si="10"/>
        <v>0</v>
      </c>
      <c r="E11" s="77">
        <f t="shared" si="10"/>
        <v>0</v>
      </c>
      <c r="F11" s="77">
        <f t="shared" si="10"/>
        <v>0</v>
      </c>
      <c r="G11" s="77">
        <f t="shared" si="10"/>
        <v>0</v>
      </c>
      <c r="H11" s="77">
        <f t="shared" si="10"/>
        <v>0</v>
      </c>
      <c r="I11" s="77">
        <f t="shared" si="10"/>
        <v>0</v>
      </c>
      <c r="J11" s="77">
        <f t="shared" si="10"/>
        <v>0</v>
      </c>
      <c r="K11" s="77">
        <f t="shared" si="10"/>
        <v>0</v>
      </c>
      <c r="L11" s="77">
        <f t="shared" si="10"/>
        <v>0</v>
      </c>
      <c r="M11" s="77">
        <f t="shared" si="10"/>
        <v>0</v>
      </c>
      <c r="N11" s="77">
        <f t="shared" si="10"/>
        <v>0</v>
      </c>
      <c r="O11" s="77">
        <f t="shared" si="10"/>
        <v>0</v>
      </c>
      <c r="P11" s="77">
        <f t="shared" si="10"/>
        <v>3.9407736568246858</v>
      </c>
      <c r="Q11" s="77">
        <f t="shared" si="10"/>
        <v>15.130661219692813</v>
      </c>
    </row>
    <row r="12" spans="1:17" ht="11.45" customHeight="1" x14ac:dyDescent="0.25">
      <c r="A12" s="62" t="s">
        <v>55</v>
      </c>
      <c r="B12" s="77">
        <f t="shared" ref="B12" si="11">IF(B39=0,0,B39*B149)</f>
        <v>0</v>
      </c>
      <c r="C12" s="77">
        <f t="shared" ref="C12:Q12" si="12">IF(C39=0,0,C39*C149)</f>
        <v>0</v>
      </c>
      <c r="D12" s="77">
        <f t="shared" si="12"/>
        <v>0</v>
      </c>
      <c r="E12" s="77">
        <f t="shared" si="12"/>
        <v>0</v>
      </c>
      <c r="F12" s="77">
        <f t="shared" si="12"/>
        <v>0</v>
      </c>
      <c r="G12" s="77">
        <f t="shared" si="12"/>
        <v>0</v>
      </c>
      <c r="H12" s="77">
        <f t="shared" si="12"/>
        <v>0</v>
      </c>
      <c r="I12" s="77">
        <f t="shared" si="12"/>
        <v>0</v>
      </c>
      <c r="J12" s="77">
        <f t="shared" si="12"/>
        <v>0</v>
      </c>
      <c r="K12" s="77">
        <f t="shared" si="12"/>
        <v>0</v>
      </c>
      <c r="L12" s="77">
        <f t="shared" si="12"/>
        <v>1.0167852283210705</v>
      </c>
      <c r="M12" s="77">
        <f t="shared" si="12"/>
        <v>6.1024955309490547</v>
      </c>
      <c r="N12" s="77">
        <f t="shared" si="12"/>
        <v>11.533244637619688</v>
      </c>
      <c r="O12" s="77">
        <f t="shared" si="12"/>
        <v>22.003044448670146</v>
      </c>
      <c r="P12" s="77">
        <f t="shared" si="12"/>
        <v>37.26141541421967</v>
      </c>
      <c r="Q12" s="77">
        <f t="shared" si="12"/>
        <v>69.411410180105463</v>
      </c>
    </row>
    <row r="13" spans="1:17" ht="11.45" customHeight="1" x14ac:dyDescent="0.25">
      <c r="A13" s="19" t="s">
        <v>28</v>
      </c>
      <c r="B13" s="76">
        <v>50278</v>
      </c>
      <c r="C13" s="76">
        <v>51712</v>
      </c>
      <c r="D13" s="76">
        <v>50053.000000000007</v>
      </c>
      <c r="E13" s="76">
        <v>49209</v>
      </c>
      <c r="F13" s="76">
        <v>53458</v>
      </c>
      <c r="G13" s="76">
        <v>53176</v>
      </c>
      <c r="H13" s="76">
        <v>49369</v>
      </c>
      <c r="I13" s="76">
        <v>59162.999999999993</v>
      </c>
      <c r="J13" s="76">
        <v>60864</v>
      </c>
      <c r="K13" s="76">
        <v>57043</v>
      </c>
      <c r="L13" s="76">
        <v>50902</v>
      </c>
      <c r="M13" s="76">
        <v>55742</v>
      </c>
      <c r="N13" s="76">
        <v>54531</v>
      </c>
      <c r="O13" s="76">
        <v>53836</v>
      </c>
      <c r="P13" s="76">
        <v>39468.999999999993</v>
      </c>
      <c r="Q13" s="76">
        <v>46388.999999999993</v>
      </c>
    </row>
    <row r="14" spans="1:17" ht="11.45" customHeight="1" x14ac:dyDescent="0.25">
      <c r="A14" s="62" t="s">
        <v>59</v>
      </c>
      <c r="B14" s="75">
        <f t="shared" ref="B14" si="13">IF(B41=0,0,B41*B151)</f>
        <v>206.80217981047036</v>
      </c>
      <c r="C14" s="75">
        <f t="shared" ref="C14:Q14" si="14">IF(C41=0,0,C41*C151)</f>
        <v>212.38830887462464</v>
      </c>
      <c r="D14" s="75">
        <f t="shared" si="14"/>
        <v>214.96053380280281</v>
      </c>
      <c r="E14" s="75">
        <f t="shared" si="14"/>
        <v>206.76380849951187</v>
      </c>
      <c r="F14" s="75">
        <f t="shared" si="14"/>
        <v>216.76355100975144</v>
      </c>
      <c r="G14" s="75">
        <f t="shared" si="14"/>
        <v>197.89630404082109</v>
      </c>
      <c r="H14" s="75">
        <f t="shared" si="14"/>
        <v>168.28622869284786</v>
      </c>
      <c r="I14" s="75">
        <f t="shared" si="14"/>
        <v>220.1270120455828</v>
      </c>
      <c r="J14" s="75">
        <f t="shared" si="14"/>
        <v>207.52300765768499</v>
      </c>
      <c r="K14" s="75">
        <f t="shared" si="14"/>
        <v>179.42075104218071</v>
      </c>
      <c r="L14" s="75">
        <f t="shared" si="14"/>
        <v>152.20691719777537</v>
      </c>
      <c r="M14" s="75">
        <f t="shared" si="14"/>
        <v>160.50757703940462</v>
      </c>
      <c r="N14" s="75">
        <f t="shared" si="14"/>
        <v>152.20284535225201</v>
      </c>
      <c r="O14" s="75">
        <f t="shared" si="14"/>
        <v>146.73440464768785</v>
      </c>
      <c r="P14" s="75">
        <f t="shared" si="14"/>
        <v>103.69061554241752</v>
      </c>
      <c r="Q14" s="75">
        <f t="shared" si="14"/>
        <v>103.12879333100184</v>
      </c>
    </row>
    <row r="15" spans="1:17" ht="11.45" customHeight="1" x14ac:dyDescent="0.25">
      <c r="A15" s="62" t="s">
        <v>58</v>
      </c>
      <c r="B15" s="75">
        <f t="shared" ref="B15" si="15">IF(B42=0,0,B42*B152)</f>
        <v>49489.074566163043</v>
      </c>
      <c r="C15" s="75">
        <f t="shared" ref="C15:Q15" si="16">IF(C42=0,0,C42*C152)</f>
        <v>50890.073504198517</v>
      </c>
      <c r="D15" s="75">
        <f t="shared" si="16"/>
        <v>49796.133019588975</v>
      </c>
      <c r="E15" s="75">
        <f t="shared" si="16"/>
        <v>48102.986559918827</v>
      </c>
      <c r="F15" s="75">
        <f t="shared" si="16"/>
        <v>51981.977207906762</v>
      </c>
      <c r="G15" s="75">
        <f t="shared" si="16"/>
        <v>51535.47605417468</v>
      </c>
      <c r="H15" s="75">
        <f t="shared" si="16"/>
        <v>47772.25122332084</v>
      </c>
      <c r="I15" s="75">
        <f t="shared" si="16"/>
        <v>56807.792699109363</v>
      </c>
      <c r="J15" s="75">
        <f t="shared" si="16"/>
        <v>58642.754376932906</v>
      </c>
      <c r="K15" s="75">
        <f t="shared" si="16"/>
        <v>53800.900851009894</v>
      </c>
      <c r="L15" s="75">
        <f t="shared" si="16"/>
        <v>47364.899705013318</v>
      </c>
      <c r="M15" s="75">
        <f t="shared" si="16"/>
        <v>52439.770586945931</v>
      </c>
      <c r="N15" s="75">
        <f t="shared" si="16"/>
        <v>50421.484592089459</v>
      </c>
      <c r="O15" s="75">
        <f t="shared" si="16"/>
        <v>51124.626899064424</v>
      </c>
      <c r="P15" s="75">
        <f t="shared" si="16"/>
        <v>38162.92495051898</v>
      </c>
      <c r="Q15" s="75">
        <f t="shared" si="16"/>
        <v>35645.902844618795</v>
      </c>
    </row>
    <row r="16" spans="1:17" ht="11.45" customHeight="1" x14ac:dyDescent="0.25">
      <c r="A16" s="62" t="s">
        <v>57</v>
      </c>
      <c r="B16" s="75">
        <f t="shared" ref="B16" si="17">IF(B43=0,0,B43*B153)</f>
        <v>0</v>
      </c>
      <c r="C16" s="75">
        <f t="shared" ref="C16:Q16" si="18">IF(C43=0,0,C43*C153)</f>
        <v>0</v>
      </c>
      <c r="D16" s="75">
        <f t="shared" si="18"/>
        <v>0</v>
      </c>
      <c r="E16" s="75">
        <f t="shared" si="18"/>
        <v>0</v>
      </c>
      <c r="F16" s="75">
        <f t="shared" si="18"/>
        <v>0</v>
      </c>
      <c r="G16" s="75">
        <f t="shared" si="18"/>
        <v>0</v>
      </c>
      <c r="H16" s="75">
        <f t="shared" si="18"/>
        <v>0</v>
      </c>
      <c r="I16" s="75">
        <f t="shared" si="18"/>
        <v>0</v>
      </c>
      <c r="J16" s="75">
        <f t="shared" si="18"/>
        <v>0</v>
      </c>
      <c r="K16" s="75">
        <f t="shared" si="18"/>
        <v>0</v>
      </c>
      <c r="L16" s="75">
        <f t="shared" si="18"/>
        <v>0</v>
      </c>
      <c r="M16" s="75">
        <f t="shared" si="18"/>
        <v>0</v>
      </c>
      <c r="N16" s="75">
        <f t="shared" si="18"/>
        <v>0</v>
      </c>
      <c r="O16" s="75">
        <f t="shared" si="18"/>
        <v>0</v>
      </c>
      <c r="P16" s="75">
        <f t="shared" si="18"/>
        <v>1.5042245473906899</v>
      </c>
      <c r="Q16" s="75">
        <f t="shared" si="18"/>
        <v>41.273665712800025</v>
      </c>
    </row>
    <row r="17" spans="1:17" ht="11.45" customHeight="1" x14ac:dyDescent="0.25">
      <c r="A17" s="62" t="s">
        <v>56</v>
      </c>
      <c r="B17" s="75">
        <f t="shared" ref="B17" si="19">IF(B44=0,0,B44*B154)</f>
        <v>582.1232540264881</v>
      </c>
      <c r="C17" s="75">
        <f t="shared" ref="C17:Q17" si="20">IF(C44=0,0,C44*C154)</f>
        <v>609.53818692686184</v>
      </c>
      <c r="D17" s="75">
        <f t="shared" si="20"/>
        <v>41.906446608223924</v>
      </c>
      <c r="E17" s="75">
        <f t="shared" si="20"/>
        <v>899.24963158166247</v>
      </c>
      <c r="F17" s="75">
        <f t="shared" si="20"/>
        <v>1259.2592410834845</v>
      </c>
      <c r="G17" s="75">
        <f t="shared" si="20"/>
        <v>1442.627641784502</v>
      </c>
      <c r="H17" s="75">
        <f t="shared" si="20"/>
        <v>1428.4625479863107</v>
      </c>
      <c r="I17" s="75">
        <f t="shared" si="20"/>
        <v>2135.0802888450517</v>
      </c>
      <c r="J17" s="75">
        <f t="shared" si="20"/>
        <v>2013.7226154094085</v>
      </c>
      <c r="K17" s="75">
        <f t="shared" si="20"/>
        <v>3062.6783979479219</v>
      </c>
      <c r="L17" s="75">
        <f t="shared" si="20"/>
        <v>3384.8933777889047</v>
      </c>
      <c r="M17" s="75">
        <f t="shared" si="20"/>
        <v>3141.7218360146653</v>
      </c>
      <c r="N17" s="75">
        <f t="shared" si="20"/>
        <v>3957.3125625582888</v>
      </c>
      <c r="O17" s="75">
        <f t="shared" si="20"/>
        <v>2564.6386962878896</v>
      </c>
      <c r="P17" s="75">
        <f t="shared" si="20"/>
        <v>1131.6889904083662</v>
      </c>
      <c r="Q17" s="75">
        <f t="shared" si="20"/>
        <v>10483.462410493921</v>
      </c>
    </row>
    <row r="18" spans="1:17" ht="11.45" customHeight="1" x14ac:dyDescent="0.25">
      <c r="A18" s="62" t="s">
        <v>55</v>
      </c>
      <c r="B18" s="75">
        <f t="shared" ref="B18" si="21">IF(B45=0,0,B45*B155)</f>
        <v>0</v>
      </c>
      <c r="C18" s="75">
        <f t="shared" ref="C18:Q18" si="22">IF(C45=0,0,C45*C155)</f>
        <v>0</v>
      </c>
      <c r="D18" s="75">
        <f t="shared" si="22"/>
        <v>0</v>
      </c>
      <c r="E18" s="75">
        <f t="shared" si="22"/>
        <v>0</v>
      </c>
      <c r="F18" s="75">
        <f t="shared" si="22"/>
        <v>0</v>
      </c>
      <c r="G18" s="75">
        <f t="shared" si="22"/>
        <v>0</v>
      </c>
      <c r="H18" s="75">
        <f t="shared" si="22"/>
        <v>0</v>
      </c>
      <c r="I18" s="75">
        <f t="shared" si="22"/>
        <v>0</v>
      </c>
      <c r="J18" s="75">
        <f t="shared" si="22"/>
        <v>0</v>
      </c>
      <c r="K18" s="75">
        <f t="shared" si="22"/>
        <v>0</v>
      </c>
      <c r="L18" s="75">
        <f t="shared" si="22"/>
        <v>0</v>
      </c>
      <c r="M18" s="75">
        <f t="shared" si="22"/>
        <v>0</v>
      </c>
      <c r="N18" s="75">
        <f t="shared" si="22"/>
        <v>0</v>
      </c>
      <c r="O18" s="75">
        <f t="shared" si="22"/>
        <v>0</v>
      </c>
      <c r="P18" s="75">
        <f t="shared" si="22"/>
        <v>69.191218982844944</v>
      </c>
      <c r="Q18" s="75">
        <f t="shared" si="22"/>
        <v>115.23228584348166</v>
      </c>
    </row>
    <row r="19" spans="1:17" ht="11.45" customHeight="1" x14ac:dyDescent="0.25">
      <c r="A19" s="25" t="s">
        <v>51</v>
      </c>
      <c r="B19" s="79">
        <f t="shared" ref="B19" si="23">B20+B26</f>
        <v>149303.61247434444</v>
      </c>
      <c r="C19" s="79">
        <f t="shared" ref="C19:Q19" si="24">C20+C26</f>
        <v>160041.53649571349</v>
      </c>
      <c r="D19" s="79">
        <f t="shared" si="24"/>
        <v>176102.68288906041</v>
      </c>
      <c r="E19" s="79">
        <f t="shared" si="24"/>
        <v>186263.49388479066</v>
      </c>
      <c r="F19" s="79">
        <f t="shared" si="24"/>
        <v>209056.58836792511</v>
      </c>
      <c r="G19" s="79">
        <f t="shared" si="24"/>
        <v>221692.04393420307</v>
      </c>
      <c r="H19" s="79">
        <f t="shared" si="24"/>
        <v>231721.11232053247</v>
      </c>
      <c r="I19" s="79">
        <f t="shared" si="24"/>
        <v>251282.01299294556</v>
      </c>
      <c r="J19" s="79">
        <f t="shared" si="24"/>
        <v>230199.95904061629</v>
      </c>
      <c r="K19" s="79">
        <f t="shared" si="24"/>
        <v>200424.05137599036</v>
      </c>
      <c r="L19" s="79">
        <f t="shared" si="24"/>
        <v>194773.65362531197</v>
      </c>
      <c r="M19" s="79">
        <f t="shared" si="24"/>
        <v>189788.89771979977</v>
      </c>
      <c r="N19" s="79">
        <f t="shared" si="24"/>
        <v>178928.26806771959</v>
      </c>
      <c r="O19" s="79">
        <f t="shared" si="24"/>
        <v>175011.26754556238</v>
      </c>
      <c r="P19" s="79">
        <f t="shared" si="24"/>
        <v>176301.69720062145</v>
      </c>
      <c r="Q19" s="79">
        <f t="shared" si="24"/>
        <v>188425.07982454303</v>
      </c>
    </row>
    <row r="20" spans="1:17" ht="11.45" customHeight="1" x14ac:dyDescent="0.25">
      <c r="A20" s="23" t="s">
        <v>27</v>
      </c>
      <c r="B20" s="78">
        <v>9701.186531479354</v>
      </c>
      <c r="C20" s="78">
        <v>11284.026739061033</v>
      </c>
      <c r="D20" s="78">
        <v>9887.9720028515057</v>
      </c>
      <c r="E20" s="78">
        <v>10575.017160258951</v>
      </c>
      <c r="F20" s="78">
        <v>11084.070323001448</v>
      </c>
      <c r="G20" s="78">
        <v>10970.848320926865</v>
      </c>
      <c r="H20" s="78">
        <v>11591.809535300279</v>
      </c>
      <c r="I20" s="78">
        <v>14015.847569677775</v>
      </c>
      <c r="J20" s="78">
        <v>12880.175141455285</v>
      </c>
      <c r="K20" s="78">
        <v>10989.255659962797</v>
      </c>
      <c r="L20" s="78">
        <v>10372.162096429258</v>
      </c>
      <c r="M20" s="78">
        <v>9920.3452441542195</v>
      </c>
      <c r="N20" s="78">
        <v>9158.6965563126723</v>
      </c>
      <c r="O20" s="78">
        <v>8896.648899961283</v>
      </c>
      <c r="P20" s="78">
        <v>9192.5618278164529</v>
      </c>
      <c r="Q20" s="78">
        <v>10462.548030896151</v>
      </c>
    </row>
    <row r="21" spans="1:17" ht="11.45" customHeight="1" x14ac:dyDescent="0.25">
      <c r="A21" s="62" t="s">
        <v>59</v>
      </c>
      <c r="B21" s="77">
        <f t="shared" ref="B21" si="25">IF(B48=0,0,B48*B158)</f>
        <v>260.53542086010384</v>
      </c>
      <c r="C21" s="77">
        <f t="shared" ref="C21:Q21" si="26">IF(C48=0,0,C48*C158)</f>
        <v>284.10606760643344</v>
      </c>
      <c r="D21" s="77">
        <f t="shared" si="26"/>
        <v>212.57016996340977</v>
      </c>
      <c r="E21" s="77">
        <f t="shared" si="26"/>
        <v>199.36581629907366</v>
      </c>
      <c r="F21" s="77">
        <f t="shared" si="26"/>
        <v>179.89492098114133</v>
      </c>
      <c r="G21" s="77">
        <f t="shared" si="26"/>
        <v>154.30189769807066</v>
      </c>
      <c r="H21" s="77">
        <f t="shared" si="26"/>
        <v>144.09724967902204</v>
      </c>
      <c r="I21" s="77">
        <f t="shared" si="26"/>
        <v>159.87672047611517</v>
      </c>
      <c r="J21" s="77">
        <f t="shared" si="26"/>
        <v>122.63903426781157</v>
      </c>
      <c r="K21" s="77">
        <f t="shared" si="26"/>
        <v>104.93533181703418</v>
      </c>
      <c r="L21" s="77">
        <f t="shared" si="26"/>
        <v>89.484249754195318</v>
      </c>
      <c r="M21" s="77">
        <f t="shared" si="26"/>
        <v>76.91267931691398</v>
      </c>
      <c r="N21" s="77">
        <f t="shared" si="26"/>
        <v>71.814580687783049</v>
      </c>
      <c r="O21" s="77">
        <f t="shared" si="26"/>
        <v>85.521115294094884</v>
      </c>
      <c r="P21" s="77">
        <f t="shared" si="26"/>
        <v>86.384597720347799</v>
      </c>
      <c r="Q21" s="77">
        <f t="shared" si="26"/>
        <v>197.97319732916193</v>
      </c>
    </row>
    <row r="22" spans="1:17" ht="11.45" customHeight="1" x14ac:dyDescent="0.25">
      <c r="A22" s="62" t="s">
        <v>58</v>
      </c>
      <c r="B22" s="77">
        <f t="shared" ref="B22" si="27">IF(B49=0,0,B49*B159)</f>
        <v>9440.6511106192502</v>
      </c>
      <c r="C22" s="77">
        <f t="shared" ref="C22:Q22" si="28">IF(C49=0,0,C49*C159)</f>
        <v>10999.9206714546</v>
      </c>
      <c r="D22" s="77">
        <f t="shared" si="28"/>
        <v>9675.4018328880957</v>
      </c>
      <c r="E22" s="77">
        <f t="shared" si="28"/>
        <v>10375.651343959877</v>
      </c>
      <c r="F22" s="77">
        <f t="shared" si="28"/>
        <v>10904.175402020306</v>
      </c>
      <c r="G22" s="77">
        <f t="shared" si="28"/>
        <v>10816.546423228794</v>
      </c>
      <c r="H22" s="77">
        <f t="shared" si="28"/>
        <v>11447.712285621257</v>
      </c>
      <c r="I22" s="77">
        <f t="shared" si="28"/>
        <v>13855.97084920166</v>
      </c>
      <c r="J22" s="77">
        <f t="shared" si="28"/>
        <v>12757.536107187474</v>
      </c>
      <c r="K22" s="77">
        <f t="shared" si="28"/>
        <v>10884.320328145763</v>
      </c>
      <c r="L22" s="77">
        <f t="shared" si="28"/>
        <v>10282.677846675062</v>
      </c>
      <c r="M22" s="77">
        <f t="shared" si="28"/>
        <v>9843.4325648373051</v>
      </c>
      <c r="N22" s="77">
        <f t="shared" si="28"/>
        <v>9086.2039006386258</v>
      </c>
      <c r="O22" s="77">
        <f t="shared" si="28"/>
        <v>8808.9176375870575</v>
      </c>
      <c r="P22" s="77">
        <f t="shared" si="28"/>
        <v>9101.348865631644</v>
      </c>
      <c r="Q22" s="77">
        <f t="shared" si="28"/>
        <v>10256.507233285416</v>
      </c>
    </row>
    <row r="23" spans="1:17" ht="11.45" customHeight="1" x14ac:dyDescent="0.25">
      <c r="A23" s="62" t="s">
        <v>57</v>
      </c>
      <c r="B23" s="77">
        <f t="shared" ref="B23" si="29">IF(B50=0,0,B50*B160)</f>
        <v>0</v>
      </c>
      <c r="C23" s="77">
        <f t="shared" ref="C23:Q23" si="30">IF(C50=0,0,C50*C160)</f>
        <v>0</v>
      </c>
      <c r="D23" s="77">
        <f t="shared" si="30"/>
        <v>0</v>
      </c>
      <c r="E23" s="77">
        <f t="shared" si="30"/>
        <v>0</v>
      </c>
      <c r="F23" s="77">
        <f t="shared" si="30"/>
        <v>0</v>
      </c>
      <c r="G23" s="77">
        <f t="shared" si="30"/>
        <v>0</v>
      </c>
      <c r="H23" s="77">
        <f t="shared" si="30"/>
        <v>0</v>
      </c>
      <c r="I23" s="77">
        <f t="shared" si="30"/>
        <v>0</v>
      </c>
      <c r="J23" s="77">
        <f t="shared" si="30"/>
        <v>0</v>
      </c>
      <c r="K23" s="77">
        <f t="shared" si="30"/>
        <v>0</v>
      </c>
      <c r="L23" s="77">
        <f t="shared" si="30"/>
        <v>0</v>
      </c>
      <c r="M23" s="77">
        <f t="shared" si="30"/>
        <v>0</v>
      </c>
      <c r="N23" s="77">
        <f t="shared" si="30"/>
        <v>0</v>
      </c>
      <c r="O23" s="77">
        <f t="shared" si="30"/>
        <v>3.4799458972112492E-3</v>
      </c>
      <c r="P23" s="77">
        <f t="shared" si="30"/>
        <v>0.41574718051696097</v>
      </c>
      <c r="Q23" s="77">
        <f t="shared" si="30"/>
        <v>1.0207724314368423</v>
      </c>
    </row>
    <row r="24" spans="1:17" ht="11.45" customHeight="1" x14ac:dyDescent="0.25">
      <c r="A24" s="62" t="s">
        <v>56</v>
      </c>
      <c r="B24" s="77">
        <f t="shared" ref="B24" si="31">IF(B51=0,0,B51*B161)</f>
        <v>0</v>
      </c>
      <c r="C24" s="77">
        <f t="shared" ref="C24:Q24" si="32">IF(C51=0,0,C51*C161)</f>
        <v>0</v>
      </c>
      <c r="D24" s="77">
        <f t="shared" si="32"/>
        <v>0</v>
      </c>
      <c r="E24" s="77">
        <f t="shared" si="32"/>
        <v>0</v>
      </c>
      <c r="F24" s="77">
        <f t="shared" si="32"/>
        <v>0</v>
      </c>
      <c r="G24" s="77">
        <f t="shared" si="32"/>
        <v>0</v>
      </c>
      <c r="H24" s="77">
        <f t="shared" si="32"/>
        <v>0</v>
      </c>
      <c r="I24" s="77">
        <f t="shared" si="32"/>
        <v>0</v>
      </c>
      <c r="J24" s="77">
        <f t="shared" si="32"/>
        <v>0</v>
      </c>
      <c r="K24" s="77">
        <f t="shared" si="32"/>
        <v>0</v>
      </c>
      <c r="L24" s="77">
        <f t="shared" si="32"/>
        <v>0</v>
      </c>
      <c r="M24" s="77">
        <f t="shared" si="32"/>
        <v>0</v>
      </c>
      <c r="N24" s="77">
        <f t="shared" si="32"/>
        <v>0</v>
      </c>
      <c r="O24" s="77">
        <f t="shared" si="32"/>
        <v>0.17791379398158194</v>
      </c>
      <c r="P24" s="77">
        <f t="shared" si="32"/>
        <v>0.35425434957764607</v>
      </c>
      <c r="Q24" s="77">
        <f t="shared" si="32"/>
        <v>1.1141848207603817</v>
      </c>
    </row>
    <row r="25" spans="1:17" ht="11.45" customHeight="1" x14ac:dyDescent="0.25">
      <c r="A25" s="62" t="s">
        <v>55</v>
      </c>
      <c r="B25" s="77">
        <f t="shared" ref="B25" si="33">IF(B52=0,0,B52*B162)</f>
        <v>0</v>
      </c>
      <c r="C25" s="77">
        <f t="shared" ref="C25:Q25" si="34">IF(C52=0,0,C52*C162)</f>
        <v>0</v>
      </c>
      <c r="D25" s="77">
        <f t="shared" si="34"/>
        <v>0</v>
      </c>
      <c r="E25" s="77">
        <f t="shared" si="34"/>
        <v>0</v>
      </c>
      <c r="F25" s="77">
        <f t="shared" si="34"/>
        <v>0</v>
      </c>
      <c r="G25" s="77">
        <f t="shared" si="34"/>
        <v>0</v>
      </c>
      <c r="H25" s="77">
        <f t="shared" si="34"/>
        <v>0</v>
      </c>
      <c r="I25" s="77">
        <f t="shared" si="34"/>
        <v>0</v>
      </c>
      <c r="J25" s="77">
        <f t="shared" si="34"/>
        <v>0</v>
      </c>
      <c r="K25" s="77">
        <f t="shared" si="34"/>
        <v>0</v>
      </c>
      <c r="L25" s="77">
        <f t="shared" si="34"/>
        <v>0</v>
      </c>
      <c r="M25" s="77">
        <f t="shared" si="34"/>
        <v>0</v>
      </c>
      <c r="N25" s="77">
        <f t="shared" si="34"/>
        <v>0.67807498626312834</v>
      </c>
      <c r="O25" s="77">
        <f t="shared" si="34"/>
        <v>2.0287533402516345</v>
      </c>
      <c r="P25" s="77">
        <f t="shared" si="34"/>
        <v>4.0583629343670271</v>
      </c>
      <c r="Q25" s="77">
        <f t="shared" si="34"/>
        <v>5.9326430293741943</v>
      </c>
    </row>
    <row r="26" spans="1:17" ht="11.45" customHeight="1" x14ac:dyDescent="0.25">
      <c r="A26" s="19" t="s">
        <v>24</v>
      </c>
      <c r="B26" s="76">
        <v>139602.42594286508</v>
      </c>
      <c r="C26" s="76">
        <v>148757.50975665246</v>
      </c>
      <c r="D26" s="76">
        <v>166214.71088620889</v>
      </c>
      <c r="E26" s="76">
        <v>175688.47672453171</v>
      </c>
      <c r="F26" s="76">
        <v>197972.51804492367</v>
      </c>
      <c r="G26" s="76">
        <v>210721.19561327621</v>
      </c>
      <c r="H26" s="76">
        <v>220129.3027852322</v>
      </c>
      <c r="I26" s="76">
        <v>237266.16542326778</v>
      </c>
      <c r="J26" s="76">
        <v>217319.783899161</v>
      </c>
      <c r="K26" s="76">
        <v>189434.79571602755</v>
      </c>
      <c r="L26" s="76">
        <v>184401.4915288827</v>
      </c>
      <c r="M26" s="76">
        <v>179868.55247564556</v>
      </c>
      <c r="N26" s="76">
        <v>169769.57151140692</v>
      </c>
      <c r="O26" s="76">
        <v>166114.61864560109</v>
      </c>
      <c r="P26" s="76">
        <v>167109.135372805</v>
      </c>
      <c r="Q26" s="76">
        <v>177962.53179364689</v>
      </c>
    </row>
    <row r="27" spans="1:17" ht="11.45" customHeight="1" x14ac:dyDescent="0.25">
      <c r="A27" s="17" t="s">
        <v>23</v>
      </c>
      <c r="B27" s="75">
        <v>106936</v>
      </c>
      <c r="C27" s="75">
        <v>114004</v>
      </c>
      <c r="D27" s="75">
        <v>129509.99999999999</v>
      </c>
      <c r="E27" s="75">
        <v>138413</v>
      </c>
      <c r="F27" s="75">
        <v>155014</v>
      </c>
      <c r="G27" s="75">
        <v>166386</v>
      </c>
      <c r="H27" s="75">
        <v>174588</v>
      </c>
      <c r="I27" s="75">
        <v>190611</v>
      </c>
      <c r="J27" s="75">
        <v>175184</v>
      </c>
      <c r="K27" s="75">
        <v>151060</v>
      </c>
      <c r="L27" s="75">
        <v>146194</v>
      </c>
      <c r="M27" s="75">
        <v>142323</v>
      </c>
      <c r="N27" s="75">
        <v>133368</v>
      </c>
      <c r="O27" s="75">
        <v>126997</v>
      </c>
      <c r="P27" s="75">
        <v>128157.00000000001</v>
      </c>
      <c r="Q27" s="75">
        <v>137236</v>
      </c>
    </row>
    <row r="28" spans="1:17" ht="11.45" customHeight="1" x14ac:dyDescent="0.25">
      <c r="A28" s="15" t="s">
        <v>22</v>
      </c>
      <c r="B28" s="74">
        <v>32666.425942865084</v>
      </c>
      <c r="C28" s="74">
        <v>34753.509756652464</v>
      </c>
      <c r="D28" s="74">
        <v>36704.710886208908</v>
      </c>
      <c r="E28" s="74">
        <v>37275.476724531705</v>
      </c>
      <c r="F28" s="74">
        <v>42958.518044923665</v>
      </c>
      <c r="G28" s="74">
        <v>44335.195613276213</v>
      </c>
      <c r="H28" s="74">
        <v>45541.302785232197</v>
      </c>
      <c r="I28" s="74">
        <v>46655.165423267783</v>
      </c>
      <c r="J28" s="74">
        <v>42135.783899161004</v>
      </c>
      <c r="K28" s="74">
        <v>38374.795716027555</v>
      </c>
      <c r="L28" s="74">
        <v>38207.491528882703</v>
      </c>
      <c r="M28" s="74">
        <v>37545.552475645556</v>
      </c>
      <c r="N28" s="74">
        <v>36401.571511406917</v>
      </c>
      <c r="O28" s="74">
        <v>39117.618645601091</v>
      </c>
      <c r="P28" s="74">
        <v>38952.135372804987</v>
      </c>
      <c r="Q28" s="74">
        <v>40726.531793646893</v>
      </c>
    </row>
    <row r="29" spans="1:17" ht="11.45" customHeight="1" x14ac:dyDescent="0.25">
      <c r="A29" s="81"/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</row>
    <row r="30" spans="1:17" ht="11.45" customHeight="1" x14ac:dyDescent="0.25">
      <c r="A30" s="27" t="s">
        <v>71</v>
      </c>
      <c r="B30" s="68">
        <f t="shared" ref="B30:Q30" si="35">B31+B46</f>
        <v>235784.4323828849</v>
      </c>
      <c r="C30" s="68">
        <f t="shared" si="35"/>
        <v>253409.50381673317</v>
      </c>
      <c r="D30" s="68">
        <f t="shared" si="35"/>
        <v>260812.05273781606</v>
      </c>
      <c r="E30" s="68">
        <f t="shared" si="35"/>
        <v>273709.73589089728</v>
      </c>
      <c r="F30" s="68">
        <f t="shared" si="35"/>
        <v>291605.77549727174</v>
      </c>
      <c r="G30" s="68">
        <f t="shared" si="35"/>
        <v>307249.81721981161</v>
      </c>
      <c r="H30" s="68">
        <f t="shared" si="35"/>
        <v>320894.73761514481</v>
      </c>
      <c r="I30" s="68">
        <f t="shared" si="35"/>
        <v>340797.7838412876</v>
      </c>
      <c r="J30" s="68">
        <f t="shared" si="35"/>
        <v>337477.45874523732</v>
      </c>
      <c r="K30" s="68">
        <f t="shared" si="35"/>
        <v>333928.43670858687</v>
      </c>
      <c r="L30" s="68">
        <f t="shared" si="35"/>
        <v>325830.20807665848</v>
      </c>
      <c r="M30" s="68">
        <f t="shared" si="35"/>
        <v>318518.52559969987</v>
      </c>
      <c r="N30" s="68">
        <f t="shared" si="35"/>
        <v>305085.8337251239</v>
      </c>
      <c r="O30" s="68">
        <f t="shared" si="35"/>
        <v>301292.66273502959</v>
      </c>
      <c r="P30" s="68">
        <f t="shared" si="35"/>
        <v>300099.74907572399</v>
      </c>
      <c r="Q30" s="68">
        <f t="shared" si="35"/>
        <v>317268.45006942784</v>
      </c>
    </row>
    <row r="31" spans="1:17" ht="11.45" customHeight="1" x14ac:dyDescent="0.25">
      <c r="A31" s="25" t="s">
        <v>39</v>
      </c>
      <c r="B31" s="79">
        <f t="shared" ref="B31:Q31" si="36">B32+B33+B40</f>
        <v>196348.60362603248</v>
      </c>
      <c r="C31" s="79">
        <f t="shared" si="36"/>
        <v>207649.36134387902</v>
      </c>
      <c r="D31" s="79">
        <f t="shared" si="36"/>
        <v>218142.87226313059</v>
      </c>
      <c r="E31" s="79">
        <f t="shared" si="36"/>
        <v>228044.72990625023</v>
      </c>
      <c r="F31" s="79">
        <f t="shared" si="36"/>
        <v>242734.26531623755</v>
      </c>
      <c r="G31" s="79">
        <f t="shared" si="36"/>
        <v>257897.25026462605</v>
      </c>
      <c r="H31" s="79">
        <f t="shared" si="36"/>
        <v>268720.38559601328</v>
      </c>
      <c r="I31" s="79">
        <f t="shared" si="36"/>
        <v>280374.88526438817</v>
      </c>
      <c r="J31" s="79">
        <f t="shared" si="36"/>
        <v>282073.22924470453</v>
      </c>
      <c r="K31" s="79">
        <f t="shared" si="36"/>
        <v>286037.83732988744</v>
      </c>
      <c r="L31" s="79">
        <f t="shared" si="36"/>
        <v>280578.5336425961</v>
      </c>
      <c r="M31" s="79">
        <f t="shared" si="36"/>
        <v>274992.11062341847</v>
      </c>
      <c r="N31" s="79">
        <f t="shared" si="36"/>
        <v>264554.32117737579</v>
      </c>
      <c r="O31" s="79">
        <f t="shared" si="36"/>
        <v>261967.82476958627</v>
      </c>
      <c r="P31" s="79">
        <f t="shared" si="36"/>
        <v>259729.54731603214</v>
      </c>
      <c r="Q31" s="79">
        <f t="shared" si="36"/>
        <v>272143.88599958504</v>
      </c>
    </row>
    <row r="32" spans="1:17" ht="11.45" customHeight="1" x14ac:dyDescent="0.25">
      <c r="A32" s="23" t="s">
        <v>30</v>
      </c>
      <c r="B32" s="78">
        <v>8791.0360018323117</v>
      </c>
      <c r="C32" s="78">
        <v>9346.2714792980096</v>
      </c>
      <c r="D32" s="78">
        <v>8683.6289774844317</v>
      </c>
      <c r="E32" s="78">
        <v>9833.0620591866864</v>
      </c>
      <c r="F32" s="78">
        <v>9554.062932751538</v>
      </c>
      <c r="G32" s="78">
        <v>10980.416034343767</v>
      </c>
      <c r="H32" s="78">
        <v>11230.638856534488</v>
      </c>
      <c r="I32" s="78">
        <v>12772.5</v>
      </c>
      <c r="J32" s="78">
        <v>12870</v>
      </c>
      <c r="K32" s="78">
        <v>13357.5</v>
      </c>
      <c r="L32" s="78">
        <v>13624</v>
      </c>
      <c r="M32" s="78">
        <v>12530.199999999999</v>
      </c>
      <c r="N32" s="78">
        <v>11923.199999999999</v>
      </c>
      <c r="O32" s="78">
        <v>11816.377207142637</v>
      </c>
      <c r="P32" s="78">
        <v>13236.974497462179</v>
      </c>
      <c r="Q32" s="78">
        <v>14591.855237906064</v>
      </c>
    </row>
    <row r="33" spans="1:17" ht="11.45" customHeight="1" x14ac:dyDescent="0.25">
      <c r="A33" s="19" t="s">
        <v>29</v>
      </c>
      <c r="B33" s="76">
        <v>185590.23462797704</v>
      </c>
      <c r="C33" s="76">
        <v>196320.71968446701</v>
      </c>
      <c r="D33" s="76">
        <v>207512.0490552448</v>
      </c>
      <c r="E33" s="76">
        <v>216295.90203911084</v>
      </c>
      <c r="F33" s="76">
        <v>231256.49639995614</v>
      </c>
      <c r="G33" s="76">
        <v>245039.91652886951</v>
      </c>
      <c r="H33" s="76">
        <v>255519.6878451065</v>
      </c>
      <c r="I33" s="76">
        <v>265551.93011427124</v>
      </c>
      <c r="J33" s="76">
        <v>267163.67782449105</v>
      </c>
      <c r="K33" s="76">
        <v>270667.95974375587</v>
      </c>
      <c r="L33" s="76">
        <v>264994.72535938234</v>
      </c>
      <c r="M33" s="76">
        <v>260552.15459770313</v>
      </c>
      <c r="N33" s="76">
        <v>250802.18086034662</v>
      </c>
      <c r="O33" s="76">
        <v>248400.62910856833</v>
      </c>
      <c r="P33" s="76">
        <v>244784.08722812822</v>
      </c>
      <c r="Q33" s="76">
        <v>255597.8711532763</v>
      </c>
    </row>
    <row r="34" spans="1:17" ht="11.45" customHeight="1" x14ac:dyDescent="0.25">
      <c r="A34" s="62" t="s">
        <v>59</v>
      </c>
      <c r="B34" s="77">
        <v>99044.194422707777</v>
      </c>
      <c r="C34" s="77">
        <v>98688.512303471143</v>
      </c>
      <c r="D34" s="77">
        <v>98175.677188026471</v>
      </c>
      <c r="E34" s="77">
        <v>94656.370721709041</v>
      </c>
      <c r="F34" s="77">
        <v>93606.602927585482</v>
      </c>
      <c r="G34" s="77">
        <v>91869.083354873641</v>
      </c>
      <c r="H34" s="77">
        <v>88404.486529322588</v>
      </c>
      <c r="I34" s="77">
        <v>85811.341632461306</v>
      </c>
      <c r="J34" s="77">
        <v>82735.562680671996</v>
      </c>
      <c r="K34" s="77">
        <v>80080.286330623145</v>
      </c>
      <c r="L34" s="77">
        <v>75409.803978130047</v>
      </c>
      <c r="M34" s="77">
        <v>72016.367569829163</v>
      </c>
      <c r="N34" s="77">
        <v>67527.844293832866</v>
      </c>
      <c r="O34" s="77">
        <v>64586.835564272413</v>
      </c>
      <c r="P34" s="77">
        <v>61439.437844198488</v>
      </c>
      <c r="Q34" s="77">
        <v>62686.332753141221</v>
      </c>
    </row>
    <row r="35" spans="1:17" ht="11.45" customHeight="1" x14ac:dyDescent="0.25">
      <c r="A35" s="62" t="s">
        <v>58</v>
      </c>
      <c r="B35" s="77">
        <v>85319.666573701848</v>
      </c>
      <c r="C35" s="77">
        <v>96448.923335581523</v>
      </c>
      <c r="D35" s="77">
        <v>108142.34001524016</v>
      </c>
      <c r="E35" s="77">
        <v>120467.74380733681</v>
      </c>
      <c r="F35" s="77">
        <v>136355.39236544372</v>
      </c>
      <c r="G35" s="77">
        <v>152118.47584514265</v>
      </c>
      <c r="H35" s="77">
        <v>165936.06073372153</v>
      </c>
      <c r="I35" s="77">
        <v>178617.4042133461</v>
      </c>
      <c r="J35" s="77">
        <v>183718.97622224284</v>
      </c>
      <c r="K35" s="77">
        <v>189811.7502777577</v>
      </c>
      <c r="L35" s="77">
        <v>188760.27312462145</v>
      </c>
      <c r="M35" s="77">
        <v>187683.43143957536</v>
      </c>
      <c r="N35" s="77">
        <v>181981.92915204013</v>
      </c>
      <c r="O35" s="77">
        <v>182243.50271450292</v>
      </c>
      <c r="P35" s="77">
        <v>181632.83665532569</v>
      </c>
      <c r="Q35" s="77">
        <v>190908.75655726917</v>
      </c>
    </row>
    <row r="36" spans="1:17" ht="11.45" customHeight="1" x14ac:dyDescent="0.25">
      <c r="A36" s="62" t="s">
        <v>57</v>
      </c>
      <c r="B36" s="77">
        <v>1226.3736315674328</v>
      </c>
      <c r="C36" s="77">
        <v>1183.2840454143654</v>
      </c>
      <c r="D36" s="77">
        <v>1194.0318519781943</v>
      </c>
      <c r="E36" s="77">
        <v>1171.7875100649824</v>
      </c>
      <c r="F36" s="77">
        <v>1153.8005197717484</v>
      </c>
      <c r="G36" s="77">
        <v>745.71446224928172</v>
      </c>
      <c r="H36" s="77">
        <v>678.82078953033829</v>
      </c>
      <c r="I36" s="77">
        <v>641.80155812752128</v>
      </c>
      <c r="J36" s="77">
        <v>224.2202825949943</v>
      </c>
      <c r="K36" s="77">
        <v>278.08030854913068</v>
      </c>
      <c r="L36" s="77">
        <v>330.50011850569854</v>
      </c>
      <c r="M36" s="77">
        <v>364.63497400128125</v>
      </c>
      <c r="N36" s="77">
        <v>469.68889168379303</v>
      </c>
      <c r="O36" s="77">
        <v>594.86395059512779</v>
      </c>
      <c r="P36" s="77">
        <v>664.32456980744769</v>
      </c>
      <c r="Q36" s="77">
        <v>727.9782538133386</v>
      </c>
    </row>
    <row r="37" spans="1:17" ht="11.45" customHeight="1" x14ac:dyDescent="0.25">
      <c r="A37" s="62" t="s">
        <v>56</v>
      </c>
      <c r="B37" s="77">
        <v>0</v>
      </c>
      <c r="C37" s="77">
        <v>0</v>
      </c>
      <c r="D37" s="77">
        <v>0</v>
      </c>
      <c r="E37" s="77">
        <v>0</v>
      </c>
      <c r="F37" s="77">
        <v>140.70058715517737</v>
      </c>
      <c r="G37" s="77">
        <v>306.6428666039302</v>
      </c>
      <c r="H37" s="77">
        <v>500.31979253205037</v>
      </c>
      <c r="I37" s="77">
        <v>481.38271033632543</v>
      </c>
      <c r="J37" s="77">
        <v>484.9186389812034</v>
      </c>
      <c r="K37" s="77">
        <v>497.84282682592146</v>
      </c>
      <c r="L37" s="77">
        <v>493.27180501943769</v>
      </c>
      <c r="M37" s="77">
        <v>482.43146461640168</v>
      </c>
      <c r="N37" s="77">
        <v>812.70759352408163</v>
      </c>
      <c r="O37" s="77">
        <v>956.24170565475595</v>
      </c>
      <c r="P37" s="77">
        <v>1011.4377057817086</v>
      </c>
      <c r="Q37" s="77">
        <v>1200.1714793769136</v>
      </c>
    </row>
    <row r="38" spans="1:17" ht="11.45" customHeight="1" x14ac:dyDescent="0.25">
      <c r="A38" s="62" t="s">
        <v>60</v>
      </c>
      <c r="B38" s="77">
        <v>0</v>
      </c>
      <c r="C38" s="77">
        <v>0</v>
      </c>
      <c r="D38" s="77">
        <v>0</v>
      </c>
      <c r="E38" s="77">
        <v>0</v>
      </c>
      <c r="F38" s="77">
        <v>0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3.2214447127895776</v>
      </c>
      <c r="Q38" s="77">
        <v>12.555302634260869</v>
      </c>
    </row>
    <row r="39" spans="1:17" ht="11.45" customHeight="1" x14ac:dyDescent="0.25">
      <c r="A39" s="62" t="s">
        <v>55</v>
      </c>
      <c r="B39" s="77">
        <v>0</v>
      </c>
      <c r="C39" s="77">
        <v>0</v>
      </c>
      <c r="D39" s="77">
        <v>0</v>
      </c>
      <c r="E39" s="77">
        <v>0</v>
      </c>
      <c r="F39" s="77">
        <v>0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0.87633310575838741</v>
      </c>
      <c r="M39" s="77">
        <v>5.2891496809137095</v>
      </c>
      <c r="N39" s="77">
        <v>10.010929265751653</v>
      </c>
      <c r="O39" s="77">
        <v>19.185173543135303</v>
      </c>
      <c r="P39" s="77">
        <v>32.829008302083942</v>
      </c>
      <c r="Q39" s="77">
        <v>62.076807041420572</v>
      </c>
    </row>
    <row r="40" spans="1:17" ht="11.45" customHeight="1" x14ac:dyDescent="0.25">
      <c r="A40" s="19" t="s">
        <v>28</v>
      </c>
      <c r="B40" s="76">
        <v>1967.3329962231114</v>
      </c>
      <c r="C40" s="76">
        <v>1982.3701801140039</v>
      </c>
      <c r="D40" s="76">
        <v>1947.1942304013503</v>
      </c>
      <c r="E40" s="76">
        <v>1915.7658079526968</v>
      </c>
      <c r="F40" s="76">
        <v>1923.7059835298517</v>
      </c>
      <c r="G40" s="76">
        <v>1876.9177014127686</v>
      </c>
      <c r="H40" s="76">
        <v>1970.0588943723383</v>
      </c>
      <c r="I40" s="76">
        <v>2050.4551501169453</v>
      </c>
      <c r="J40" s="76">
        <v>2039.5514202134837</v>
      </c>
      <c r="K40" s="76">
        <v>2012.3775861315778</v>
      </c>
      <c r="L40" s="76">
        <v>1959.8082832137879</v>
      </c>
      <c r="M40" s="76">
        <v>1909.7560257153098</v>
      </c>
      <c r="N40" s="76">
        <v>1828.9403170292135</v>
      </c>
      <c r="O40" s="76">
        <v>1750.818453875273</v>
      </c>
      <c r="P40" s="76">
        <v>1708.4855904417234</v>
      </c>
      <c r="Q40" s="76">
        <v>1954.1596084027094</v>
      </c>
    </row>
    <row r="41" spans="1:17" ht="11.45" customHeight="1" x14ac:dyDescent="0.25">
      <c r="A41" s="62" t="s">
        <v>59</v>
      </c>
      <c r="B41" s="75">
        <v>21.039157390572583</v>
      </c>
      <c r="C41" s="75">
        <v>21.168855397326261</v>
      </c>
      <c r="D41" s="75">
        <v>21.742588238077865</v>
      </c>
      <c r="E41" s="75">
        <v>20.928868501252911</v>
      </c>
      <c r="F41" s="75">
        <v>20.280823903446748</v>
      </c>
      <c r="G41" s="75">
        <v>18.161035013084639</v>
      </c>
      <c r="H41" s="75">
        <v>17.460103146822458</v>
      </c>
      <c r="I41" s="75">
        <v>19.835665371510441</v>
      </c>
      <c r="J41" s="75">
        <v>18.080638751766777</v>
      </c>
      <c r="K41" s="75">
        <v>16.457093324314354</v>
      </c>
      <c r="L41" s="75">
        <v>15.236544348458839</v>
      </c>
      <c r="M41" s="75">
        <v>14.297635755845054</v>
      </c>
      <c r="N41" s="75">
        <v>13.272483405794318</v>
      </c>
      <c r="O41" s="75">
        <v>12.407195724728641</v>
      </c>
      <c r="P41" s="75">
        <v>11.669923194087957</v>
      </c>
      <c r="Q41" s="75">
        <v>11.295313936837649</v>
      </c>
    </row>
    <row r="42" spans="1:17" ht="11.45" customHeight="1" x14ac:dyDescent="0.25">
      <c r="A42" s="62" t="s">
        <v>58</v>
      </c>
      <c r="B42" s="75">
        <v>1923.6664012621104</v>
      </c>
      <c r="C42" s="75">
        <v>1937.9889730035022</v>
      </c>
      <c r="D42" s="75">
        <v>1923.8326210841276</v>
      </c>
      <c r="E42" s="75">
        <v>1860.0644157435445</v>
      </c>
      <c r="F42" s="75">
        <v>1858.4054365351351</v>
      </c>
      <c r="G42" s="75">
        <v>1808.1415337462304</v>
      </c>
      <c r="H42" s="75">
        <v>1895.9082672328416</v>
      </c>
      <c r="I42" s="75">
        <v>1957.0646100634578</v>
      </c>
      <c r="J42" s="75">
        <v>1954.3603650500829</v>
      </c>
      <c r="K42" s="75">
        <v>1888.4200037757994</v>
      </c>
      <c r="L42" s="75">
        <v>1814.8733184051434</v>
      </c>
      <c r="M42" s="75">
        <v>1788.318355509205</v>
      </c>
      <c r="N42" s="75">
        <v>1683.536092882684</v>
      </c>
      <c r="O42" s="75">
        <v>1655.3705099995518</v>
      </c>
      <c r="P42" s="75">
        <v>1644.9876801832881</v>
      </c>
      <c r="Q42" s="75">
        <v>1496.248208693776</v>
      </c>
    </row>
    <row r="43" spans="1:17" ht="11.45" customHeight="1" x14ac:dyDescent="0.25">
      <c r="A43" s="62" t="s">
        <v>57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0</v>
      </c>
      <c r="I43" s="75">
        <v>0</v>
      </c>
      <c r="J43" s="75">
        <v>0</v>
      </c>
      <c r="K43" s="75">
        <v>0</v>
      </c>
      <c r="L43" s="75">
        <v>0</v>
      </c>
      <c r="M43" s="75">
        <v>0</v>
      </c>
      <c r="N43" s="75">
        <v>0</v>
      </c>
      <c r="O43" s="75">
        <v>0</v>
      </c>
      <c r="P43" s="75">
        <v>6.4838605843112074E-2</v>
      </c>
      <c r="Q43" s="75">
        <v>1.7324753607222927</v>
      </c>
    </row>
    <row r="44" spans="1:17" ht="11.45" customHeight="1" x14ac:dyDescent="0.25">
      <c r="A44" s="62" t="s">
        <v>56</v>
      </c>
      <c r="B44" s="75">
        <v>22.627437570428267</v>
      </c>
      <c r="C44" s="75">
        <v>23.212351713175423</v>
      </c>
      <c r="D44" s="75">
        <v>1.6190210791449715</v>
      </c>
      <c r="E44" s="75">
        <v>34.772523707899381</v>
      </c>
      <c r="F44" s="75">
        <v>45.019723091269718</v>
      </c>
      <c r="G44" s="75">
        <v>50.615132653453685</v>
      </c>
      <c r="H44" s="75">
        <v>56.690523992674336</v>
      </c>
      <c r="I44" s="75">
        <v>73.554874681976983</v>
      </c>
      <c r="J44" s="75">
        <v>67.110416411633992</v>
      </c>
      <c r="K44" s="75">
        <v>107.50048903146406</v>
      </c>
      <c r="L44" s="75">
        <v>129.69842046018573</v>
      </c>
      <c r="M44" s="75">
        <v>107.14003445025979</v>
      </c>
      <c r="N44" s="75">
        <v>132.1317407407353</v>
      </c>
      <c r="O44" s="75">
        <v>83.040748150992584</v>
      </c>
      <c r="P44" s="75">
        <v>48.780706652714507</v>
      </c>
      <c r="Q44" s="75">
        <v>440.04669824145145</v>
      </c>
    </row>
    <row r="45" spans="1:17" ht="11.45" customHeight="1" x14ac:dyDescent="0.25">
      <c r="A45" s="62" t="s">
        <v>55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0</v>
      </c>
      <c r="I45" s="75">
        <v>0</v>
      </c>
      <c r="J45" s="75">
        <v>0</v>
      </c>
      <c r="K45" s="75">
        <v>0</v>
      </c>
      <c r="L45" s="75">
        <v>0</v>
      </c>
      <c r="M45" s="75">
        <v>0</v>
      </c>
      <c r="N45" s="75">
        <v>0</v>
      </c>
      <c r="O45" s="75">
        <v>0</v>
      </c>
      <c r="P45" s="75">
        <v>2.9824418057897355</v>
      </c>
      <c r="Q45" s="75">
        <v>4.8369121699221314</v>
      </c>
    </row>
    <row r="46" spans="1:17" ht="11.45" customHeight="1" x14ac:dyDescent="0.25">
      <c r="A46" s="25" t="s">
        <v>18</v>
      </c>
      <c r="B46" s="79">
        <f t="shared" ref="B46" si="37">B47+B53</f>
        <v>39435.828756852417</v>
      </c>
      <c r="C46" s="79">
        <f t="shared" ref="C46:Q46" si="38">C47+C53</f>
        <v>45760.142472854139</v>
      </c>
      <c r="D46" s="79">
        <f t="shared" si="38"/>
        <v>42669.180474685476</v>
      </c>
      <c r="E46" s="79">
        <f t="shared" si="38"/>
        <v>45665.005984647032</v>
      </c>
      <c r="F46" s="79">
        <f t="shared" si="38"/>
        <v>48871.510181034209</v>
      </c>
      <c r="G46" s="79">
        <f t="shared" si="38"/>
        <v>49352.566955185554</v>
      </c>
      <c r="H46" s="79">
        <f t="shared" si="38"/>
        <v>52174.352019131547</v>
      </c>
      <c r="I46" s="79">
        <f t="shared" si="38"/>
        <v>60422.898576899417</v>
      </c>
      <c r="J46" s="79">
        <f t="shared" si="38"/>
        <v>55404.229500532776</v>
      </c>
      <c r="K46" s="79">
        <f t="shared" si="38"/>
        <v>47890.599378699422</v>
      </c>
      <c r="L46" s="79">
        <f t="shared" si="38"/>
        <v>45251.674434062385</v>
      </c>
      <c r="M46" s="79">
        <f t="shared" si="38"/>
        <v>43526.414976281398</v>
      </c>
      <c r="N46" s="79">
        <f t="shared" si="38"/>
        <v>40531.512547748127</v>
      </c>
      <c r="O46" s="79">
        <f t="shared" si="38"/>
        <v>39324.837965443323</v>
      </c>
      <c r="P46" s="79">
        <f t="shared" si="38"/>
        <v>40370.201759691852</v>
      </c>
      <c r="Q46" s="79">
        <f t="shared" si="38"/>
        <v>45124.564069842811</v>
      </c>
    </row>
    <row r="47" spans="1:17" ht="11.45" customHeight="1" x14ac:dyDescent="0.25">
      <c r="A47" s="23" t="s">
        <v>27</v>
      </c>
      <c r="B47" s="78">
        <v>26813.0389546113</v>
      </c>
      <c r="C47" s="78">
        <v>32120.316259296895</v>
      </c>
      <c r="D47" s="78">
        <v>27372.991227089875</v>
      </c>
      <c r="E47" s="78">
        <v>29519.063816600858</v>
      </c>
      <c r="F47" s="78">
        <v>30750.954414684431</v>
      </c>
      <c r="G47" s="78">
        <v>30165.336962143225</v>
      </c>
      <c r="H47" s="78">
        <v>32177.264055013809</v>
      </c>
      <c r="I47" s="78">
        <v>39075.629968969675</v>
      </c>
      <c r="J47" s="78">
        <v>35894.071364988209</v>
      </c>
      <c r="K47" s="78">
        <v>30638.008013143208</v>
      </c>
      <c r="L47" s="78">
        <v>28886.749966003754</v>
      </c>
      <c r="M47" s="78">
        <v>27631.222168697957</v>
      </c>
      <c r="N47" s="78">
        <v>25524.452137621647</v>
      </c>
      <c r="O47" s="78">
        <v>24847.66140644304</v>
      </c>
      <c r="P47" s="78">
        <v>25646.330895572784</v>
      </c>
      <c r="Q47" s="78">
        <v>29538.316552138724</v>
      </c>
    </row>
    <row r="48" spans="1:17" ht="11.45" customHeight="1" x14ac:dyDescent="0.25">
      <c r="A48" s="62" t="s">
        <v>59</v>
      </c>
      <c r="B48" s="77">
        <v>907.84183365972387</v>
      </c>
      <c r="C48" s="77">
        <v>1011.6431794031824</v>
      </c>
      <c r="D48" s="77">
        <v>743.4864440241671</v>
      </c>
      <c r="E48" s="77">
        <v>697.11084160357871</v>
      </c>
      <c r="F48" s="77">
        <v>627.97228136236822</v>
      </c>
      <c r="G48" s="77">
        <v>535.30244197818308</v>
      </c>
      <c r="H48" s="77">
        <v>500.31948856378801</v>
      </c>
      <c r="I48" s="77">
        <v>563.25664849405655</v>
      </c>
      <c r="J48" s="77">
        <v>436.56802541404636</v>
      </c>
      <c r="K48" s="77">
        <v>370.08665984909845</v>
      </c>
      <c r="L48" s="77">
        <v>314.29736716766894</v>
      </c>
      <c r="M48" s="77">
        <v>270.33201687792803</v>
      </c>
      <c r="N48" s="77">
        <v>251.32854978260127</v>
      </c>
      <c r="O48" s="77">
        <v>298.05539939314303</v>
      </c>
      <c r="P48" s="77">
        <v>301.34301452629762</v>
      </c>
      <c r="Q48" s="77">
        <v>704.47963001210678</v>
      </c>
    </row>
    <row r="49" spans="1:17" ht="11.45" customHeight="1" x14ac:dyDescent="0.25">
      <c r="A49" s="62" t="s">
        <v>58</v>
      </c>
      <c r="B49" s="77">
        <v>25905.197120951576</v>
      </c>
      <c r="C49" s="77">
        <v>31108.673079893713</v>
      </c>
      <c r="D49" s="77">
        <v>26629.504783065709</v>
      </c>
      <c r="E49" s="77">
        <v>28821.952974997279</v>
      </c>
      <c r="F49" s="77">
        <v>30122.982133322064</v>
      </c>
      <c r="G49" s="77">
        <v>29630.034520165042</v>
      </c>
      <c r="H49" s="77">
        <v>31676.94456645002</v>
      </c>
      <c r="I49" s="77">
        <v>38512.373320475621</v>
      </c>
      <c r="J49" s="77">
        <v>35457.503339574163</v>
      </c>
      <c r="K49" s="77">
        <v>30267.92135329411</v>
      </c>
      <c r="L49" s="77">
        <v>28572.452598836084</v>
      </c>
      <c r="M49" s="77">
        <v>27360.890151820029</v>
      </c>
      <c r="N49" s="77">
        <v>25271.22288558686</v>
      </c>
      <c r="O49" s="77">
        <v>24543.27876654901</v>
      </c>
      <c r="P49" s="77">
        <v>25330.896648379545</v>
      </c>
      <c r="Q49" s="77">
        <v>28809.600188390792</v>
      </c>
    </row>
    <row r="50" spans="1:17" ht="11.45" customHeight="1" x14ac:dyDescent="0.25">
      <c r="A50" s="62" t="s">
        <v>57</v>
      </c>
      <c r="B50" s="77">
        <v>0</v>
      </c>
      <c r="C50" s="77">
        <v>0</v>
      </c>
      <c r="D50" s="77">
        <v>0</v>
      </c>
      <c r="E50" s="77">
        <v>0</v>
      </c>
      <c r="F50" s="77">
        <v>0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  <c r="M50" s="77">
        <v>0</v>
      </c>
      <c r="N50" s="77">
        <v>0</v>
      </c>
      <c r="O50" s="77">
        <v>1.227817136956009E-2</v>
      </c>
      <c r="P50" s="77">
        <v>1.4652421553066881</v>
      </c>
      <c r="Q50" s="77">
        <v>3.6323774860772939</v>
      </c>
    </row>
    <row r="51" spans="1:17" ht="11.45" customHeight="1" x14ac:dyDescent="0.25">
      <c r="A51" s="62" t="s">
        <v>56</v>
      </c>
      <c r="B51" s="77">
        <v>0</v>
      </c>
      <c r="C51" s="77">
        <v>0</v>
      </c>
      <c r="D51" s="77">
        <v>0</v>
      </c>
      <c r="E51" s="77">
        <v>0</v>
      </c>
      <c r="F51" s="77">
        <v>0</v>
      </c>
      <c r="G51" s="77">
        <v>0</v>
      </c>
      <c r="H51" s="77">
        <v>0</v>
      </c>
      <c r="I51" s="77">
        <v>0</v>
      </c>
      <c r="J51" s="77">
        <v>0</v>
      </c>
      <c r="K51" s="77">
        <v>0</v>
      </c>
      <c r="L51" s="77">
        <v>0</v>
      </c>
      <c r="M51" s="77">
        <v>0</v>
      </c>
      <c r="N51" s="77">
        <v>0</v>
      </c>
      <c r="O51" s="77">
        <v>0.62772701531510755</v>
      </c>
      <c r="P51" s="77">
        <v>1.2485193671223056</v>
      </c>
      <c r="Q51" s="77">
        <v>3.964781702188322</v>
      </c>
    </row>
    <row r="52" spans="1:17" ht="11.45" customHeight="1" x14ac:dyDescent="0.25">
      <c r="A52" s="62" t="s">
        <v>55</v>
      </c>
      <c r="B52" s="77">
        <v>0</v>
      </c>
      <c r="C52" s="77">
        <v>0</v>
      </c>
      <c r="D52" s="77">
        <v>0</v>
      </c>
      <c r="E52" s="77">
        <v>0</v>
      </c>
      <c r="F52" s="77">
        <v>0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  <c r="M52" s="77">
        <v>0</v>
      </c>
      <c r="N52" s="77">
        <v>1.9007022521882573</v>
      </c>
      <c r="O52" s="77">
        <v>5.6872353142017795</v>
      </c>
      <c r="P52" s="77">
        <v>11.377471144511947</v>
      </c>
      <c r="Q52" s="77">
        <v>16.639574547564962</v>
      </c>
    </row>
    <row r="53" spans="1:17" ht="11.45" customHeight="1" x14ac:dyDescent="0.25">
      <c r="A53" s="19" t="s">
        <v>24</v>
      </c>
      <c r="B53" s="76">
        <v>12622.789802241115</v>
      </c>
      <c r="C53" s="76">
        <v>13639.826213557242</v>
      </c>
      <c r="D53" s="76">
        <v>15296.189247595603</v>
      </c>
      <c r="E53" s="76">
        <v>16145.942168046173</v>
      </c>
      <c r="F53" s="76">
        <v>18120.555766349778</v>
      </c>
      <c r="G53" s="76">
        <v>19187.229993042329</v>
      </c>
      <c r="H53" s="76">
        <v>19997.087964117742</v>
      </c>
      <c r="I53" s="76">
        <v>21347.268607929745</v>
      </c>
      <c r="J53" s="76">
        <v>19510.158135544563</v>
      </c>
      <c r="K53" s="76">
        <v>17252.591365556218</v>
      </c>
      <c r="L53" s="76">
        <v>16364.924468058633</v>
      </c>
      <c r="M53" s="76">
        <v>15895.192807583438</v>
      </c>
      <c r="N53" s="76">
        <v>15007.06041012648</v>
      </c>
      <c r="O53" s="76">
        <v>14477.176559000285</v>
      </c>
      <c r="P53" s="76">
        <v>14723.870864119068</v>
      </c>
      <c r="Q53" s="76">
        <v>15586.247517704087</v>
      </c>
    </row>
    <row r="54" spans="1:17" ht="11.45" customHeight="1" x14ac:dyDescent="0.25">
      <c r="A54" s="17" t="s">
        <v>23</v>
      </c>
      <c r="B54" s="75">
        <v>10275</v>
      </c>
      <c r="C54" s="75">
        <v>11143</v>
      </c>
      <c r="D54" s="75">
        <v>12679</v>
      </c>
      <c r="E54" s="75">
        <v>13478</v>
      </c>
      <c r="F54" s="75">
        <v>15011</v>
      </c>
      <c r="G54" s="75">
        <v>15980</v>
      </c>
      <c r="H54" s="75">
        <v>16730</v>
      </c>
      <c r="I54" s="75">
        <v>18006</v>
      </c>
      <c r="J54" s="75">
        <v>16454</v>
      </c>
      <c r="K54" s="75">
        <v>14435</v>
      </c>
      <c r="L54" s="75">
        <v>13648</v>
      </c>
      <c r="M54" s="75">
        <v>13216</v>
      </c>
      <c r="N54" s="75">
        <v>12401</v>
      </c>
      <c r="O54" s="75">
        <v>11681</v>
      </c>
      <c r="P54" s="75">
        <v>11945</v>
      </c>
      <c r="Q54" s="75">
        <v>12658</v>
      </c>
    </row>
    <row r="55" spans="1:17" ht="11.45" customHeight="1" x14ac:dyDescent="0.25">
      <c r="A55" s="15" t="s">
        <v>22</v>
      </c>
      <c r="B55" s="74">
        <v>2347.7898022411155</v>
      </c>
      <c r="C55" s="74">
        <v>2496.8262135572422</v>
      </c>
      <c r="D55" s="74">
        <v>2617.1892475956033</v>
      </c>
      <c r="E55" s="74">
        <v>2667.9421680461724</v>
      </c>
      <c r="F55" s="74">
        <v>3109.5557663497775</v>
      </c>
      <c r="G55" s="74">
        <v>3207.2299930423278</v>
      </c>
      <c r="H55" s="74">
        <v>3267.0879641177426</v>
      </c>
      <c r="I55" s="74">
        <v>3341.2686079297441</v>
      </c>
      <c r="J55" s="74">
        <v>3056.1581355445642</v>
      </c>
      <c r="K55" s="74">
        <v>2817.5913655562172</v>
      </c>
      <c r="L55" s="74">
        <v>2716.9244680586326</v>
      </c>
      <c r="M55" s="74">
        <v>2679.1928075834389</v>
      </c>
      <c r="N55" s="74">
        <v>2606.0604101264794</v>
      </c>
      <c r="O55" s="74">
        <v>2796.1765590002851</v>
      </c>
      <c r="P55" s="74">
        <v>2778.8708641190674</v>
      </c>
      <c r="Q55" s="74">
        <v>2928.2475177040874</v>
      </c>
    </row>
    <row r="56" spans="1:17" ht="11.45" customHeight="1" x14ac:dyDescent="0.25">
      <c r="A56" s="59"/>
      <c r="B56" s="58"/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</row>
    <row r="57" spans="1:17" ht="11.45" customHeight="1" x14ac:dyDescent="0.25">
      <c r="A57" s="27" t="s">
        <v>70</v>
      </c>
      <c r="B57" s="41">
        <f t="shared" ref="B57" si="39">B58+B73</f>
        <v>24208068.056496955</v>
      </c>
      <c r="C57" s="41">
        <f t="shared" ref="C57:Q57" si="40">C58+C73</f>
        <v>24965415.426041849</v>
      </c>
      <c r="D57" s="41">
        <f t="shared" si="40"/>
        <v>25749088.461736418</v>
      </c>
      <c r="E57" s="41">
        <f t="shared" si="40"/>
        <v>25909131.554918192</v>
      </c>
      <c r="F57" s="41">
        <f t="shared" si="40"/>
        <v>27176867.009015881</v>
      </c>
      <c r="G57" s="41">
        <f t="shared" si="40"/>
        <v>28230026.117565203</v>
      </c>
      <c r="H57" s="41">
        <f t="shared" si="40"/>
        <v>29377153.328989621</v>
      </c>
      <c r="I57" s="41">
        <f t="shared" si="40"/>
        <v>31062109.042446233</v>
      </c>
      <c r="J57" s="41">
        <f t="shared" si="40"/>
        <v>31292753.801594641</v>
      </c>
      <c r="K57" s="41">
        <f t="shared" si="40"/>
        <v>30632504.133712426</v>
      </c>
      <c r="L57" s="41">
        <f t="shared" si="40"/>
        <v>30656581.817271277</v>
      </c>
      <c r="M57" s="41">
        <f t="shared" si="40"/>
        <v>30669393.915383335</v>
      </c>
      <c r="N57" s="41">
        <f t="shared" si="40"/>
        <v>30396150.534236781</v>
      </c>
      <c r="O57" s="41">
        <f t="shared" si="40"/>
        <v>30068081.194811769</v>
      </c>
      <c r="P57" s="41">
        <f t="shared" si="40"/>
        <v>30202766.598401401</v>
      </c>
      <c r="Q57" s="41">
        <f t="shared" si="40"/>
        <v>30870685.970796518</v>
      </c>
    </row>
    <row r="58" spans="1:17" ht="11.45" customHeight="1" x14ac:dyDescent="0.25">
      <c r="A58" s="25" t="s">
        <v>39</v>
      </c>
      <c r="B58" s="40">
        <f t="shared" ref="B58" si="41">B59+B60+B67</f>
        <v>20844688</v>
      </c>
      <c r="C58" s="40">
        <f t="shared" ref="C58:Q58" si="42">C59+C60+C67</f>
        <v>21498102</v>
      </c>
      <c r="D58" s="40">
        <f t="shared" si="42"/>
        <v>22351455</v>
      </c>
      <c r="E58" s="40">
        <f t="shared" si="42"/>
        <v>22402316</v>
      </c>
      <c r="F58" s="40">
        <f t="shared" si="42"/>
        <v>23454644</v>
      </c>
      <c r="G58" s="40">
        <f t="shared" si="42"/>
        <v>24426225</v>
      </c>
      <c r="H58" s="40">
        <f t="shared" si="42"/>
        <v>25516305</v>
      </c>
      <c r="I58" s="40">
        <f t="shared" si="42"/>
        <v>26565102</v>
      </c>
      <c r="J58" s="40">
        <f t="shared" si="42"/>
        <v>27120725</v>
      </c>
      <c r="K58" s="40">
        <f t="shared" si="42"/>
        <v>27007492</v>
      </c>
      <c r="L58" s="40">
        <f t="shared" si="42"/>
        <v>27209893</v>
      </c>
      <c r="M58" s="40">
        <f t="shared" si="42"/>
        <v>27368295</v>
      </c>
      <c r="N58" s="40">
        <f t="shared" si="42"/>
        <v>27332390</v>
      </c>
      <c r="O58" s="40">
        <f t="shared" si="42"/>
        <v>27083881</v>
      </c>
      <c r="P58" s="40">
        <f t="shared" si="42"/>
        <v>27123473</v>
      </c>
      <c r="Q58" s="40">
        <f t="shared" si="42"/>
        <v>27525952</v>
      </c>
    </row>
    <row r="59" spans="1:17" ht="11.45" customHeight="1" x14ac:dyDescent="0.25">
      <c r="A59" s="23" t="s">
        <v>30</v>
      </c>
      <c r="B59" s="39">
        <v>3242201</v>
      </c>
      <c r="C59" s="39">
        <v>3290200</v>
      </c>
      <c r="D59" s="39">
        <v>3561450</v>
      </c>
      <c r="E59" s="39">
        <v>3657119</v>
      </c>
      <c r="F59" s="39">
        <v>3854128</v>
      </c>
      <c r="G59" s="39">
        <v>4117600.0000000005</v>
      </c>
      <c r="H59" s="39">
        <v>4401146</v>
      </c>
      <c r="I59" s="39">
        <v>4741760</v>
      </c>
      <c r="J59" s="39">
        <v>4911504</v>
      </c>
      <c r="K59" s="39">
        <v>4958879</v>
      </c>
      <c r="L59" s="39">
        <v>4997689</v>
      </c>
      <c r="M59" s="39">
        <v>5027461</v>
      </c>
      <c r="N59" s="39">
        <v>5021965</v>
      </c>
      <c r="O59" s="39">
        <v>4998320</v>
      </c>
      <c r="P59" s="39">
        <v>5033209</v>
      </c>
      <c r="Q59" s="39">
        <v>5102674</v>
      </c>
    </row>
    <row r="60" spans="1:17" ht="11.45" customHeight="1" x14ac:dyDescent="0.25">
      <c r="A60" s="19" t="s">
        <v>29</v>
      </c>
      <c r="B60" s="38">
        <f>SUM(B61:B66)</f>
        <v>17547000</v>
      </c>
      <c r="C60" s="38">
        <f t="shared" ref="C60:Q60" si="43">SUM(C61:C66)</f>
        <v>18151000</v>
      </c>
      <c r="D60" s="38">
        <f t="shared" si="43"/>
        <v>18733000</v>
      </c>
      <c r="E60" s="38">
        <f t="shared" si="43"/>
        <v>18688000</v>
      </c>
      <c r="F60" s="38">
        <f t="shared" si="43"/>
        <v>19542000</v>
      </c>
      <c r="G60" s="38">
        <f t="shared" si="43"/>
        <v>20250377</v>
      </c>
      <c r="H60" s="38">
        <f t="shared" si="43"/>
        <v>21053000</v>
      </c>
      <c r="I60" s="38">
        <f t="shared" si="43"/>
        <v>21760000</v>
      </c>
      <c r="J60" s="38">
        <f t="shared" si="43"/>
        <v>22145000</v>
      </c>
      <c r="K60" s="38">
        <f t="shared" si="43"/>
        <v>21984000</v>
      </c>
      <c r="L60" s="38">
        <f t="shared" si="43"/>
        <v>22148000</v>
      </c>
      <c r="M60" s="38">
        <f t="shared" si="43"/>
        <v>22277000</v>
      </c>
      <c r="N60" s="38">
        <f t="shared" si="43"/>
        <v>22248000</v>
      </c>
      <c r="O60" s="38">
        <f t="shared" si="43"/>
        <v>22024538</v>
      </c>
      <c r="P60" s="38">
        <f t="shared" si="43"/>
        <v>22029512</v>
      </c>
      <c r="Q60" s="38">
        <f t="shared" si="43"/>
        <v>22355549</v>
      </c>
    </row>
    <row r="61" spans="1:17" ht="11.45" customHeight="1" x14ac:dyDescent="0.25">
      <c r="A61" s="62" t="s">
        <v>59</v>
      </c>
      <c r="B61" s="42">
        <v>12747000</v>
      </c>
      <c r="C61" s="42">
        <v>12726967</v>
      </c>
      <c r="D61" s="42">
        <v>12661105</v>
      </c>
      <c r="E61" s="42">
        <v>12036547</v>
      </c>
      <c r="F61" s="42">
        <v>11972442</v>
      </c>
      <c r="G61" s="42">
        <v>11796628</v>
      </c>
      <c r="H61" s="42">
        <v>11614522</v>
      </c>
      <c r="I61" s="42">
        <v>11451736</v>
      </c>
      <c r="J61" s="42">
        <v>11315715</v>
      </c>
      <c r="K61" s="42">
        <v>10872872</v>
      </c>
      <c r="L61" s="42">
        <v>10650447</v>
      </c>
      <c r="M61" s="42">
        <v>10487363</v>
      </c>
      <c r="N61" s="42">
        <v>10267769</v>
      </c>
      <c r="O61" s="42">
        <v>9904578</v>
      </c>
      <c r="P61" s="42">
        <v>9650838</v>
      </c>
      <c r="Q61" s="42">
        <v>9625992</v>
      </c>
    </row>
    <row r="62" spans="1:17" ht="11.45" customHeight="1" x14ac:dyDescent="0.25">
      <c r="A62" s="62" t="s">
        <v>58</v>
      </c>
      <c r="B62" s="42">
        <v>4702000</v>
      </c>
      <c r="C62" s="42">
        <v>5326111</v>
      </c>
      <c r="D62" s="42">
        <v>5971975</v>
      </c>
      <c r="E62" s="42">
        <v>6559600</v>
      </c>
      <c r="F62" s="42">
        <v>7467979</v>
      </c>
      <c r="G62" s="42">
        <v>8364211</v>
      </c>
      <c r="H62" s="42">
        <v>9335172</v>
      </c>
      <c r="I62" s="42">
        <v>10207160</v>
      </c>
      <c r="J62" s="42">
        <v>10759654</v>
      </c>
      <c r="K62" s="42">
        <v>11035608</v>
      </c>
      <c r="L62" s="42">
        <v>11415768</v>
      </c>
      <c r="M62" s="42">
        <v>11703494</v>
      </c>
      <c r="N62" s="42">
        <v>11848844</v>
      </c>
      <c r="O62" s="42">
        <v>11967365</v>
      </c>
      <c r="P62" s="42">
        <v>12217059</v>
      </c>
      <c r="Q62" s="42">
        <v>12553158</v>
      </c>
    </row>
    <row r="63" spans="1:17" ht="11.45" customHeight="1" x14ac:dyDescent="0.25">
      <c r="A63" s="62" t="s">
        <v>57</v>
      </c>
      <c r="B63" s="42">
        <v>98000</v>
      </c>
      <c r="C63" s="42">
        <v>97922</v>
      </c>
      <c r="D63" s="42">
        <v>99920</v>
      </c>
      <c r="E63" s="42">
        <v>91853</v>
      </c>
      <c r="F63" s="42">
        <v>88085</v>
      </c>
      <c r="G63" s="42">
        <v>60013</v>
      </c>
      <c r="H63" s="42">
        <v>54354</v>
      </c>
      <c r="I63" s="42">
        <v>52933</v>
      </c>
      <c r="J63" s="42">
        <v>19900</v>
      </c>
      <c r="K63" s="42">
        <v>24835</v>
      </c>
      <c r="L63" s="42">
        <v>29470</v>
      </c>
      <c r="M63" s="42">
        <v>33944</v>
      </c>
      <c r="N63" s="42">
        <v>44062</v>
      </c>
      <c r="O63" s="42">
        <v>53468</v>
      </c>
      <c r="P63" s="42">
        <v>58104</v>
      </c>
      <c r="Q63" s="42">
        <v>59132</v>
      </c>
    </row>
    <row r="64" spans="1:17" ht="11.45" customHeight="1" x14ac:dyDescent="0.25">
      <c r="A64" s="62" t="s">
        <v>56</v>
      </c>
      <c r="B64" s="42">
        <v>0</v>
      </c>
      <c r="C64" s="42">
        <v>0</v>
      </c>
      <c r="D64" s="42">
        <v>0</v>
      </c>
      <c r="E64" s="42">
        <v>0</v>
      </c>
      <c r="F64" s="42">
        <v>13494</v>
      </c>
      <c r="G64" s="42">
        <v>29525</v>
      </c>
      <c r="H64" s="42">
        <v>48952</v>
      </c>
      <c r="I64" s="42">
        <v>48171</v>
      </c>
      <c r="J64" s="42">
        <v>49731</v>
      </c>
      <c r="K64" s="42">
        <v>50685</v>
      </c>
      <c r="L64" s="42">
        <v>52239</v>
      </c>
      <c r="M64" s="42">
        <v>51741</v>
      </c>
      <c r="N64" s="42">
        <v>86460</v>
      </c>
      <c r="O64" s="42">
        <v>97470</v>
      </c>
      <c r="P64" s="42">
        <v>100321</v>
      </c>
      <c r="Q64" s="42">
        <v>110554</v>
      </c>
    </row>
    <row r="65" spans="1:17" ht="11.45" customHeight="1" x14ac:dyDescent="0.25">
      <c r="A65" s="62" t="s">
        <v>60</v>
      </c>
      <c r="B65" s="42">
        <v>0</v>
      </c>
      <c r="C65" s="42">
        <v>0</v>
      </c>
      <c r="D65" s="42">
        <v>0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0</v>
      </c>
      <c r="L65" s="42">
        <v>0</v>
      </c>
      <c r="M65" s="42">
        <v>0</v>
      </c>
      <c r="N65" s="42">
        <v>0</v>
      </c>
      <c r="O65" s="42">
        <v>0</v>
      </c>
      <c r="P65" s="42">
        <v>358</v>
      </c>
      <c r="Q65" s="42">
        <v>1364</v>
      </c>
    </row>
    <row r="66" spans="1:17" ht="11.45" customHeight="1" x14ac:dyDescent="0.25">
      <c r="A66" s="62" t="s">
        <v>55</v>
      </c>
      <c r="B66" s="42">
        <v>0</v>
      </c>
      <c r="C66" s="42">
        <v>0</v>
      </c>
      <c r="D66" s="42">
        <v>0</v>
      </c>
      <c r="E66" s="42">
        <v>0</v>
      </c>
      <c r="F66" s="42">
        <v>0</v>
      </c>
      <c r="G66" s="42">
        <v>0</v>
      </c>
      <c r="H66" s="42">
        <v>0</v>
      </c>
      <c r="I66" s="42">
        <v>0</v>
      </c>
      <c r="J66" s="42">
        <v>0</v>
      </c>
      <c r="K66" s="42">
        <v>0</v>
      </c>
      <c r="L66" s="42">
        <v>76</v>
      </c>
      <c r="M66" s="42">
        <v>458</v>
      </c>
      <c r="N66" s="42">
        <v>865</v>
      </c>
      <c r="O66" s="42">
        <v>1657</v>
      </c>
      <c r="P66" s="42">
        <v>2832</v>
      </c>
      <c r="Q66" s="42">
        <v>5349</v>
      </c>
    </row>
    <row r="67" spans="1:17" ht="11.45" customHeight="1" x14ac:dyDescent="0.25">
      <c r="A67" s="19" t="s">
        <v>28</v>
      </c>
      <c r="B67" s="38">
        <f>SUM(B68:B72)</f>
        <v>55487</v>
      </c>
      <c r="C67" s="38">
        <f t="shared" ref="C67:Q67" si="44">SUM(C68:C72)</f>
        <v>56902</v>
      </c>
      <c r="D67" s="38">
        <f t="shared" si="44"/>
        <v>57005</v>
      </c>
      <c r="E67" s="38">
        <f t="shared" si="44"/>
        <v>57197</v>
      </c>
      <c r="F67" s="38">
        <f t="shared" si="44"/>
        <v>58516</v>
      </c>
      <c r="G67" s="38">
        <f t="shared" si="44"/>
        <v>58248</v>
      </c>
      <c r="H67" s="38">
        <f t="shared" si="44"/>
        <v>62159</v>
      </c>
      <c r="I67" s="38">
        <f t="shared" si="44"/>
        <v>63342</v>
      </c>
      <c r="J67" s="38">
        <f t="shared" si="44"/>
        <v>64221</v>
      </c>
      <c r="K67" s="38">
        <f t="shared" si="44"/>
        <v>64613</v>
      </c>
      <c r="L67" s="38">
        <f t="shared" si="44"/>
        <v>64204</v>
      </c>
      <c r="M67" s="38">
        <f t="shared" si="44"/>
        <v>63834</v>
      </c>
      <c r="N67" s="38">
        <f t="shared" si="44"/>
        <v>62425</v>
      </c>
      <c r="O67" s="38">
        <f t="shared" si="44"/>
        <v>61023</v>
      </c>
      <c r="P67" s="38">
        <f t="shared" si="44"/>
        <v>60752</v>
      </c>
      <c r="Q67" s="38">
        <f t="shared" si="44"/>
        <v>67729</v>
      </c>
    </row>
    <row r="68" spans="1:17" ht="11.45" customHeight="1" x14ac:dyDescent="0.25">
      <c r="A68" s="62" t="s">
        <v>59</v>
      </c>
      <c r="B68" s="37">
        <v>964</v>
      </c>
      <c r="C68" s="37">
        <v>988</v>
      </c>
      <c r="D68" s="37">
        <v>1036</v>
      </c>
      <c r="E68" s="37">
        <v>1018</v>
      </c>
      <c r="F68" s="37">
        <v>1006</v>
      </c>
      <c r="G68" s="37">
        <v>920</v>
      </c>
      <c r="H68" s="37">
        <v>900</v>
      </c>
      <c r="I68" s="37">
        <v>1000</v>
      </c>
      <c r="J68" s="37">
        <v>930</v>
      </c>
      <c r="K68" s="37">
        <v>864</v>
      </c>
      <c r="L68" s="37">
        <v>817</v>
      </c>
      <c r="M68" s="37">
        <v>783</v>
      </c>
      <c r="N68" s="37">
        <v>743</v>
      </c>
      <c r="O68" s="37">
        <v>710</v>
      </c>
      <c r="P68" s="37">
        <v>682</v>
      </c>
      <c r="Q68" s="37">
        <v>649</v>
      </c>
    </row>
    <row r="69" spans="1:17" ht="11.45" customHeight="1" x14ac:dyDescent="0.25">
      <c r="A69" s="62" t="s">
        <v>58</v>
      </c>
      <c r="B69" s="37">
        <v>53768</v>
      </c>
      <c r="C69" s="37">
        <v>55158</v>
      </c>
      <c r="D69" s="37">
        <v>55917</v>
      </c>
      <c r="E69" s="37">
        <v>54975</v>
      </c>
      <c r="F69" s="37">
        <v>55951</v>
      </c>
      <c r="G69" s="37">
        <v>55546</v>
      </c>
      <c r="H69" s="37">
        <v>59300</v>
      </c>
      <c r="I69" s="37">
        <v>59800</v>
      </c>
      <c r="J69" s="37">
        <v>60924</v>
      </c>
      <c r="K69" s="37">
        <v>61363</v>
      </c>
      <c r="L69" s="37">
        <v>61001</v>
      </c>
      <c r="M69" s="37">
        <v>60669</v>
      </c>
      <c r="N69" s="37">
        <v>59288</v>
      </c>
      <c r="O69" s="37">
        <v>58006</v>
      </c>
      <c r="P69" s="37">
        <v>57919</v>
      </c>
      <c r="Q69" s="37">
        <v>57747</v>
      </c>
    </row>
    <row r="70" spans="1:17" ht="11.45" customHeight="1" x14ac:dyDescent="0.25">
      <c r="A70" s="62" t="s">
        <v>57</v>
      </c>
      <c r="B70" s="3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37">
        <v>0</v>
      </c>
      <c r="M70" s="37">
        <v>0</v>
      </c>
      <c r="N70" s="37">
        <v>0</v>
      </c>
      <c r="O70" s="37">
        <v>0</v>
      </c>
      <c r="P70" s="37">
        <v>4</v>
      </c>
      <c r="Q70" s="37">
        <v>103</v>
      </c>
    </row>
    <row r="71" spans="1:17" ht="11.45" customHeight="1" x14ac:dyDescent="0.25">
      <c r="A71" s="62" t="s">
        <v>56</v>
      </c>
      <c r="B71" s="37">
        <v>755</v>
      </c>
      <c r="C71" s="37">
        <v>756</v>
      </c>
      <c r="D71" s="37">
        <v>52</v>
      </c>
      <c r="E71" s="37">
        <v>1204</v>
      </c>
      <c r="F71" s="37">
        <v>1559</v>
      </c>
      <c r="G71" s="37">
        <v>1782</v>
      </c>
      <c r="H71" s="37">
        <v>1959</v>
      </c>
      <c r="I71" s="37">
        <v>2542</v>
      </c>
      <c r="J71" s="37">
        <v>2367</v>
      </c>
      <c r="K71" s="37">
        <v>2386</v>
      </c>
      <c r="L71" s="37">
        <v>2386</v>
      </c>
      <c r="M71" s="37">
        <v>2382</v>
      </c>
      <c r="N71" s="37">
        <v>2394</v>
      </c>
      <c r="O71" s="37">
        <v>2307</v>
      </c>
      <c r="P71" s="37">
        <v>2076</v>
      </c>
      <c r="Q71" s="37">
        <v>9115</v>
      </c>
    </row>
    <row r="72" spans="1:17" ht="11.45" customHeight="1" x14ac:dyDescent="0.25">
      <c r="A72" s="62" t="s">
        <v>55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71</v>
      </c>
      <c r="Q72" s="37">
        <v>115</v>
      </c>
    </row>
    <row r="73" spans="1:17" ht="11.45" customHeight="1" x14ac:dyDescent="0.25">
      <c r="A73" s="25" t="s">
        <v>18</v>
      </c>
      <c r="B73" s="40">
        <f t="shared" ref="B73" si="45">B74+B80</f>
        <v>3363380.0564969545</v>
      </c>
      <c r="C73" s="40">
        <f t="shared" ref="C73:Q73" si="46">C74+C80</f>
        <v>3467313.4260418499</v>
      </c>
      <c r="D73" s="40">
        <f t="shared" si="46"/>
        <v>3397633.4617364188</v>
      </c>
      <c r="E73" s="40">
        <f t="shared" si="46"/>
        <v>3506815.5549181905</v>
      </c>
      <c r="F73" s="40">
        <f t="shared" si="46"/>
        <v>3722223.0090158796</v>
      </c>
      <c r="G73" s="40">
        <f t="shared" si="46"/>
        <v>3803801.1175652039</v>
      </c>
      <c r="H73" s="40">
        <f t="shared" si="46"/>
        <v>3860848.3289896203</v>
      </c>
      <c r="I73" s="40">
        <f t="shared" si="46"/>
        <v>4497007.0424462324</v>
      </c>
      <c r="J73" s="40">
        <f t="shared" si="46"/>
        <v>4172028.801594642</v>
      </c>
      <c r="K73" s="40">
        <f t="shared" si="46"/>
        <v>3625012.1337124258</v>
      </c>
      <c r="L73" s="40">
        <f t="shared" si="46"/>
        <v>3446688.8172712782</v>
      </c>
      <c r="M73" s="40">
        <f t="shared" si="46"/>
        <v>3301098.9153833347</v>
      </c>
      <c r="N73" s="40">
        <f t="shared" si="46"/>
        <v>3063760.5342367822</v>
      </c>
      <c r="O73" s="40">
        <f t="shared" si="46"/>
        <v>2984200.1948117679</v>
      </c>
      <c r="P73" s="40">
        <f t="shared" si="46"/>
        <v>3079293.5984014007</v>
      </c>
      <c r="Q73" s="40">
        <f t="shared" si="46"/>
        <v>3344733.9707965185</v>
      </c>
    </row>
    <row r="74" spans="1:17" ht="11.45" customHeight="1" x14ac:dyDescent="0.25">
      <c r="A74" s="23" t="s">
        <v>27</v>
      </c>
      <c r="B74" s="39">
        <f>SUM(B75:B79)</f>
        <v>2891834</v>
      </c>
      <c r="C74" s="39">
        <f t="shared" ref="C74:Q74" si="47">SUM(C75:C79)</f>
        <v>2982968</v>
      </c>
      <c r="D74" s="39">
        <f t="shared" si="47"/>
        <v>2906938</v>
      </c>
      <c r="E74" s="39">
        <f t="shared" si="47"/>
        <v>2996438</v>
      </c>
      <c r="F74" s="39">
        <f t="shared" si="47"/>
        <v>3206773</v>
      </c>
      <c r="G74" s="39">
        <f t="shared" si="47"/>
        <v>3279859</v>
      </c>
      <c r="H74" s="39">
        <f t="shared" si="47"/>
        <v>3328697</v>
      </c>
      <c r="I74" s="39">
        <f t="shared" si="47"/>
        <v>3949516</v>
      </c>
      <c r="J74" s="39">
        <f t="shared" si="47"/>
        <v>3626082</v>
      </c>
      <c r="K74" s="39">
        <f t="shared" si="47"/>
        <v>3088449</v>
      </c>
      <c r="L74" s="39">
        <f t="shared" si="47"/>
        <v>2923723</v>
      </c>
      <c r="M74" s="39">
        <f t="shared" si="47"/>
        <v>2791808</v>
      </c>
      <c r="N74" s="39">
        <f t="shared" si="47"/>
        <v>2571941</v>
      </c>
      <c r="O74" s="39">
        <f t="shared" si="47"/>
        <v>2483314</v>
      </c>
      <c r="P74" s="39">
        <f t="shared" si="47"/>
        <v>2576691</v>
      </c>
      <c r="Q74" s="39">
        <f t="shared" si="47"/>
        <v>2834711</v>
      </c>
    </row>
    <row r="75" spans="1:17" ht="11.45" customHeight="1" x14ac:dyDescent="0.25">
      <c r="A75" s="62" t="s">
        <v>59</v>
      </c>
      <c r="B75" s="42">
        <v>101921</v>
      </c>
      <c r="C75" s="42">
        <v>101921</v>
      </c>
      <c r="D75" s="42">
        <v>81920</v>
      </c>
      <c r="E75" s="42">
        <v>76916</v>
      </c>
      <c r="F75" s="42">
        <v>69872</v>
      </c>
      <c r="G75" s="42">
        <v>61437</v>
      </c>
      <c r="H75" s="42">
        <v>57182</v>
      </c>
      <c r="I75" s="42">
        <v>59851</v>
      </c>
      <c r="J75" s="42">
        <v>44046</v>
      </c>
      <c r="K75" s="42">
        <v>39117</v>
      </c>
      <c r="L75" s="42">
        <v>33911</v>
      </c>
      <c r="M75" s="42">
        <v>29065</v>
      </c>
      <c r="N75" s="42">
        <v>27610</v>
      </c>
      <c r="O75" s="42">
        <v>33431</v>
      </c>
      <c r="P75" s="42">
        <v>33644</v>
      </c>
      <c r="Q75" s="42">
        <v>71208</v>
      </c>
    </row>
    <row r="76" spans="1:17" ht="11.45" customHeight="1" x14ac:dyDescent="0.25">
      <c r="A76" s="62" t="s">
        <v>58</v>
      </c>
      <c r="B76" s="42">
        <v>2789913</v>
      </c>
      <c r="C76" s="42">
        <v>2881047</v>
      </c>
      <c r="D76" s="42">
        <v>2825018</v>
      </c>
      <c r="E76" s="42">
        <v>2919522</v>
      </c>
      <c r="F76" s="42">
        <v>3136901</v>
      </c>
      <c r="G76" s="42">
        <v>3218422</v>
      </c>
      <c r="H76" s="42">
        <v>3271515</v>
      </c>
      <c r="I76" s="42">
        <v>3889665</v>
      </c>
      <c r="J76" s="42">
        <v>3582036</v>
      </c>
      <c r="K76" s="42">
        <v>3049332</v>
      </c>
      <c r="L76" s="42">
        <v>2889812</v>
      </c>
      <c r="M76" s="42">
        <v>2762743</v>
      </c>
      <c r="N76" s="42">
        <v>2544110</v>
      </c>
      <c r="O76" s="42">
        <v>2449125</v>
      </c>
      <c r="P76" s="42">
        <v>2541295</v>
      </c>
      <c r="Q76" s="42">
        <v>2760432</v>
      </c>
    </row>
    <row r="77" spans="1:17" ht="11.45" customHeight="1" x14ac:dyDescent="0.25">
      <c r="A77" s="62" t="s">
        <v>57</v>
      </c>
      <c r="B77" s="42">
        <v>0</v>
      </c>
      <c r="C77" s="42">
        <v>0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0</v>
      </c>
      <c r="J77" s="42">
        <v>0</v>
      </c>
      <c r="K77" s="42">
        <v>0</v>
      </c>
      <c r="L77" s="42">
        <v>0</v>
      </c>
      <c r="M77" s="42">
        <v>0</v>
      </c>
      <c r="N77" s="42">
        <v>0</v>
      </c>
      <c r="O77" s="42">
        <v>2</v>
      </c>
      <c r="P77" s="42">
        <v>240</v>
      </c>
      <c r="Q77" s="42">
        <v>567</v>
      </c>
    </row>
    <row r="78" spans="1:17" ht="11.45" customHeight="1" x14ac:dyDescent="0.25">
      <c r="A78" s="62" t="s">
        <v>56</v>
      </c>
      <c r="B78" s="42">
        <v>0</v>
      </c>
      <c r="C78" s="42">
        <v>0</v>
      </c>
      <c r="D78" s="42">
        <v>0</v>
      </c>
      <c r="E78" s="42">
        <v>0</v>
      </c>
      <c r="F78" s="42">
        <v>0</v>
      </c>
      <c r="G78" s="42">
        <v>0</v>
      </c>
      <c r="H78" s="42">
        <v>0</v>
      </c>
      <c r="I78" s="42">
        <v>0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95</v>
      </c>
      <c r="P78" s="42">
        <v>190</v>
      </c>
      <c r="Q78" s="42">
        <v>575</v>
      </c>
    </row>
    <row r="79" spans="1:17" ht="11.45" customHeight="1" x14ac:dyDescent="0.25">
      <c r="A79" s="62" t="s">
        <v>55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221</v>
      </c>
      <c r="O79" s="42">
        <v>661</v>
      </c>
      <c r="P79" s="42">
        <v>1322</v>
      </c>
      <c r="Q79" s="42">
        <v>1929</v>
      </c>
    </row>
    <row r="80" spans="1:17" ht="11.45" customHeight="1" x14ac:dyDescent="0.25">
      <c r="A80" s="19" t="s">
        <v>24</v>
      </c>
      <c r="B80" s="38">
        <f>SUM(B81:B82)</f>
        <v>471546.05649695429</v>
      </c>
      <c r="C80" s="38">
        <f t="shared" ref="C80:Q80" si="48">SUM(C81:C82)</f>
        <v>484345.42604184989</v>
      </c>
      <c r="D80" s="38">
        <f t="shared" si="48"/>
        <v>490695.46173641889</v>
      </c>
      <c r="E80" s="38">
        <f t="shared" si="48"/>
        <v>510377.55491819023</v>
      </c>
      <c r="F80" s="38">
        <f t="shared" si="48"/>
        <v>515450.00901587971</v>
      </c>
      <c r="G80" s="38">
        <f t="shared" si="48"/>
        <v>523942.11756520387</v>
      </c>
      <c r="H80" s="38">
        <f t="shared" si="48"/>
        <v>532151.32898962055</v>
      </c>
      <c r="I80" s="38">
        <f t="shared" si="48"/>
        <v>547491.04244623228</v>
      </c>
      <c r="J80" s="38">
        <f t="shared" si="48"/>
        <v>545946.80159464199</v>
      </c>
      <c r="K80" s="38">
        <f t="shared" si="48"/>
        <v>536563.13371242606</v>
      </c>
      <c r="L80" s="38">
        <f t="shared" si="48"/>
        <v>522965.81727127801</v>
      </c>
      <c r="M80" s="38">
        <f t="shared" si="48"/>
        <v>509290.91538333456</v>
      </c>
      <c r="N80" s="38">
        <f t="shared" si="48"/>
        <v>491819.53423678211</v>
      </c>
      <c r="O80" s="38">
        <f t="shared" si="48"/>
        <v>500886.19481176807</v>
      </c>
      <c r="P80" s="38">
        <f t="shared" si="48"/>
        <v>502602.59840140078</v>
      </c>
      <c r="Q80" s="38">
        <f t="shared" si="48"/>
        <v>510022.97079651867</v>
      </c>
    </row>
    <row r="81" spans="1:17" ht="11.45" customHeight="1" x14ac:dyDescent="0.25">
      <c r="A81" s="17" t="s">
        <v>23</v>
      </c>
      <c r="B81" s="37">
        <v>443925</v>
      </c>
      <c r="C81" s="37">
        <v>454971</v>
      </c>
      <c r="D81" s="37">
        <v>459905</v>
      </c>
      <c r="E81" s="37">
        <v>478990</v>
      </c>
      <c r="F81" s="37">
        <v>478867</v>
      </c>
      <c r="G81" s="37">
        <v>486210</v>
      </c>
      <c r="H81" s="37">
        <v>493715</v>
      </c>
      <c r="I81" s="37">
        <v>508182</v>
      </c>
      <c r="J81" s="37">
        <v>509992</v>
      </c>
      <c r="K81" s="37">
        <v>503415</v>
      </c>
      <c r="L81" s="37">
        <v>491002</v>
      </c>
      <c r="M81" s="37">
        <v>477771</v>
      </c>
      <c r="N81" s="37">
        <v>461160</v>
      </c>
      <c r="O81" s="37">
        <v>467990</v>
      </c>
      <c r="P81" s="37">
        <v>469910</v>
      </c>
      <c r="Q81" s="37">
        <v>475573</v>
      </c>
    </row>
    <row r="82" spans="1:17" ht="11.45" customHeight="1" x14ac:dyDescent="0.25">
      <c r="A82" s="15" t="s">
        <v>22</v>
      </c>
      <c r="B82" s="36">
        <v>27621.056496954301</v>
      </c>
      <c r="C82" s="36">
        <v>29374.426041849911</v>
      </c>
      <c r="D82" s="36">
        <v>30790.461736418863</v>
      </c>
      <c r="E82" s="36">
        <v>31387.554918190261</v>
      </c>
      <c r="F82" s="36">
        <v>36583.009015879739</v>
      </c>
      <c r="G82" s="36">
        <v>37732.117565203858</v>
      </c>
      <c r="H82" s="36">
        <v>38436.328989620502</v>
      </c>
      <c r="I82" s="36">
        <v>39309.042446232284</v>
      </c>
      <c r="J82" s="36">
        <v>35954.801594641933</v>
      </c>
      <c r="K82" s="36">
        <v>33148.133712426083</v>
      </c>
      <c r="L82" s="36">
        <v>31963.817271278029</v>
      </c>
      <c r="M82" s="36">
        <v>31519.915383334574</v>
      </c>
      <c r="N82" s="36">
        <v>30659.534236782107</v>
      </c>
      <c r="O82" s="36">
        <v>32896.194811768059</v>
      </c>
      <c r="P82" s="36">
        <v>32692.598401400792</v>
      </c>
      <c r="Q82" s="36">
        <v>34449.970796518675</v>
      </c>
    </row>
    <row r="83" spans="1:17" ht="11.45" customHeight="1" x14ac:dyDescent="0.25">
      <c r="A83" s="59"/>
      <c r="B83" s="58"/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</row>
    <row r="84" spans="1:17" ht="11.45" customHeight="1" x14ac:dyDescent="0.25">
      <c r="A84" s="27" t="s">
        <v>69</v>
      </c>
      <c r="B84" s="41">
        <f t="shared" ref="B84:Q84" si="49">B85+B100</f>
        <v>24208068.056496955</v>
      </c>
      <c r="C84" s="41">
        <f t="shared" si="49"/>
        <v>24965415.426041849</v>
      </c>
      <c r="D84" s="41">
        <f t="shared" si="49"/>
        <v>25749088.461736418</v>
      </c>
      <c r="E84" s="41">
        <f t="shared" si="49"/>
        <v>25909131.554918192</v>
      </c>
      <c r="F84" s="41">
        <f t="shared" si="49"/>
        <v>27176867.009015881</v>
      </c>
      <c r="G84" s="41">
        <f t="shared" si="49"/>
        <v>28230026.117565203</v>
      </c>
      <c r="H84" s="41">
        <f t="shared" si="49"/>
        <v>29377153.328989621</v>
      </c>
      <c r="I84" s="41">
        <f t="shared" si="49"/>
        <v>31062109.042446233</v>
      </c>
      <c r="J84" s="41">
        <f t="shared" si="49"/>
        <v>31292753.801594641</v>
      </c>
      <c r="K84" s="41">
        <f t="shared" si="49"/>
        <v>30632504.133712426</v>
      </c>
      <c r="L84" s="41">
        <f t="shared" si="49"/>
        <v>30656581.817271277</v>
      </c>
      <c r="M84" s="41">
        <f t="shared" si="49"/>
        <v>30669393.915383335</v>
      </c>
      <c r="N84" s="41">
        <f t="shared" si="49"/>
        <v>30396150.534236781</v>
      </c>
      <c r="O84" s="41">
        <f t="shared" si="49"/>
        <v>30068081.194811769</v>
      </c>
      <c r="P84" s="41">
        <f t="shared" si="49"/>
        <v>30202766.598401401</v>
      </c>
      <c r="Q84" s="41">
        <f t="shared" si="49"/>
        <v>30870685.970796518</v>
      </c>
    </row>
    <row r="85" spans="1:17" ht="11.45" customHeight="1" x14ac:dyDescent="0.25">
      <c r="A85" s="25" t="s">
        <v>39</v>
      </c>
      <c r="B85" s="40">
        <f t="shared" ref="B85:Q85" si="50">B86+B87+B94</f>
        <v>20844688</v>
      </c>
      <c r="C85" s="40">
        <f t="shared" si="50"/>
        <v>21498102</v>
      </c>
      <c r="D85" s="40">
        <f t="shared" si="50"/>
        <v>22351455</v>
      </c>
      <c r="E85" s="40">
        <f t="shared" si="50"/>
        <v>22402316</v>
      </c>
      <c r="F85" s="40">
        <f t="shared" si="50"/>
        <v>23454644</v>
      </c>
      <c r="G85" s="40">
        <f t="shared" si="50"/>
        <v>24426225</v>
      </c>
      <c r="H85" s="40">
        <f t="shared" si="50"/>
        <v>25516305</v>
      </c>
      <c r="I85" s="40">
        <f t="shared" si="50"/>
        <v>26565102</v>
      </c>
      <c r="J85" s="40">
        <f t="shared" si="50"/>
        <v>27120725</v>
      </c>
      <c r="K85" s="40">
        <f t="shared" si="50"/>
        <v>27007492</v>
      </c>
      <c r="L85" s="40">
        <f t="shared" si="50"/>
        <v>27209893</v>
      </c>
      <c r="M85" s="40">
        <f t="shared" si="50"/>
        <v>27368295</v>
      </c>
      <c r="N85" s="40">
        <f t="shared" si="50"/>
        <v>27332390</v>
      </c>
      <c r="O85" s="40">
        <f t="shared" si="50"/>
        <v>27083881</v>
      </c>
      <c r="P85" s="40">
        <f t="shared" si="50"/>
        <v>27123473</v>
      </c>
      <c r="Q85" s="40">
        <f t="shared" si="50"/>
        <v>27525952</v>
      </c>
    </row>
    <row r="86" spans="1:17" ht="11.45" customHeight="1" x14ac:dyDescent="0.25">
      <c r="A86" s="23" t="s">
        <v>30</v>
      </c>
      <c r="B86" s="39">
        <v>3242201</v>
      </c>
      <c r="C86" s="39">
        <v>3290200</v>
      </c>
      <c r="D86" s="39">
        <v>3561450</v>
      </c>
      <c r="E86" s="39">
        <v>3657119</v>
      </c>
      <c r="F86" s="39">
        <v>3854128</v>
      </c>
      <c r="G86" s="39">
        <v>4117600.0000000005</v>
      </c>
      <c r="H86" s="39">
        <v>4401146</v>
      </c>
      <c r="I86" s="39">
        <v>4741760</v>
      </c>
      <c r="J86" s="39">
        <v>4911504</v>
      </c>
      <c r="K86" s="39">
        <v>4958879</v>
      </c>
      <c r="L86" s="39">
        <v>4997689</v>
      </c>
      <c r="M86" s="39">
        <v>5027461</v>
      </c>
      <c r="N86" s="39">
        <v>5021965</v>
      </c>
      <c r="O86" s="39">
        <v>4998320</v>
      </c>
      <c r="P86" s="39">
        <v>5033209</v>
      </c>
      <c r="Q86" s="39">
        <v>5102674</v>
      </c>
    </row>
    <row r="87" spans="1:17" ht="11.45" customHeight="1" x14ac:dyDescent="0.25">
      <c r="A87" s="19" t="s">
        <v>29</v>
      </c>
      <c r="B87" s="38">
        <f>SUM(B88:B93)</f>
        <v>17547000</v>
      </c>
      <c r="C87" s="38">
        <f t="shared" ref="C87" si="51">SUM(C88:C93)</f>
        <v>18151000</v>
      </c>
      <c r="D87" s="38">
        <f t="shared" ref="D87" si="52">SUM(D88:D93)</f>
        <v>18733000</v>
      </c>
      <c r="E87" s="38">
        <f t="shared" ref="E87" si="53">SUM(E88:E93)</f>
        <v>18688000</v>
      </c>
      <c r="F87" s="38">
        <f t="shared" ref="F87" si="54">SUM(F88:F93)</f>
        <v>19542000</v>
      </c>
      <c r="G87" s="38">
        <f t="shared" ref="G87" si="55">SUM(G88:G93)</f>
        <v>20250377</v>
      </c>
      <c r="H87" s="38">
        <f t="shared" ref="H87" si="56">SUM(H88:H93)</f>
        <v>21053000</v>
      </c>
      <c r="I87" s="38">
        <f t="shared" ref="I87" si="57">SUM(I88:I93)</f>
        <v>21760000</v>
      </c>
      <c r="J87" s="38">
        <f t="shared" ref="J87" si="58">SUM(J88:J93)</f>
        <v>22145000</v>
      </c>
      <c r="K87" s="38">
        <f t="shared" ref="K87" si="59">SUM(K88:K93)</f>
        <v>21984000</v>
      </c>
      <c r="L87" s="38">
        <f t="shared" ref="L87" si="60">SUM(L88:L93)</f>
        <v>22148000</v>
      </c>
      <c r="M87" s="38">
        <f t="shared" ref="M87" si="61">SUM(M88:M93)</f>
        <v>22277000</v>
      </c>
      <c r="N87" s="38">
        <f t="shared" ref="N87" si="62">SUM(N88:N93)</f>
        <v>22248000</v>
      </c>
      <c r="O87" s="38">
        <f t="shared" ref="O87" si="63">SUM(O88:O93)</f>
        <v>22024538</v>
      </c>
      <c r="P87" s="38">
        <f t="shared" ref="P87" si="64">SUM(P88:P93)</f>
        <v>22029512</v>
      </c>
      <c r="Q87" s="38">
        <f t="shared" ref="Q87" si="65">SUM(Q88:Q93)</f>
        <v>22355549</v>
      </c>
    </row>
    <row r="88" spans="1:17" ht="11.45" customHeight="1" x14ac:dyDescent="0.25">
      <c r="A88" s="62" t="s">
        <v>59</v>
      </c>
      <c r="B88" s="42">
        <v>12747000</v>
      </c>
      <c r="C88" s="42">
        <v>12726967</v>
      </c>
      <c r="D88" s="42">
        <v>12661105</v>
      </c>
      <c r="E88" s="42">
        <v>12036547</v>
      </c>
      <c r="F88" s="42">
        <v>11972442</v>
      </c>
      <c r="G88" s="42">
        <v>11796628</v>
      </c>
      <c r="H88" s="42">
        <v>11614522</v>
      </c>
      <c r="I88" s="42">
        <v>11451736</v>
      </c>
      <c r="J88" s="42">
        <v>11315715</v>
      </c>
      <c r="K88" s="42">
        <v>10872872</v>
      </c>
      <c r="L88" s="42">
        <v>10650447</v>
      </c>
      <c r="M88" s="42">
        <v>10487363</v>
      </c>
      <c r="N88" s="42">
        <v>10267769</v>
      </c>
      <c r="O88" s="42">
        <v>9904578</v>
      </c>
      <c r="P88" s="42">
        <v>9650838</v>
      </c>
      <c r="Q88" s="42">
        <v>9625992</v>
      </c>
    </row>
    <row r="89" spans="1:17" ht="11.45" customHeight="1" x14ac:dyDescent="0.25">
      <c r="A89" s="62" t="s">
        <v>58</v>
      </c>
      <c r="B89" s="42">
        <v>4702000</v>
      </c>
      <c r="C89" s="42">
        <v>5326111</v>
      </c>
      <c r="D89" s="42">
        <v>5971975</v>
      </c>
      <c r="E89" s="42">
        <v>6559600</v>
      </c>
      <c r="F89" s="42">
        <v>7467979</v>
      </c>
      <c r="G89" s="42">
        <v>8364211</v>
      </c>
      <c r="H89" s="42">
        <v>9335172</v>
      </c>
      <c r="I89" s="42">
        <v>10207160</v>
      </c>
      <c r="J89" s="42">
        <v>10759654</v>
      </c>
      <c r="K89" s="42">
        <v>11035608</v>
      </c>
      <c r="L89" s="42">
        <v>11415768</v>
      </c>
      <c r="M89" s="42">
        <v>11703494</v>
      </c>
      <c r="N89" s="42">
        <v>11848844</v>
      </c>
      <c r="O89" s="42">
        <v>11967365</v>
      </c>
      <c r="P89" s="42">
        <v>12217059</v>
      </c>
      <c r="Q89" s="42">
        <v>12553158</v>
      </c>
    </row>
    <row r="90" spans="1:17" ht="11.45" customHeight="1" x14ac:dyDescent="0.25">
      <c r="A90" s="62" t="s">
        <v>57</v>
      </c>
      <c r="B90" s="42">
        <v>98000</v>
      </c>
      <c r="C90" s="42">
        <v>97922</v>
      </c>
      <c r="D90" s="42">
        <v>99920</v>
      </c>
      <c r="E90" s="42">
        <v>91853</v>
      </c>
      <c r="F90" s="42">
        <v>88085</v>
      </c>
      <c r="G90" s="42">
        <v>60013</v>
      </c>
      <c r="H90" s="42">
        <v>54354</v>
      </c>
      <c r="I90" s="42">
        <v>52933</v>
      </c>
      <c r="J90" s="42">
        <v>19900</v>
      </c>
      <c r="K90" s="42">
        <v>24835</v>
      </c>
      <c r="L90" s="42">
        <v>29470</v>
      </c>
      <c r="M90" s="42">
        <v>33944</v>
      </c>
      <c r="N90" s="42">
        <v>44062</v>
      </c>
      <c r="O90" s="42">
        <v>53468</v>
      </c>
      <c r="P90" s="42">
        <v>58104</v>
      </c>
      <c r="Q90" s="42">
        <v>59132</v>
      </c>
    </row>
    <row r="91" spans="1:17" ht="11.45" customHeight="1" x14ac:dyDescent="0.25">
      <c r="A91" s="62" t="s">
        <v>56</v>
      </c>
      <c r="B91" s="42">
        <v>0</v>
      </c>
      <c r="C91" s="42">
        <v>0</v>
      </c>
      <c r="D91" s="42">
        <v>0</v>
      </c>
      <c r="E91" s="42">
        <v>0</v>
      </c>
      <c r="F91" s="42">
        <v>13494</v>
      </c>
      <c r="G91" s="42">
        <v>29525</v>
      </c>
      <c r="H91" s="42">
        <v>48952</v>
      </c>
      <c r="I91" s="42">
        <v>48171</v>
      </c>
      <c r="J91" s="42">
        <v>49731</v>
      </c>
      <c r="K91" s="42">
        <v>50685</v>
      </c>
      <c r="L91" s="42">
        <v>52239</v>
      </c>
      <c r="M91" s="42">
        <v>51741</v>
      </c>
      <c r="N91" s="42">
        <v>86460</v>
      </c>
      <c r="O91" s="42">
        <v>97470</v>
      </c>
      <c r="P91" s="42">
        <v>100321</v>
      </c>
      <c r="Q91" s="42">
        <v>110554</v>
      </c>
    </row>
    <row r="92" spans="1:17" ht="11.45" customHeight="1" x14ac:dyDescent="0.25">
      <c r="A92" s="62" t="s">
        <v>60</v>
      </c>
      <c r="B92" s="42">
        <v>0</v>
      </c>
      <c r="C92" s="42">
        <v>0</v>
      </c>
      <c r="D92" s="42">
        <v>0</v>
      </c>
      <c r="E92" s="42">
        <v>0</v>
      </c>
      <c r="F92" s="42">
        <v>0</v>
      </c>
      <c r="G92" s="42">
        <v>0</v>
      </c>
      <c r="H92" s="42">
        <v>0</v>
      </c>
      <c r="I92" s="42">
        <v>0</v>
      </c>
      <c r="J92" s="42">
        <v>0</v>
      </c>
      <c r="K92" s="42">
        <v>0</v>
      </c>
      <c r="L92" s="42">
        <v>0</v>
      </c>
      <c r="M92" s="42">
        <v>0</v>
      </c>
      <c r="N92" s="42">
        <v>0</v>
      </c>
      <c r="O92" s="42">
        <v>0</v>
      </c>
      <c r="P92" s="42">
        <v>358</v>
      </c>
      <c r="Q92" s="42">
        <v>1364</v>
      </c>
    </row>
    <row r="93" spans="1:17" ht="11.45" customHeight="1" x14ac:dyDescent="0.25">
      <c r="A93" s="62" t="s">
        <v>55</v>
      </c>
      <c r="B93" s="42">
        <v>0</v>
      </c>
      <c r="C93" s="42">
        <v>0</v>
      </c>
      <c r="D93" s="42">
        <v>0</v>
      </c>
      <c r="E93" s="42">
        <v>0</v>
      </c>
      <c r="F93" s="42">
        <v>0</v>
      </c>
      <c r="G93" s="42">
        <v>0</v>
      </c>
      <c r="H93" s="42">
        <v>0</v>
      </c>
      <c r="I93" s="42">
        <v>0</v>
      </c>
      <c r="J93" s="42">
        <v>0</v>
      </c>
      <c r="K93" s="42">
        <v>0</v>
      </c>
      <c r="L93" s="42">
        <v>76</v>
      </c>
      <c r="M93" s="42">
        <v>458</v>
      </c>
      <c r="N93" s="42">
        <v>865</v>
      </c>
      <c r="O93" s="42">
        <v>1657</v>
      </c>
      <c r="P93" s="42">
        <v>2832</v>
      </c>
      <c r="Q93" s="42">
        <v>5349</v>
      </c>
    </row>
    <row r="94" spans="1:17" ht="11.45" customHeight="1" x14ac:dyDescent="0.25">
      <c r="A94" s="19" t="s">
        <v>28</v>
      </c>
      <c r="B94" s="38">
        <f>SUM(B95:B99)</f>
        <v>55487</v>
      </c>
      <c r="C94" s="38">
        <f t="shared" ref="C94" si="66">SUM(C95:C99)</f>
        <v>56902</v>
      </c>
      <c r="D94" s="38">
        <f t="shared" ref="D94" si="67">SUM(D95:D99)</f>
        <v>57005</v>
      </c>
      <c r="E94" s="38">
        <f t="shared" ref="E94" si="68">SUM(E95:E99)</f>
        <v>57197</v>
      </c>
      <c r="F94" s="38">
        <f t="shared" ref="F94" si="69">SUM(F95:F99)</f>
        <v>58516</v>
      </c>
      <c r="G94" s="38">
        <f t="shared" ref="G94" si="70">SUM(G95:G99)</f>
        <v>58248</v>
      </c>
      <c r="H94" s="38">
        <f t="shared" ref="H94" si="71">SUM(H95:H99)</f>
        <v>62159</v>
      </c>
      <c r="I94" s="38">
        <f t="shared" ref="I94" si="72">SUM(I95:I99)</f>
        <v>63342</v>
      </c>
      <c r="J94" s="38">
        <f t="shared" ref="J94" si="73">SUM(J95:J99)</f>
        <v>64221</v>
      </c>
      <c r="K94" s="38">
        <f t="shared" ref="K94" si="74">SUM(K95:K99)</f>
        <v>64613</v>
      </c>
      <c r="L94" s="38">
        <f t="shared" ref="L94" si="75">SUM(L95:L99)</f>
        <v>64204</v>
      </c>
      <c r="M94" s="38">
        <f t="shared" ref="M94" si="76">SUM(M95:M99)</f>
        <v>63834</v>
      </c>
      <c r="N94" s="38">
        <f t="shared" ref="N94" si="77">SUM(N95:N99)</f>
        <v>62425</v>
      </c>
      <c r="O94" s="38">
        <f t="shared" ref="O94" si="78">SUM(O95:O99)</f>
        <v>61023</v>
      </c>
      <c r="P94" s="38">
        <f t="shared" ref="P94" si="79">SUM(P95:P99)</f>
        <v>60752</v>
      </c>
      <c r="Q94" s="38">
        <f t="shared" ref="Q94" si="80">SUM(Q95:Q99)</f>
        <v>67729</v>
      </c>
    </row>
    <row r="95" spans="1:17" ht="11.45" customHeight="1" x14ac:dyDescent="0.25">
      <c r="A95" s="62" t="s">
        <v>59</v>
      </c>
      <c r="B95" s="37">
        <v>964</v>
      </c>
      <c r="C95" s="37">
        <v>988</v>
      </c>
      <c r="D95" s="37">
        <v>1036</v>
      </c>
      <c r="E95" s="37">
        <v>1018</v>
      </c>
      <c r="F95" s="37">
        <v>1006</v>
      </c>
      <c r="G95" s="37">
        <v>920</v>
      </c>
      <c r="H95" s="37">
        <v>900</v>
      </c>
      <c r="I95" s="37">
        <v>1000</v>
      </c>
      <c r="J95" s="37">
        <v>930</v>
      </c>
      <c r="K95" s="37">
        <v>864</v>
      </c>
      <c r="L95" s="37">
        <v>817</v>
      </c>
      <c r="M95" s="37">
        <v>783</v>
      </c>
      <c r="N95" s="37">
        <v>743</v>
      </c>
      <c r="O95" s="37">
        <v>710</v>
      </c>
      <c r="P95" s="37">
        <v>682</v>
      </c>
      <c r="Q95" s="37">
        <v>649</v>
      </c>
    </row>
    <row r="96" spans="1:17" ht="11.45" customHeight="1" x14ac:dyDescent="0.25">
      <c r="A96" s="62" t="s">
        <v>58</v>
      </c>
      <c r="B96" s="37">
        <v>53768</v>
      </c>
      <c r="C96" s="37">
        <v>55158</v>
      </c>
      <c r="D96" s="37">
        <v>55917</v>
      </c>
      <c r="E96" s="37">
        <v>54975</v>
      </c>
      <c r="F96" s="37">
        <v>55951</v>
      </c>
      <c r="G96" s="37">
        <v>55546</v>
      </c>
      <c r="H96" s="37">
        <v>59300</v>
      </c>
      <c r="I96" s="37">
        <v>59800</v>
      </c>
      <c r="J96" s="37">
        <v>60924</v>
      </c>
      <c r="K96" s="37">
        <v>61363</v>
      </c>
      <c r="L96" s="37">
        <v>61001</v>
      </c>
      <c r="M96" s="37">
        <v>60669</v>
      </c>
      <c r="N96" s="37">
        <v>59288</v>
      </c>
      <c r="O96" s="37">
        <v>58006</v>
      </c>
      <c r="P96" s="37">
        <v>57919</v>
      </c>
      <c r="Q96" s="37">
        <v>57747</v>
      </c>
    </row>
    <row r="97" spans="1:17" ht="11.45" customHeight="1" x14ac:dyDescent="0.25">
      <c r="A97" s="62" t="s">
        <v>57</v>
      </c>
      <c r="B97" s="37">
        <v>0</v>
      </c>
      <c r="C97" s="37">
        <v>0</v>
      </c>
      <c r="D97" s="37">
        <v>0</v>
      </c>
      <c r="E97" s="37">
        <v>0</v>
      </c>
      <c r="F97" s="37">
        <v>0</v>
      </c>
      <c r="G97" s="37">
        <v>0</v>
      </c>
      <c r="H97" s="37">
        <v>0</v>
      </c>
      <c r="I97" s="37">
        <v>0</v>
      </c>
      <c r="J97" s="37">
        <v>0</v>
      </c>
      <c r="K97" s="37">
        <v>0</v>
      </c>
      <c r="L97" s="37">
        <v>0</v>
      </c>
      <c r="M97" s="37">
        <v>0</v>
      </c>
      <c r="N97" s="37">
        <v>0</v>
      </c>
      <c r="O97" s="37">
        <v>0</v>
      </c>
      <c r="P97" s="37">
        <v>4</v>
      </c>
      <c r="Q97" s="37">
        <v>103</v>
      </c>
    </row>
    <row r="98" spans="1:17" ht="11.45" customHeight="1" x14ac:dyDescent="0.25">
      <c r="A98" s="62" t="s">
        <v>56</v>
      </c>
      <c r="B98" s="37">
        <v>755</v>
      </c>
      <c r="C98" s="37">
        <v>756</v>
      </c>
      <c r="D98" s="37">
        <v>52</v>
      </c>
      <c r="E98" s="37">
        <v>1204</v>
      </c>
      <c r="F98" s="37">
        <v>1559</v>
      </c>
      <c r="G98" s="37">
        <v>1782</v>
      </c>
      <c r="H98" s="37">
        <v>1959</v>
      </c>
      <c r="I98" s="37">
        <v>2542</v>
      </c>
      <c r="J98" s="37">
        <v>2367</v>
      </c>
      <c r="K98" s="37">
        <v>2386</v>
      </c>
      <c r="L98" s="37">
        <v>2386</v>
      </c>
      <c r="M98" s="37">
        <v>2382</v>
      </c>
      <c r="N98" s="37">
        <v>2394</v>
      </c>
      <c r="O98" s="37">
        <v>2307</v>
      </c>
      <c r="P98" s="37">
        <v>2076</v>
      </c>
      <c r="Q98" s="37">
        <v>9115</v>
      </c>
    </row>
    <row r="99" spans="1:17" ht="11.45" customHeight="1" x14ac:dyDescent="0.25">
      <c r="A99" s="62" t="s">
        <v>55</v>
      </c>
      <c r="B99" s="37">
        <v>0</v>
      </c>
      <c r="C99" s="37">
        <v>0</v>
      </c>
      <c r="D99" s="37">
        <v>0</v>
      </c>
      <c r="E99" s="37">
        <v>0</v>
      </c>
      <c r="F99" s="37">
        <v>0</v>
      </c>
      <c r="G99" s="37">
        <v>0</v>
      </c>
      <c r="H99" s="37">
        <v>0</v>
      </c>
      <c r="I99" s="37">
        <v>0</v>
      </c>
      <c r="J99" s="37">
        <v>0</v>
      </c>
      <c r="K99" s="37">
        <v>0</v>
      </c>
      <c r="L99" s="37">
        <v>0</v>
      </c>
      <c r="M99" s="37">
        <v>0</v>
      </c>
      <c r="N99" s="37">
        <v>0</v>
      </c>
      <c r="O99" s="37">
        <v>0</v>
      </c>
      <c r="P99" s="37">
        <v>71</v>
      </c>
      <c r="Q99" s="37">
        <v>115</v>
      </c>
    </row>
    <row r="100" spans="1:17" ht="11.45" customHeight="1" x14ac:dyDescent="0.25">
      <c r="A100" s="25" t="s">
        <v>18</v>
      </c>
      <c r="B100" s="40">
        <f t="shared" ref="B100:Q100" si="81">B101+B107</f>
        <v>3363380.0564969545</v>
      </c>
      <c r="C100" s="40">
        <f t="shared" si="81"/>
        <v>3467313.4260418499</v>
      </c>
      <c r="D100" s="40">
        <f t="shared" si="81"/>
        <v>3397633.4617364188</v>
      </c>
      <c r="E100" s="40">
        <f t="shared" si="81"/>
        <v>3506815.5549181905</v>
      </c>
      <c r="F100" s="40">
        <f t="shared" si="81"/>
        <v>3722223.0090158796</v>
      </c>
      <c r="G100" s="40">
        <f t="shared" si="81"/>
        <v>3803801.1175652039</v>
      </c>
      <c r="H100" s="40">
        <f t="shared" si="81"/>
        <v>3860848.3289896203</v>
      </c>
      <c r="I100" s="40">
        <f t="shared" si="81"/>
        <v>4497007.0424462324</v>
      </c>
      <c r="J100" s="40">
        <f t="shared" si="81"/>
        <v>4172028.801594642</v>
      </c>
      <c r="K100" s="40">
        <f t="shared" si="81"/>
        <v>3625012.1337124258</v>
      </c>
      <c r="L100" s="40">
        <f t="shared" si="81"/>
        <v>3446688.8172712782</v>
      </c>
      <c r="M100" s="40">
        <f t="shared" si="81"/>
        <v>3301098.9153833347</v>
      </c>
      <c r="N100" s="40">
        <f t="shared" si="81"/>
        <v>3063760.5342367822</v>
      </c>
      <c r="O100" s="40">
        <f t="shared" si="81"/>
        <v>2984200.1948117679</v>
      </c>
      <c r="P100" s="40">
        <f t="shared" si="81"/>
        <v>3079293.5984014007</v>
      </c>
      <c r="Q100" s="40">
        <f t="shared" si="81"/>
        <v>3344733.9707965185</v>
      </c>
    </row>
    <row r="101" spans="1:17" ht="11.45" customHeight="1" x14ac:dyDescent="0.25">
      <c r="A101" s="23" t="s">
        <v>27</v>
      </c>
      <c r="B101" s="39">
        <f>SUM(B102:B106)</f>
        <v>2891834</v>
      </c>
      <c r="C101" s="39">
        <f t="shared" ref="C101" si="82">SUM(C102:C106)</f>
        <v>2982968</v>
      </c>
      <c r="D101" s="39">
        <f t="shared" ref="D101" si="83">SUM(D102:D106)</f>
        <v>2906938</v>
      </c>
      <c r="E101" s="39">
        <f t="shared" ref="E101" si="84">SUM(E102:E106)</f>
        <v>2996438</v>
      </c>
      <c r="F101" s="39">
        <f t="shared" ref="F101" si="85">SUM(F102:F106)</f>
        <v>3206773</v>
      </c>
      <c r="G101" s="39">
        <f t="shared" ref="G101" si="86">SUM(G102:G106)</f>
        <v>3279859</v>
      </c>
      <c r="H101" s="39">
        <f t="shared" ref="H101" si="87">SUM(H102:H106)</f>
        <v>3328697</v>
      </c>
      <c r="I101" s="39">
        <f t="shared" ref="I101" si="88">SUM(I102:I106)</f>
        <v>3949516</v>
      </c>
      <c r="J101" s="39">
        <f t="shared" ref="J101" si="89">SUM(J102:J106)</f>
        <v>3626082</v>
      </c>
      <c r="K101" s="39">
        <f t="shared" ref="K101" si="90">SUM(K102:K106)</f>
        <v>3088449</v>
      </c>
      <c r="L101" s="39">
        <f t="shared" ref="L101" si="91">SUM(L102:L106)</f>
        <v>2923723</v>
      </c>
      <c r="M101" s="39">
        <f t="shared" ref="M101" si="92">SUM(M102:M106)</f>
        <v>2791808</v>
      </c>
      <c r="N101" s="39">
        <f t="shared" ref="N101" si="93">SUM(N102:N106)</f>
        <v>2571941</v>
      </c>
      <c r="O101" s="39">
        <f t="shared" ref="O101" si="94">SUM(O102:O106)</f>
        <v>2483314</v>
      </c>
      <c r="P101" s="39">
        <f t="shared" ref="P101" si="95">SUM(P102:P106)</f>
        <v>2576691</v>
      </c>
      <c r="Q101" s="39">
        <f t="shared" ref="Q101" si="96">SUM(Q102:Q106)</f>
        <v>2834711</v>
      </c>
    </row>
    <row r="102" spans="1:17" ht="11.45" customHeight="1" x14ac:dyDescent="0.25">
      <c r="A102" s="62" t="s">
        <v>59</v>
      </c>
      <c r="B102" s="42">
        <v>101921</v>
      </c>
      <c r="C102" s="42">
        <v>101921</v>
      </c>
      <c r="D102" s="42">
        <v>81920</v>
      </c>
      <c r="E102" s="42">
        <v>76916</v>
      </c>
      <c r="F102" s="42">
        <v>69872</v>
      </c>
      <c r="G102" s="42">
        <v>61437</v>
      </c>
      <c r="H102" s="42">
        <v>57182</v>
      </c>
      <c r="I102" s="42">
        <v>59851</v>
      </c>
      <c r="J102" s="42">
        <v>44046</v>
      </c>
      <c r="K102" s="42">
        <v>39117</v>
      </c>
      <c r="L102" s="42">
        <v>33911</v>
      </c>
      <c r="M102" s="42">
        <v>29065</v>
      </c>
      <c r="N102" s="42">
        <v>27610</v>
      </c>
      <c r="O102" s="42">
        <v>33431</v>
      </c>
      <c r="P102" s="42">
        <v>33644</v>
      </c>
      <c r="Q102" s="42">
        <v>71208</v>
      </c>
    </row>
    <row r="103" spans="1:17" ht="11.45" customHeight="1" x14ac:dyDescent="0.25">
      <c r="A103" s="62" t="s">
        <v>58</v>
      </c>
      <c r="B103" s="42">
        <v>2789913</v>
      </c>
      <c r="C103" s="42">
        <v>2881047</v>
      </c>
      <c r="D103" s="42">
        <v>2825018</v>
      </c>
      <c r="E103" s="42">
        <v>2919522</v>
      </c>
      <c r="F103" s="42">
        <v>3136901</v>
      </c>
      <c r="G103" s="42">
        <v>3218422</v>
      </c>
      <c r="H103" s="42">
        <v>3271515</v>
      </c>
      <c r="I103" s="42">
        <v>3889665</v>
      </c>
      <c r="J103" s="42">
        <v>3582036</v>
      </c>
      <c r="K103" s="42">
        <v>3049332</v>
      </c>
      <c r="L103" s="42">
        <v>2889812</v>
      </c>
      <c r="M103" s="42">
        <v>2762743</v>
      </c>
      <c r="N103" s="42">
        <v>2544110</v>
      </c>
      <c r="O103" s="42">
        <v>2449125</v>
      </c>
      <c r="P103" s="42">
        <v>2541295</v>
      </c>
      <c r="Q103" s="42">
        <v>2760432</v>
      </c>
    </row>
    <row r="104" spans="1:17" ht="11.45" customHeight="1" x14ac:dyDescent="0.25">
      <c r="A104" s="62" t="s">
        <v>57</v>
      </c>
      <c r="B104" s="42">
        <v>0</v>
      </c>
      <c r="C104" s="42">
        <v>0</v>
      </c>
      <c r="D104" s="42">
        <v>0</v>
      </c>
      <c r="E104" s="42">
        <v>0</v>
      </c>
      <c r="F104" s="42">
        <v>0</v>
      </c>
      <c r="G104" s="42">
        <v>0</v>
      </c>
      <c r="H104" s="42">
        <v>0</v>
      </c>
      <c r="I104" s="42">
        <v>0</v>
      </c>
      <c r="J104" s="42">
        <v>0</v>
      </c>
      <c r="K104" s="42">
        <v>0</v>
      </c>
      <c r="L104" s="42">
        <v>0</v>
      </c>
      <c r="M104" s="42">
        <v>0</v>
      </c>
      <c r="N104" s="42">
        <v>0</v>
      </c>
      <c r="O104" s="42">
        <v>2</v>
      </c>
      <c r="P104" s="42">
        <v>240</v>
      </c>
      <c r="Q104" s="42">
        <v>567</v>
      </c>
    </row>
    <row r="105" spans="1:17" ht="11.45" customHeight="1" x14ac:dyDescent="0.25">
      <c r="A105" s="62" t="s">
        <v>56</v>
      </c>
      <c r="B105" s="42">
        <v>0</v>
      </c>
      <c r="C105" s="42">
        <v>0</v>
      </c>
      <c r="D105" s="42">
        <v>0</v>
      </c>
      <c r="E105" s="42">
        <v>0</v>
      </c>
      <c r="F105" s="42">
        <v>0</v>
      </c>
      <c r="G105" s="42">
        <v>0</v>
      </c>
      <c r="H105" s="42">
        <v>0</v>
      </c>
      <c r="I105" s="42">
        <v>0</v>
      </c>
      <c r="J105" s="42">
        <v>0</v>
      </c>
      <c r="K105" s="42">
        <v>0</v>
      </c>
      <c r="L105" s="42">
        <v>0</v>
      </c>
      <c r="M105" s="42">
        <v>0</v>
      </c>
      <c r="N105" s="42">
        <v>0</v>
      </c>
      <c r="O105" s="42">
        <v>95</v>
      </c>
      <c r="P105" s="42">
        <v>190</v>
      </c>
      <c r="Q105" s="42">
        <v>575</v>
      </c>
    </row>
    <row r="106" spans="1:17" ht="11.45" customHeight="1" x14ac:dyDescent="0.25">
      <c r="A106" s="62" t="s">
        <v>55</v>
      </c>
      <c r="B106" s="42">
        <v>0</v>
      </c>
      <c r="C106" s="42">
        <v>0</v>
      </c>
      <c r="D106" s="42">
        <v>0</v>
      </c>
      <c r="E106" s="42">
        <v>0</v>
      </c>
      <c r="F106" s="42">
        <v>0</v>
      </c>
      <c r="G106" s="42">
        <v>0</v>
      </c>
      <c r="H106" s="42">
        <v>0</v>
      </c>
      <c r="I106" s="42">
        <v>0</v>
      </c>
      <c r="J106" s="42">
        <v>0</v>
      </c>
      <c r="K106" s="42">
        <v>0</v>
      </c>
      <c r="L106" s="42">
        <v>0</v>
      </c>
      <c r="M106" s="42">
        <v>0</v>
      </c>
      <c r="N106" s="42">
        <v>221</v>
      </c>
      <c r="O106" s="42">
        <v>661</v>
      </c>
      <c r="P106" s="42">
        <v>1322</v>
      </c>
      <c r="Q106" s="42">
        <v>1929</v>
      </c>
    </row>
    <row r="107" spans="1:17" ht="11.45" customHeight="1" x14ac:dyDescent="0.25">
      <c r="A107" s="19" t="s">
        <v>24</v>
      </c>
      <c r="B107" s="38">
        <f>SUM(B108:B109)</f>
        <v>471546.05649695429</v>
      </c>
      <c r="C107" s="38">
        <f t="shared" ref="C107" si="97">SUM(C108:C109)</f>
        <v>484345.42604184989</v>
      </c>
      <c r="D107" s="38">
        <f t="shared" ref="D107" si="98">SUM(D108:D109)</f>
        <v>490695.46173641889</v>
      </c>
      <c r="E107" s="38">
        <f t="shared" ref="E107" si="99">SUM(E108:E109)</f>
        <v>510377.55491819023</v>
      </c>
      <c r="F107" s="38">
        <f t="shared" ref="F107" si="100">SUM(F108:F109)</f>
        <v>515450.00901587971</v>
      </c>
      <c r="G107" s="38">
        <f t="shared" ref="G107" si="101">SUM(G108:G109)</f>
        <v>523942.11756520387</v>
      </c>
      <c r="H107" s="38">
        <f t="shared" ref="H107" si="102">SUM(H108:H109)</f>
        <v>532151.32898962055</v>
      </c>
      <c r="I107" s="38">
        <f t="shared" ref="I107" si="103">SUM(I108:I109)</f>
        <v>547491.04244623228</v>
      </c>
      <c r="J107" s="38">
        <f t="shared" ref="J107" si="104">SUM(J108:J109)</f>
        <v>545946.80159464199</v>
      </c>
      <c r="K107" s="38">
        <f t="shared" ref="K107" si="105">SUM(K108:K109)</f>
        <v>536563.13371242606</v>
      </c>
      <c r="L107" s="38">
        <f t="shared" ref="L107" si="106">SUM(L108:L109)</f>
        <v>522965.81727127801</v>
      </c>
      <c r="M107" s="38">
        <f t="shared" ref="M107" si="107">SUM(M108:M109)</f>
        <v>509290.91538333456</v>
      </c>
      <c r="N107" s="38">
        <f t="shared" ref="N107" si="108">SUM(N108:N109)</f>
        <v>491819.53423678211</v>
      </c>
      <c r="O107" s="38">
        <f t="shared" ref="O107" si="109">SUM(O108:O109)</f>
        <v>500886.19481176807</v>
      </c>
      <c r="P107" s="38">
        <f t="shared" ref="P107" si="110">SUM(P108:P109)</f>
        <v>502602.59840140078</v>
      </c>
      <c r="Q107" s="38">
        <f t="shared" ref="Q107" si="111">SUM(Q108:Q109)</f>
        <v>510022.97079651867</v>
      </c>
    </row>
    <row r="108" spans="1:17" ht="11.45" customHeight="1" x14ac:dyDescent="0.25">
      <c r="A108" s="17" t="s">
        <v>23</v>
      </c>
      <c r="B108" s="37">
        <v>443925</v>
      </c>
      <c r="C108" s="37">
        <v>454971</v>
      </c>
      <c r="D108" s="37">
        <v>459905</v>
      </c>
      <c r="E108" s="37">
        <v>478990</v>
      </c>
      <c r="F108" s="37">
        <v>478867</v>
      </c>
      <c r="G108" s="37">
        <v>486210</v>
      </c>
      <c r="H108" s="37">
        <v>493715</v>
      </c>
      <c r="I108" s="37">
        <v>508182</v>
      </c>
      <c r="J108" s="37">
        <v>509992</v>
      </c>
      <c r="K108" s="37">
        <v>503415</v>
      </c>
      <c r="L108" s="37">
        <v>491002</v>
      </c>
      <c r="M108" s="37">
        <v>477771</v>
      </c>
      <c r="N108" s="37">
        <v>461160</v>
      </c>
      <c r="O108" s="37">
        <v>467990</v>
      </c>
      <c r="P108" s="37">
        <v>469910</v>
      </c>
      <c r="Q108" s="37">
        <v>475573</v>
      </c>
    </row>
    <row r="109" spans="1:17" ht="11.45" customHeight="1" x14ac:dyDescent="0.25">
      <c r="A109" s="15" t="s">
        <v>22</v>
      </c>
      <c r="B109" s="36">
        <v>27621.056496954301</v>
      </c>
      <c r="C109" s="36">
        <v>29374.426041849911</v>
      </c>
      <c r="D109" s="36">
        <v>30790.461736418863</v>
      </c>
      <c r="E109" s="36">
        <v>31387.554918190261</v>
      </c>
      <c r="F109" s="36">
        <v>36583.009015879739</v>
      </c>
      <c r="G109" s="36">
        <v>37732.117565203858</v>
      </c>
      <c r="H109" s="36">
        <v>38436.328989620502</v>
      </c>
      <c r="I109" s="36">
        <v>39309.042446232284</v>
      </c>
      <c r="J109" s="36">
        <v>35954.801594641933</v>
      </c>
      <c r="K109" s="36">
        <v>33148.133712426083</v>
      </c>
      <c r="L109" s="36">
        <v>31963.817271278029</v>
      </c>
      <c r="M109" s="36">
        <v>31519.915383334574</v>
      </c>
      <c r="N109" s="36">
        <v>30659.534236782107</v>
      </c>
      <c r="O109" s="36">
        <v>32896.194811768059</v>
      </c>
      <c r="P109" s="36">
        <v>32692.598401400792</v>
      </c>
      <c r="Q109" s="36">
        <v>34449.970796518675</v>
      </c>
    </row>
    <row r="110" spans="1:17" ht="11.45" customHeight="1" x14ac:dyDescent="0.25">
      <c r="A110" s="59"/>
      <c r="B110" s="58"/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</row>
    <row r="111" spans="1:17" ht="11.45" customHeight="1" x14ac:dyDescent="0.25">
      <c r="A111" s="27" t="s">
        <v>165</v>
      </c>
      <c r="B111" s="41"/>
      <c r="C111" s="41">
        <f t="shared" ref="C111:Q111" si="112">C112+C127</f>
        <v>1996103</v>
      </c>
      <c r="D111" s="41">
        <f t="shared" si="112"/>
        <v>2241728</v>
      </c>
      <c r="E111" s="41">
        <f t="shared" si="112"/>
        <v>2028591</v>
      </c>
      <c r="F111" s="41">
        <f t="shared" si="112"/>
        <v>2340670</v>
      </c>
      <c r="G111" s="41">
        <f t="shared" si="112"/>
        <v>2327208</v>
      </c>
      <c r="H111" s="41">
        <f t="shared" si="112"/>
        <v>2507306</v>
      </c>
      <c r="I111" s="41">
        <f t="shared" si="112"/>
        <v>3128228</v>
      </c>
      <c r="J111" s="41">
        <f t="shared" si="112"/>
        <v>1719383</v>
      </c>
      <c r="K111" s="41">
        <f t="shared" si="112"/>
        <v>1286028</v>
      </c>
      <c r="L111" s="41">
        <f t="shared" si="112"/>
        <v>1321163</v>
      </c>
      <c r="M111" s="41">
        <f t="shared" si="112"/>
        <v>1110540</v>
      </c>
      <c r="N111" s="41">
        <f t="shared" si="112"/>
        <v>1000378</v>
      </c>
      <c r="O111" s="41">
        <f t="shared" si="112"/>
        <v>1108256</v>
      </c>
      <c r="P111" s="41">
        <f t="shared" si="112"/>
        <v>1533291</v>
      </c>
      <c r="Q111" s="41">
        <f t="shared" si="112"/>
        <v>1966072</v>
      </c>
    </row>
    <row r="112" spans="1:17" ht="11.45" customHeight="1" x14ac:dyDescent="0.25">
      <c r="A112" s="25" t="s">
        <v>39</v>
      </c>
      <c r="B112" s="40"/>
      <c r="C112" s="40">
        <f t="shared" ref="C112:Q112" si="113">C113+C114+C121</f>
        <v>1711826</v>
      </c>
      <c r="D112" s="40">
        <f t="shared" si="113"/>
        <v>2091662</v>
      </c>
      <c r="E112" s="40">
        <f t="shared" si="113"/>
        <v>1699924</v>
      </c>
      <c r="F112" s="40">
        <f t="shared" si="113"/>
        <v>1875819</v>
      </c>
      <c r="G112" s="40">
        <f t="shared" si="113"/>
        <v>1983025</v>
      </c>
      <c r="H112" s="40">
        <f t="shared" si="113"/>
        <v>2176388</v>
      </c>
      <c r="I112" s="40">
        <f t="shared" si="113"/>
        <v>2208228</v>
      </c>
      <c r="J112" s="40">
        <f t="shared" si="113"/>
        <v>1680724</v>
      </c>
      <c r="K112" s="40">
        <f t="shared" si="113"/>
        <v>1256179</v>
      </c>
      <c r="L112" s="40">
        <f t="shared" si="113"/>
        <v>1288065</v>
      </c>
      <c r="M112" s="40">
        <f t="shared" si="113"/>
        <v>1078348</v>
      </c>
      <c r="N112" s="40">
        <f t="shared" si="113"/>
        <v>968917</v>
      </c>
      <c r="O112" s="40">
        <f t="shared" si="113"/>
        <v>910700</v>
      </c>
      <c r="P112" s="40">
        <f t="shared" si="113"/>
        <v>1141156</v>
      </c>
      <c r="Q112" s="40">
        <f t="shared" si="113"/>
        <v>1412047</v>
      </c>
    </row>
    <row r="113" spans="1:17" ht="11.45" customHeight="1" x14ac:dyDescent="0.25">
      <c r="A113" s="23" t="s">
        <v>30</v>
      </c>
      <c r="B113" s="39"/>
      <c r="C113" s="39">
        <v>202927</v>
      </c>
      <c r="D113" s="39">
        <v>673266</v>
      </c>
      <c r="E113" s="39">
        <v>313091</v>
      </c>
      <c r="F113" s="39">
        <v>352612</v>
      </c>
      <c r="G113" s="39">
        <v>449798</v>
      </c>
      <c r="H113" s="39">
        <v>483434</v>
      </c>
      <c r="I113" s="39">
        <v>569283</v>
      </c>
      <c r="J113" s="39">
        <v>481740</v>
      </c>
      <c r="K113" s="39">
        <v>269280</v>
      </c>
      <c r="L113" s="39">
        <v>270518</v>
      </c>
      <c r="M113" s="39">
        <v>238846</v>
      </c>
      <c r="N113" s="39">
        <v>195862</v>
      </c>
      <c r="O113" s="39">
        <v>185356</v>
      </c>
      <c r="P113" s="39">
        <v>222920</v>
      </c>
      <c r="Q113" s="39">
        <v>289926</v>
      </c>
    </row>
    <row r="114" spans="1:17" ht="11.45" customHeight="1" x14ac:dyDescent="0.25">
      <c r="A114" s="19" t="s">
        <v>29</v>
      </c>
      <c r="B114" s="38"/>
      <c r="C114" s="38">
        <f t="shared" ref="C114" si="114">SUM(C115:C120)</f>
        <v>1503175</v>
      </c>
      <c r="D114" s="38">
        <f t="shared" ref="D114" si="115">SUM(D115:D120)</f>
        <v>1413177</v>
      </c>
      <c r="E114" s="38">
        <f t="shared" ref="E114" si="116">SUM(E115:E120)</f>
        <v>1382109</v>
      </c>
      <c r="F114" s="38">
        <f t="shared" ref="F114" si="117">SUM(F115:F120)</f>
        <v>1517286</v>
      </c>
      <c r="G114" s="38">
        <f t="shared" ref="G114" si="118">SUM(G115:G120)</f>
        <v>1528877</v>
      </c>
      <c r="H114" s="38">
        <f t="shared" ref="H114" si="119">SUM(H115:H120)</f>
        <v>1684456</v>
      </c>
      <c r="I114" s="38">
        <f t="shared" ref="I114" si="120">SUM(I115:I120)</f>
        <v>1633239</v>
      </c>
      <c r="J114" s="38">
        <f t="shared" ref="J114" si="121">SUM(J115:J120)</f>
        <v>1193492</v>
      </c>
      <c r="K114" s="38">
        <f t="shared" ref="K114" si="122">SUM(K115:K120)</f>
        <v>982174</v>
      </c>
      <c r="L114" s="38">
        <f t="shared" ref="L114" si="123">SUM(L115:L120)</f>
        <v>1013733</v>
      </c>
      <c r="M114" s="38">
        <f t="shared" ref="M114" si="124">SUM(M115:M120)</f>
        <v>835757</v>
      </c>
      <c r="N114" s="38">
        <f t="shared" ref="N114" si="125">SUM(N115:N120)</f>
        <v>770326</v>
      </c>
      <c r="O114" s="38">
        <f t="shared" ref="O114" si="126">SUM(O115:O120)</f>
        <v>722689</v>
      </c>
      <c r="P114" s="38">
        <f t="shared" ref="P114" si="127">SUM(P115:P120)</f>
        <v>914425</v>
      </c>
      <c r="Q114" s="38">
        <f t="shared" ref="Q114" si="128">SUM(Q115:Q120)</f>
        <v>1111275</v>
      </c>
    </row>
    <row r="115" spans="1:17" ht="11.45" customHeight="1" x14ac:dyDescent="0.25">
      <c r="A115" s="62" t="s">
        <v>59</v>
      </c>
      <c r="B115" s="42"/>
      <c r="C115" s="42">
        <v>718980</v>
      </c>
      <c r="D115" s="42">
        <v>603178</v>
      </c>
      <c r="E115" s="42">
        <v>552217</v>
      </c>
      <c r="F115" s="42">
        <v>557639</v>
      </c>
      <c r="G115" s="42">
        <v>518619</v>
      </c>
      <c r="H115" s="42">
        <v>522869</v>
      </c>
      <c r="I115" s="42">
        <v>499132</v>
      </c>
      <c r="J115" s="42">
        <v>381310</v>
      </c>
      <c r="K115" s="42">
        <v>303568</v>
      </c>
      <c r="L115" s="42">
        <v>306410</v>
      </c>
      <c r="M115" s="42">
        <v>258895</v>
      </c>
      <c r="N115" s="42">
        <v>234071</v>
      </c>
      <c r="O115" s="42">
        <v>235799</v>
      </c>
      <c r="P115" s="42">
        <v>313278</v>
      </c>
      <c r="Q115" s="42">
        <v>398555</v>
      </c>
    </row>
    <row r="116" spans="1:17" ht="11.45" customHeight="1" x14ac:dyDescent="0.25">
      <c r="A116" s="62" t="s">
        <v>58</v>
      </c>
      <c r="B116" s="42"/>
      <c r="C116" s="42">
        <v>779869</v>
      </c>
      <c r="D116" s="42">
        <v>805226</v>
      </c>
      <c r="E116" s="42">
        <v>829892</v>
      </c>
      <c r="F116" s="42">
        <v>946153</v>
      </c>
      <c r="G116" s="42">
        <v>994205</v>
      </c>
      <c r="H116" s="42">
        <v>1142066</v>
      </c>
      <c r="I116" s="42">
        <v>1134107</v>
      </c>
      <c r="J116" s="42">
        <v>810622</v>
      </c>
      <c r="K116" s="42">
        <v>672292</v>
      </c>
      <c r="L116" s="42">
        <v>700290</v>
      </c>
      <c r="M116" s="42">
        <v>571536</v>
      </c>
      <c r="N116" s="42">
        <v>489825</v>
      </c>
      <c r="O116" s="42">
        <v>464233</v>
      </c>
      <c r="P116" s="42">
        <v>590360</v>
      </c>
      <c r="Q116" s="42">
        <v>694249</v>
      </c>
    </row>
    <row r="117" spans="1:17" ht="11.45" customHeight="1" x14ac:dyDescent="0.25">
      <c r="A117" s="62" t="s">
        <v>57</v>
      </c>
      <c r="B117" s="42"/>
      <c r="C117" s="42">
        <v>4326</v>
      </c>
      <c r="D117" s="42">
        <v>4773</v>
      </c>
      <c r="E117" s="42">
        <v>0</v>
      </c>
      <c r="F117" s="42">
        <v>0</v>
      </c>
      <c r="G117" s="42">
        <v>0</v>
      </c>
      <c r="H117" s="42">
        <v>0</v>
      </c>
      <c r="I117" s="42">
        <v>0</v>
      </c>
      <c r="J117" s="42">
        <v>0</v>
      </c>
      <c r="K117" s="42">
        <v>4935</v>
      </c>
      <c r="L117" s="42">
        <v>4635</v>
      </c>
      <c r="M117" s="42">
        <v>4474</v>
      </c>
      <c r="N117" s="42">
        <v>10118</v>
      </c>
      <c r="O117" s="42">
        <v>9406</v>
      </c>
      <c r="P117" s="42">
        <v>4636</v>
      </c>
      <c r="Q117" s="42">
        <v>2456</v>
      </c>
    </row>
    <row r="118" spans="1:17" ht="11.45" customHeight="1" x14ac:dyDescent="0.25">
      <c r="A118" s="62" t="s">
        <v>56</v>
      </c>
      <c r="B118" s="42"/>
      <c r="C118" s="42">
        <v>0</v>
      </c>
      <c r="D118" s="42">
        <v>0</v>
      </c>
      <c r="E118" s="42">
        <v>0</v>
      </c>
      <c r="F118" s="42">
        <v>13494</v>
      </c>
      <c r="G118" s="42">
        <v>16053</v>
      </c>
      <c r="H118" s="42">
        <v>19521</v>
      </c>
      <c r="I118" s="42">
        <v>0</v>
      </c>
      <c r="J118" s="42">
        <v>1560</v>
      </c>
      <c r="K118" s="42">
        <v>1379</v>
      </c>
      <c r="L118" s="42">
        <v>2322</v>
      </c>
      <c r="M118" s="42">
        <v>466</v>
      </c>
      <c r="N118" s="42">
        <v>35885</v>
      </c>
      <c r="O118" s="42">
        <v>12435</v>
      </c>
      <c r="P118" s="42">
        <v>4612</v>
      </c>
      <c r="Q118" s="42">
        <v>12356</v>
      </c>
    </row>
    <row r="119" spans="1:17" ht="11.45" customHeight="1" x14ac:dyDescent="0.25">
      <c r="A119" s="62" t="s">
        <v>60</v>
      </c>
      <c r="B119" s="42"/>
      <c r="C119" s="42">
        <v>0</v>
      </c>
      <c r="D119" s="42">
        <v>0</v>
      </c>
      <c r="E119" s="42">
        <v>0</v>
      </c>
      <c r="F119" s="42">
        <v>0</v>
      </c>
      <c r="G119" s="42">
        <v>0</v>
      </c>
      <c r="H119" s="42">
        <v>0</v>
      </c>
      <c r="I119" s="42">
        <v>0</v>
      </c>
      <c r="J119" s="42">
        <v>0</v>
      </c>
      <c r="K119" s="42">
        <v>0</v>
      </c>
      <c r="L119" s="42">
        <v>0</v>
      </c>
      <c r="M119" s="42">
        <v>0</v>
      </c>
      <c r="N119" s="42">
        <v>0</v>
      </c>
      <c r="O119" s="42">
        <v>0</v>
      </c>
      <c r="P119" s="42">
        <v>358</v>
      </c>
      <c r="Q119" s="42">
        <v>1025</v>
      </c>
    </row>
    <row r="120" spans="1:17" ht="11.45" customHeight="1" x14ac:dyDescent="0.25">
      <c r="A120" s="62" t="s">
        <v>55</v>
      </c>
      <c r="B120" s="42"/>
      <c r="C120" s="42">
        <v>0</v>
      </c>
      <c r="D120" s="42">
        <v>0</v>
      </c>
      <c r="E120" s="42">
        <v>0</v>
      </c>
      <c r="F120" s="42">
        <v>0</v>
      </c>
      <c r="G120" s="42">
        <v>0</v>
      </c>
      <c r="H120" s="42">
        <v>0</v>
      </c>
      <c r="I120" s="42">
        <v>0</v>
      </c>
      <c r="J120" s="42">
        <v>0</v>
      </c>
      <c r="K120" s="42">
        <v>0</v>
      </c>
      <c r="L120" s="42">
        <v>76</v>
      </c>
      <c r="M120" s="42">
        <v>386</v>
      </c>
      <c r="N120" s="42">
        <v>427</v>
      </c>
      <c r="O120" s="42">
        <v>816</v>
      </c>
      <c r="P120" s="42">
        <v>1181</v>
      </c>
      <c r="Q120" s="42">
        <v>2634</v>
      </c>
    </row>
    <row r="121" spans="1:17" ht="11.45" customHeight="1" x14ac:dyDescent="0.25">
      <c r="A121" s="19" t="s">
        <v>28</v>
      </c>
      <c r="B121" s="38"/>
      <c r="C121" s="38">
        <f t="shared" ref="C121" si="129">SUM(C122:C126)</f>
        <v>5724</v>
      </c>
      <c r="D121" s="38">
        <f t="shared" ref="D121" si="130">SUM(D122:D126)</f>
        <v>5219</v>
      </c>
      <c r="E121" s="38">
        <f t="shared" ref="E121" si="131">SUM(E122:E126)</f>
        <v>4724</v>
      </c>
      <c r="F121" s="38">
        <f t="shared" ref="F121" si="132">SUM(F122:F126)</f>
        <v>5921</v>
      </c>
      <c r="G121" s="38">
        <f t="shared" ref="G121" si="133">SUM(G122:G126)</f>
        <v>4350</v>
      </c>
      <c r="H121" s="38">
        <f t="shared" ref="H121" si="134">SUM(H122:H126)</f>
        <v>8498</v>
      </c>
      <c r="I121" s="38">
        <f t="shared" ref="I121" si="135">SUM(I122:I126)</f>
        <v>5706</v>
      </c>
      <c r="J121" s="38">
        <f t="shared" ref="J121" si="136">SUM(J122:J126)</f>
        <v>5492</v>
      </c>
      <c r="K121" s="38">
        <f t="shared" ref="K121" si="137">SUM(K122:K126)</f>
        <v>4725</v>
      </c>
      <c r="L121" s="38">
        <f t="shared" ref="L121" si="138">SUM(L122:L126)</f>
        <v>3814</v>
      </c>
      <c r="M121" s="38">
        <f t="shared" ref="M121" si="139">SUM(M122:M126)</f>
        <v>3745</v>
      </c>
      <c r="N121" s="38">
        <f t="shared" ref="N121" si="140">SUM(N122:N126)</f>
        <v>2729</v>
      </c>
      <c r="O121" s="38">
        <f t="shared" ref="O121" si="141">SUM(O122:O126)</f>
        <v>2655</v>
      </c>
      <c r="P121" s="38">
        <f t="shared" ref="P121" si="142">SUM(P122:P126)</f>
        <v>3811</v>
      </c>
      <c r="Q121" s="38">
        <f t="shared" ref="Q121" si="143">SUM(Q122:Q126)</f>
        <v>10846</v>
      </c>
    </row>
    <row r="122" spans="1:17" ht="11.45" customHeight="1" x14ac:dyDescent="0.25">
      <c r="A122" s="62" t="s">
        <v>59</v>
      </c>
      <c r="B122" s="37"/>
      <c r="C122" s="37">
        <v>104</v>
      </c>
      <c r="D122" s="37">
        <v>131</v>
      </c>
      <c r="E122" s="37">
        <v>66</v>
      </c>
      <c r="F122" s="37">
        <v>74</v>
      </c>
      <c r="G122" s="37">
        <v>0</v>
      </c>
      <c r="H122" s="37">
        <v>65</v>
      </c>
      <c r="I122" s="37">
        <v>182</v>
      </c>
      <c r="J122" s="37">
        <v>10</v>
      </c>
      <c r="K122" s="37">
        <v>10</v>
      </c>
      <c r="L122" s="37">
        <v>26</v>
      </c>
      <c r="M122" s="37">
        <v>35</v>
      </c>
      <c r="N122" s="37">
        <v>26</v>
      </c>
      <c r="O122" s="37">
        <v>28</v>
      </c>
      <c r="P122" s="37">
        <v>30</v>
      </c>
      <c r="Q122" s="37">
        <v>22</v>
      </c>
    </row>
    <row r="123" spans="1:17" ht="11.45" customHeight="1" x14ac:dyDescent="0.25">
      <c r="A123" s="62" t="s">
        <v>58</v>
      </c>
      <c r="B123" s="37"/>
      <c r="C123" s="37">
        <v>5556</v>
      </c>
      <c r="D123" s="37">
        <v>5088</v>
      </c>
      <c r="E123" s="37">
        <v>3506</v>
      </c>
      <c r="F123" s="37">
        <v>5492</v>
      </c>
      <c r="G123" s="37">
        <v>4127</v>
      </c>
      <c r="H123" s="37">
        <v>8256</v>
      </c>
      <c r="I123" s="37">
        <v>4941</v>
      </c>
      <c r="J123" s="37">
        <v>5482</v>
      </c>
      <c r="K123" s="37">
        <v>4696</v>
      </c>
      <c r="L123" s="37">
        <v>3788</v>
      </c>
      <c r="M123" s="37">
        <v>3710</v>
      </c>
      <c r="N123" s="37">
        <v>2563</v>
      </c>
      <c r="O123" s="37">
        <v>2577</v>
      </c>
      <c r="P123" s="37">
        <v>3706</v>
      </c>
      <c r="Q123" s="37">
        <v>3579</v>
      </c>
    </row>
    <row r="124" spans="1:17" ht="11.45" customHeight="1" x14ac:dyDescent="0.25">
      <c r="A124" s="62" t="s">
        <v>57</v>
      </c>
      <c r="B124" s="37"/>
      <c r="C124" s="37">
        <v>0</v>
      </c>
      <c r="D124" s="37">
        <v>0</v>
      </c>
      <c r="E124" s="37">
        <v>0</v>
      </c>
      <c r="F124" s="37">
        <v>0</v>
      </c>
      <c r="G124" s="37">
        <v>0</v>
      </c>
      <c r="H124" s="37">
        <v>0</v>
      </c>
      <c r="I124" s="37">
        <v>0</v>
      </c>
      <c r="J124" s="37">
        <v>0</v>
      </c>
      <c r="K124" s="37">
        <v>0</v>
      </c>
      <c r="L124" s="37">
        <v>0</v>
      </c>
      <c r="M124" s="37">
        <v>0</v>
      </c>
      <c r="N124" s="37">
        <v>0</v>
      </c>
      <c r="O124" s="37">
        <v>0</v>
      </c>
      <c r="P124" s="37">
        <v>4</v>
      </c>
      <c r="Q124" s="37">
        <v>99</v>
      </c>
    </row>
    <row r="125" spans="1:17" ht="11.45" customHeight="1" x14ac:dyDescent="0.25">
      <c r="A125" s="62" t="s">
        <v>56</v>
      </c>
      <c r="B125" s="37"/>
      <c r="C125" s="37">
        <v>64</v>
      </c>
      <c r="D125" s="37">
        <v>0</v>
      </c>
      <c r="E125" s="37">
        <v>1152</v>
      </c>
      <c r="F125" s="37">
        <v>355</v>
      </c>
      <c r="G125" s="37">
        <v>223</v>
      </c>
      <c r="H125" s="37">
        <v>177</v>
      </c>
      <c r="I125" s="37">
        <v>583</v>
      </c>
      <c r="J125" s="37">
        <v>0</v>
      </c>
      <c r="K125" s="37">
        <v>19</v>
      </c>
      <c r="L125" s="37">
        <v>0</v>
      </c>
      <c r="M125" s="37">
        <v>0</v>
      </c>
      <c r="N125" s="37">
        <v>140</v>
      </c>
      <c r="O125" s="37">
        <v>50</v>
      </c>
      <c r="P125" s="37">
        <v>0</v>
      </c>
      <c r="Q125" s="37">
        <v>7102</v>
      </c>
    </row>
    <row r="126" spans="1:17" ht="11.45" customHeight="1" x14ac:dyDescent="0.25">
      <c r="A126" s="62" t="s">
        <v>55</v>
      </c>
      <c r="B126" s="37"/>
      <c r="C126" s="37">
        <v>0</v>
      </c>
      <c r="D126" s="37">
        <v>0</v>
      </c>
      <c r="E126" s="37">
        <v>0</v>
      </c>
      <c r="F126" s="37">
        <v>0</v>
      </c>
      <c r="G126" s="37">
        <v>0</v>
      </c>
      <c r="H126" s="37">
        <v>0</v>
      </c>
      <c r="I126" s="37">
        <v>0</v>
      </c>
      <c r="J126" s="37">
        <v>0</v>
      </c>
      <c r="K126" s="37">
        <v>0</v>
      </c>
      <c r="L126" s="37">
        <v>0</v>
      </c>
      <c r="M126" s="37">
        <v>0</v>
      </c>
      <c r="N126" s="37">
        <v>0</v>
      </c>
      <c r="O126" s="37">
        <v>0</v>
      </c>
      <c r="P126" s="37">
        <v>71</v>
      </c>
      <c r="Q126" s="37">
        <v>44</v>
      </c>
    </row>
    <row r="127" spans="1:17" ht="11.45" customHeight="1" x14ac:dyDescent="0.25">
      <c r="A127" s="25" t="s">
        <v>18</v>
      </c>
      <c r="B127" s="40"/>
      <c r="C127" s="40">
        <f t="shared" ref="C127:Q127" si="144">C128+C134</f>
        <v>284277</v>
      </c>
      <c r="D127" s="40">
        <f t="shared" si="144"/>
        <v>150066</v>
      </c>
      <c r="E127" s="40">
        <f t="shared" si="144"/>
        <v>328667</v>
      </c>
      <c r="F127" s="40">
        <f t="shared" si="144"/>
        <v>464851</v>
      </c>
      <c r="G127" s="40">
        <f t="shared" si="144"/>
        <v>344183</v>
      </c>
      <c r="H127" s="40">
        <f t="shared" si="144"/>
        <v>330918</v>
      </c>
      <c r="I127" s="40">
        <f t="shared" si="144"/>
        <v>920000</v>
      </c>
      <c r="J127" s="40">
        <f t="shared" si="144"/>
        <v>38659</v>
      </c>
      <c r="K127" s="40">
        <f t="shared" si="144"/>
        <v>29849</v>
      </c>
      <c r="L127" s="40">
        <f t="shared" si="144"/>
        <v>33098</v>
      </c>
      <c r="M127" s="40">
        <f t="shared" si="144"/>
        <v>32192</v>
      </c>
      <c r="N127" s="40">
        <f t="shared" si="144"/>
        <v>31461</v>
      </c>
      <c r="O127" s="40">
        <f t="shared" si="144"/>
        <v>197556</v>
      </c>
      <c r="P127" s="40">
        <f t="shared" si="144"/>
        <v>392135</v>
      </c>
      <c r="Q127" s="40">
        <f t="shared" si="144"/>
        <v>554025</v>
      </c>
    </row>
    <row r="128" spans="1:17" ht="11.45" customHeight="1" x14ac:dyDescent="0.25">
      <c r="A128" s="23" t="s">
        <v>27</v>
      </c>
      <c r="B128" s="39"/>
      <c r="C128" s="39">
        <f t="shared" ref="C128" si="145">SUM(C129:C133)</f>
        <v>244790</v>
      </c>
      <c r="D128" s="39">
        <f t="shared" ref="D128" si="146">SUM(D129:D133)</f>
        <v>113004</v>
      </c>
      <c r="E128" s="39">
        <f t="shared" ref="E128" si="147">SUM(E129:E133)</f>
        <v>282788</v>
      </c>
      <c r="F128" s="39">
        <f t="shared" ref="F128" si="148">SUM(F129:F133)</f>
        <v>422840</v>
      </c>
      <c r="G128" s="39">
        <f t="shared" ref="G128" si="149">SUM(G129:G133)</f>
        <v>302530</v>
      </c>
      <c r="H128" s="39">
        <f t="shared" ref="H128" si="150">SUM(H129:H133)</f>
        <v>287685</v>
      </c>
      <c r="I128" s="39">
        <f t="shared" ref="I128" si="151">SUM(I129:I133)</f>
        <v>866304</v>
      </c>
      <c r="J128" s="39">
        <f t="shared" ref="J128" si="152">SUM(J129:J133)</f>
        <v>0</v>
      </c>
      <c r="K128" s="39">
        <f t="shared" ref="K128" si="153">SUM(K129:K133)</f>
        <v>0</v>
      </c>
      <c r="L128" s="39">
        <f t="shared" ref="L128" si="154">SUM(L129:L133)</f>
        <v>0</v>
      </c>
      <c r="M128" s="39">
        <f t="shared" ref="M128" si="155">SUM(M129:M133)</f>
        <v>0</v>
      </c>
      <c r="N128" s="39">
        <f t="shared" ref="N128" si="156">SUM(N129:N133)</f>
        <v>2532</v>
      </c>
      <c r="O128" s="39">
        <f t="shared" ref="O128" si="157">SUM(O129:O133)</f>
        <v>145816</v>
      </c>
      <c r="P128" s="39">
        <f t="shared" ref="P128" si="158">SUM(P129:P133)</f>
        <v>346094</v>
      </c>
      <c r="Q128" s="39">
        <f t="shared" ref="Q128" si="159">SUM(Q129:Q133)</f>
        <v>501104</v>
      </c>
    </row>
    <row r="129" spans="1:17" ht="11.45" customHeight="1" x14ac:dyDescent="0.25">
      <c r="A129" s="62" t="s">
        <v>59</v>
      </c>
      <c r="B129" s="42"/>
      <c r="C129" s="42">
        <v>5416</v>
      </c>
      <c r="D129" s="42">
        <v>0</v>
      </c>
      <c r="E129" s="42">
        <v>0</v>
      </c>
      <c r="F129" s="42">
        <v>0</v>
      </c>
      <c r="G129" s="42">
        <v>0</v>
      </c>
      <c r="H129" s="42">
        <v>0</v>
      </c>
      <c r="I129" s="42">
        <v>2669</v>
      </c>
      <c r="J129" s="42">
        <v>0</v>
      </c>
      <c r="K129" s="42">
        <v>0</v>
      </c>
      <c r="L129" s="42">
        <v>0</v>
      </c>
      <c r="M129" s="42">
        <v>0</v>
      </c>
      <c r="N129" s="42">
        <v>2311</v>
      </c>
      <c r="O129" s="42">
        <v>10976</v>
      </c>
      <c r="P129" s="42">
        <v>4655</v>
      </c>
      <c r="Q129" s="42">
        <v>41366</v>
      </c>
    </row>
    <row r="130" spans="1:17" ht="11.45" customHeight="1" x14ac:dyDescent="0.25">
      <c r="A130" s="62" t="s">
        <v>58</v>
      </c>
      <c r="B130" s="42"/>
      <c r="C130" s="42">
        <v>239374</v>
      </c>
      <c r="D130" s="42">
        <v>113004</v>
      </c>
      <c r="E130" s="42">
        <v>282788</v>
      </c>
      <c r="F130" s="42">
        <v>422840</v>
      </c>
      <c r="G130" s="42">
        <v>302530</v>
      </c>
      <c r="H130" s="42">
        <v>287685</v>
      </c>
      <c r="I130" s="42">
        <v>863635</v>
      </c>
      <c r="J130" s="42">
        <v>0</v>
      </c>
      <c r="K130" s="42">
        <v>0</v>
      </c>
      <c r="L130" s="42">
        <v>0</v>
      </c>
      <c r="M130" s="42">
        <v>0</v>
      </c>
      <c r="N130" s="42">
        <v>0</v>
      </c>
      <c r="O130" s="42">
        <v>134303</v>
      </c>
      <c r="P130" s="42">
        <v>340445</v>
      </c>
      <c r="Q130" s="42">
        <v>458388</v>
      </c>
    </row>
    <row r="131" spans="1:17" ht="11.45" customHeight="1" x14ac:dyDescent="0.25">
      <c r="A131" s="62" t="s">
        <v>57</v>
      </c>
      <c r="B131" s="42"/>
      <c r="C131" s="42">
        <v>0</v>
      </c>
      <c r="D131" s="42">
        <v>0</v>
      </c>
      <c r="E131" s="42">
        <v>0</v>
      </c>
      <c r="F131" s="42">
        <v>0</v>
      </c>
      <c r="G131" s="42">
        <v>0</v>
      </c>
      <c r="H131" s="42">
        <v>0</v>
      </c>
      <c r="I131" s="42">
        <v>0</v>
      </c>
      <c r="J131" s="42">
        <v>0</v>
      </c>
      <c r="K131" s="42">
        <v>0</v>
      </c>
      <c r="L131" s="42">
        <v>0</v>
      </c>
      <c r="M131" s="42">
        <v>0</v>
      </c>
      <c r="N131" s="42">
        <v>0</v>
      </c>
      <c r="O131" s="42">
        <v>2</v>
      </c>
      <c r="P131" s="42">
        <v>238</v>
      </c>
      <c r="Q131" s="42">
        <v>327</v>
      </c>
    </row>
    <row r="132" spans="1:17" ht="11.45" customHeight="1" x14ac:dyDescent="0.25">
      <c r="A132" s="62" t="s">
        <v>56</v>
      </c>
      <c r="B132" s="42"/>
      <c r="C132" s="42">
        <v>0</v>
      </c>
      <c r="D132" s="42">
        <v>0</v>
      </c>
      <c r="E132" s="42">
        <v>0</v>
      </c>
      <c r="F132" s="42">
        <v>0</v>
      </c>
      <c r="G132" s="42">
        <v>0</v>
      </c>
      <c r="H132" s="42">
        <v>0</v>
      </c>
      <c r="I132" s="42">
        <v>0</v>
      </c>
      <c r="J132" s="42">
        <v>0</v>
      </c>
      <c r="K132" s="42">
        <v>0</v>
      </c>
      <c r="L132" s="42">
        <v>0</v>
      </c>
      <c r="M132" s="42">
        <v>0</v>
      </c>
      <c r="N132" s="42">
        <v>0</v>
      </c>
      <c r="O132" s="42">
        <v>95</v>
      </c>
      <c r="P132" s="42">
        <v>95</v>
      </c>
      <c r="Q132" s="42">
        <v>385</v>
      </c>
    </row>
    <row r="133" spans="1:17" ht="11.45" customHeight="1" x14ac:dyDescent="0.25">
      <c r="A133" s="62" t="s">
        <v>55</v>
      </c>
      <c r="B133" s="42"/>
      <c r="C133" s="42">
        <v>0</v>
      </c>
      <c r="D133" s="42">
        <v>0</v>
      </c>
      <c r="E133" s="42">
        <v>0</v>
      </c>
      <c r="F133" s="42">
        <v>0</v>
      </c>
      <c r="G133" s="42">
        <v>0</v>
      </c>
      <c r="H133" s="42">
        <v>0</v>
      </c>
      <c r="I133" s="42">
        <v>0</v>
      </c>
      <c r="J133" s="42">
        <v>0</v>
      </c>
      <c r="K133" s="42">
        <v>0</v>
      </c>
      <c r="L133" s="42">
        <v>0</v>
      </c>
      <c r="M133" s="42">
        <v>0</v>
      </c>
      <c r="N133" s="42">
        <v>221</v>
      </c>
      <c r="O133" s="42">
        <v>440</v>
      </c>
      <c r="P133" s="42">
        <v>661</v>
      </c>
      <c r="Q133" s="42">
        <v>638</v>
      </c>
    </row>
    <row r="134" spans="1:17" ht="11.45" customHeight="1" x14ac:dyDescent="0.25">
      <c r="A134" s="19" t="s">
        <v>24</v>
      </c>
      <c r="B134" s="38"/>
      <c r="C134" s="38">
        <f t="shared" ref="C134" si="160">SUM(C135:C136)</f>
        <v>39487</v>
      </c>
      <c r="D134" s="38">
        <f t="shared" ref="D134" si="161">SUM(D135:D136)</f>
        <v>37062</v>
      </c>
      <c r="E134" s="38">
        <f t="shared" ref="E134" si="162">SUM(E135:E136)</f>
        <v>45879</v>
      </c>
      <c r="F134" s="38">
        <f t="shared" ref="F134" si="163">SUM(F135:F136)</f>
        <v>42011</v>
      </c>
      <c r="G134" s="38">
        <f t="shared" ref="G134" si="164">SUM(G135:G136)</f>
        <v>41653</v>
      </c>
      <c r="H134" s="38">
        <f t="shared" ref="H134" si="165">SUM(H135:H136)</f>
        <v>43233</v>
      </c>
      <c r="I134" s="38">
        <f t="shared" ref="I134" si="166">SUM(I135:I136)</f>
        <v>53696</v>
      </c>
      <c r="J134" s="38">
        <f t="shared" ref="J134" si="167">SUM(J135:J136)</f>
        <v>38659</v>
      </c>
      <c r="K134" s="38">
        <f t="shared" ref="K134" si="168">SUM(K135:K136)</f>
        <v>29849</v>
      </c>
      <c r="L134" s="38">
        <f t="shared" ref="L134" si="169">SUM(L135:L136)</f>
        <v>33098</v>
      </c>
      <c r="M134" s="38">
        <f t="shared" ref="M134" si="170">SUM(M135:M136)</f>
        <v>32192</v>
      </c>
      <c r="N134" s="38">
        <f t="shared" ref="N134" si="171">SUM(N135:N136)</f>
        <v>28929</v>
      </c>
      <c r="O134" s="38">
        <f t="shared" ref="O134" si="172">SUM(O135:O136)</f>
        <v>51740</v>
      </c>
      <c r="P134" s="38">
        <f t="shared" ref="P134" si="173">SUM(P135:P136)</f>
        <v>46041</v>
      </c>
      <c r="Q134" s="38">
        <f t="shared" ref="Q134" si="174">SUM(Q135:Q136)</f>
        <v>52921</v>
      </c>
    </row>
    <row r="135" spans="1:17" ht="11.45" customHeight="1" x14ac:dyDescent="0.25">
      <c r="A135" s="17" t="s">
        <v>23</v>
      </c>
      <c r="B135" s="37"/>
      <c r="C135" s="37">
        <v>29320</v>
      </c>
      <c r="D135" s="37">
        <v>27749</v>
      </c>
      <c r="E135" s="37">
        <v>38181</v>
      </c>
      <c r="F135" s="37">
        <v>30364</v>
      </c>
      <c r="G135" s="37">
        <v>33910</v>
      </c>
      <c r="H135" s="37">
        <v>35399</v>
      </c>
      <c r="I135" s="37">
        <v>45014</v>
      </c>
      <c r="J135" s="37">
        <v>33659</v>
      </c>
      <c r="K135" s="37">
        <v>24277</v>
      </c>
      <c r="L135" s="37">
        <v>26223</v>
      </c>
      <c r="M135" s="37">
        <v>25010</v>
      </c>
      <c r="N135" s="37">
        <v>22566</v>
      </c>
      <c r="O135" s="37">
        <v>42622</v>
      </c>
      <c r="P135" s="37">
        <v>39396</v>
      </c>
      <c r="Q135" s="37">
        <v>44286</v>
      </c>
    </row>
    <row r="136" spans="1:17" ht="11.45" customHeight="1" x14ac:dyDescent="0.25">
      <c r="A136" s="15" t="s">
        <v>22</v>
      </c>
      <c r="B136" s="36"/>
      <c r="C136" s="36">
        <v>10167</v>
      </c>
      <c r="D136" s="36">
        <v>9313</v>
      </c>
      <c r="E136" s="36">
        <v>7698</v>
      </c>
      <c r="F136" s="36">
        <v>11647</v>
      </c>
      <c r="G136" s="36">
        <v>7743</v>
      </c>
      <c r="H136" s="36">
        <v>7834</v>
      </c>
      <c r="I136" s="36">
        <v>8682</v>
      </c>
      <c r="J136" s="36">
        <v>5000</v>
      </c>
      <c r="K136" s="36">
        <v>5572</v>
      </c>
      <c r="L136" s="36">
        <v>6875</v>
      </c>
      <c r="M136" s="36">
        <v>7182</v>
      </c>
      <c r="N136" s="36">
        <v>6363</v>
      </c>
      <c r="O136" s="36">
        <v>9118</v>
      </c>
      <c r="P136" s="36">
        <v>6645</v>
      </c>
      <c r="Q136" s="36">
        <v>8635</v>
      </c>
    </row>
    <row r="137" spans="1:17" ht="11.45" customHeight="1" x14ac:dyDescent="0.25">
      <c r="A137" s="59"/>
      <c r="B137" s="58"/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</row>
    <row r="138" spans="1:17" ht="11.45" customHeight="1" x14ac:dyDescent="0.25">
      <c r="A138" s="73" t="s">
        <v>45</v>
      </c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</row>
    <row r="139" spans="1:17" ht="11.45" customHeight="1" x14ac:dyDescent="0.25">
      <c r="A139" s="59"/>
      <c r="B139" s="58"/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</row>
    <row r="140" spans="1:17" ht="11.45" customHeight="1" x14ac:dyDescent="0.25">
      <c r="A140" s="27" t="s">
        <v>68</v>
      </c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</row>
    <row r="141" spans="1:17" ht="11.45" customHeight="1" x14ac:dyDescent="0.25">
      <c r="A141" s="25" t="s">
        <v>67</v>
      </c>
      <c r="B141" s="24">
        <f t="shared" ref="B141" si="175">IF(B4=0,0,B4/B31)</f>
        <v>1.8512157410118213</v>
      </c>
      <c r="C141" s="24">
        <f t="shared" ref="C141:Q141" si="176">IF(C4=0,0,C4/C31)</f>
        <v>1.7863313242005932</v>
      </c>
      <c r="D141" s="24">
        <f t="shared" si="176"/>
        <v>1.7214230279719438</v>
      </c>
      <c r="E141" s="24">
        <f t="shared" si="176"/>
        <v>1.6794517722201525</v>
      </c>
      <c r="F141" s="24">
        <f t="shared" si="176"/>
        <v>1.6279875114688522</v>
      </c>
      <c r="G141" s="24">
        <f t="shared" si="176"/>
        <v>1.567286864278316</v>
      </c>
      <c r="H141" s="24">
        <f t="shared" si="176"/>
        <v>1.5028154263749984</v>
      </c>
      <c r="I141" s="24">
        <f t="shared" si="176"/>
        <v>1.4903957572295818</v>
      </c>
      <c r="J141" s="24">
        <f t="shared" si="176"/>
        <v>1.4854808265793145</v>
      </c>
      <c r="K141" s="24">
        <f t="shared" si="176"/>
        <v>1.4808520788776192</v>
      </c>
      <c r="L141" s="24">
        <f t="shared" si="176"/>
        <v>1.4575611895699554</v>
      </c>
      <c r="M141" s="24">
        <f t="shared" si="176"/>
        <v>1.4722608375730746</v>
      </c>
      <c r="N141" s="24">
        <f t="shared" si="176"/>
        <v>1.4738572397954339</v>
      </c>
      <c r="O141" s="24">
        <f t="shared" si="176"/>
        <v>1.4680381993438552</v>
      </c>
      <c r="P141" s="24">
        <f t="shared" si="176"/>
        <v>1.4018050170461711</v>
      </c>
      <c r="Q141" s="24">
        <f t="shared" si="176"/>
        <v>1.4017907250447843</v>
      </c>
    </row>
    <row r="142" spans="1:17" ht="11.45" customHeight="1" x14ac:dyDescent="0.25">
      <c r="A142" s="23" t="s">
        <v>30</v>
      </c>
      <c r="B142" s="22">
        <f t="shared" ref="B142" si="177">IF(B5=0,0,B5/B32)</f>
        <v>1.2051623672106275</v>
      </c>
      <c r="C142" s="22">
        <f t="shared" ref="C142:Q142" si="178">IF(C5=0,0,C5/C32)</f>
        <v>1.2051392519217536</v>
      </c>
      <c r="D142" s="22">
        <f t="shared" si="178"/>
        <v>1.2049298431364222</v>
      </c>
      <c r="E142" s="22">
        <f t="shared" si="178"/>
        <v>1.2054358769600162</v>
      </c>
      <c r="F142" s="22">
        <f t="shared" si="178"/>
        <v>1.2055973067663732</v>
      </c>
      <c r="G142" s="22">
        <f t="shared" si="178"/>
        <v>1.2045056063339168</v>
      </c>
      <c r="H142" s="22">
        <f t="shared" si="178"/>
        <v>1.2048415969901547</v>
      </c>
      <c r="I142" s="22">
        <f t="shared" si="178"/>
        <v>1.2067754497377061</v>
      </c>
      <c r="J142" s="22">
        <f t="shared" si="178"/>
        <v>1.2074105465672287</v>
      </c>
      <c r="K142" s="22">
        <f t="shared" si="178"/>
        <v>1.2079899717478597</v>
      </c>
      <c r="L142" s="22">
        <f t="shared" si="178"/>
        <v>1.2059146553065254</v>
      </c>
      <c r="M142" s="22">
        <f t="shared" si="178"/>
        <v>1.2048582714100036</v>
      </c>
      <c r="N142" s="22">
        <f t="shared" si="178"/>
        <v>1.2026386864635246</v>
      </c>
      <c r="O142" s="22">
        <f t="shared" si="178"/>
        <v>1.2020413288926024</v>
      </c>
      <c r="P142" s="22">
        <f t="shared" si="178"/>
        <v>1.202478897711589</v>
      </c>
      <c r="Q142" s="22">
        <f t="shared" si="178"/>
        <v>1.2025047525335331</v>
      </c>
    </row>
    <row r="143" spans="1:17" ht="11.45" customHeight="1" x14ac:dyDescent="0.25">
      <c r="A143" s="19" t="s">
        <v>29</v>
      </c>
      <c r="B143" s="21">
        <f t="shared" ref="B143" si="179">IF(B6=0,0,B6/B33)</f>
        <v>1.6305329890152664</v>
      </c>
      <c r="C143" s="21">
        <f t="shared" ref="C143:Q143" si="180">IF(C6=0,0,C6/C33)</f>
        <v>1.568632187651692</v>
      </c>
      <c r="D143" s="21">
        <f t="shared" si="180"/>
        <v>1.5179841432539625</v>
      </c>
      <c r="E143" s="21">
        <f t="shared" si="180"/>
        <v>1.4883684663696894</v>
      </c>
      <c r="F143" s="21">
        <f t="shared" si="180"/>
        <v>1.4278171862853779</v>
      </c>
      <c r="G143" s="21">
        <f t="shared" si="180"/>
        <v>1.3785386674346269</v>
      </c>
      <c r="H143" s="21">
        <f t="shared" si="180"/>
        <v>1.3342885742983239</v>
      </c>
      <c r="I143" s="21">
        <f t="shared" si="180"/>
        <v>1.2927527954787434</v>
      </c>
      <c r="J143" s="21">
        <f t="shared" si="180"/>
        <v>1.2824011212522415</v>
      </c>
      <c r="K143" s="21">
        <f t="shared" si="180"/>
        <v>1.2945787906766957</v>
      </c>
      <c r="L143" s="21">
        <f t="shared" si="180"/>
        <v>1.2891916981996048</v>
      </c>
      <c r="M143" s="21">
        <f t="shared" si="180"/>
        <v>1.2819736628765708</v>
      </c>
      <c r="N143" s="21">
        <f t="shared" si="180"/>
        <v>1.2800726010383714</v>
      </c>
      <c r="O143" s="21">
        <f t="shared" si="180"/>
        <v>1.2743083668344917</v>
      </c>
      <c r="P143" s="21">
        <f t="shared" si="180"/>
        <v>1.2611277289127916</v>
      </c>
      <c r="Q143" s="21">
        <f t="shared" si="180"/>
        <v>1.2423929767770665</v>
      </c>
    </row>
    <row r="144" spans="1:17" ht="11.45" customHeight="1" x14ac:dyDescent="0.25">
      <c r="A144" s="62" t="s">
        <v>59</v>
      </c>
      <c r="B144" s="70">
        <v>1.5969579528193607</v>
      </c>
      <c r="C144" s="70">
        <v>1.5341352146178417</v>
      </c>
      <c r="D144" s="70">
        <v>1.4826008495815055</v>
      </c>
      <c r="E144" s="70">
        <v>1.451330785334723</v>
      </c>
      <c r="F144" s="70">
        <v>1.3902449021111418</v>
      </c>
      <c r="G144" s="70">
        <v>1.3403832722599625</v>
      </c>
      <c r="H144" s="70">
        <v>1.2956977800246274</v>
      </c>
      <c r="I144" s="70">
        <v>1.2540603022354857</v>
      </c>
      <c r="J144" s="70">
        <v>1.243184310057784</v>
      </c>
      <c r="K144" s="70">
        <v>1.2542283929523543</v>
      </c>
      <c r="L144" s="70">
        <v>1.2483944778616978</v>
      </c>
      <c r="M144" s="70">
        <v>1.2409629381089586</v>
      </c>
      <c r="N144" s="70">
        <v>1.2388283962611906</v>
      </c>
      <c r="O144" s="70">
        <v>1.2328056327405001</v>
      </c>
      <c r="P144" s="70">
        <v>1.21960232329135</v>
      </c>
      <c r="Q144" s="70">
        <v>1.2012276802466941</v>
      </c>
    </row>
    <row r="145" spans="1:17" ht="11.45" customHeight="1" x14ac:dyDescent="0.25">
      <c r="A145" s="62" t="s">
        <v>58</v>
      </c>
      <c r="B145" s="70">
        <v>1.6702120199888131</v>
      </c>
      <c r="C145" s="70">
        <v>1.6045075396125177</v>
      </c>
      <c r="D145" s="70">
        <v>1.550609241429888</v>
      </c>
      <c r="E145" s="70">
        <v>1.5179047878914635</v>
      </c>
      <c r="F145" s="70">
        <v>1.4540168337774968</v>
      </c>
      <c r="G145" s="70">
        <v>1.4018680008250404</v>
      </c>
      <c r="H145" s="70">
        <v>1.3551327401259037</v>
      </c>
      <c r="I145" s="70">
        <v>1.3115853093606371</v>
      </c>
      <c r="J145" s="70">
        <v>1.3002104244850323</v>
      </c>
      <c r="K145" s="70">
        <v>1.311761110567718</v>
      </c>
      <c r="L145" s="70">
        <v>1.3056595879253674</v>
      </c>
      <c r="M145" s="70">
        <v>1.2978871559711409</v>
      </c>
      <c r="N145" s="70">
        <v>1.2956547005423571</v>
      </c>
      <c r="O145" s="70">
        <v>1.2893556668025841</v>
      </c>
      <c r="P145" s="70">
        <v>1.2755467082719796</v>
      </c>
      <c r="Q145" s="70">
        <v>1.2563292018736378</v>
      </c>
    </row>
    <row r="146" spans="1:17" ht="11.45" customHeight="1" x14ac:dyDescent="0.25">
      <c r="A146" s="62" t="s">
        <v>57</v>
      </c>
      <c r="B146" s="70">
        <v>1.5816169993448084</v>
      </c>
      <c r="C146" s="70">
        <v>1.5215732220221407</v>
      </c>
      <c r="D146" s="70">
        <v>1.4724446189563436</v>
      </c>
      <c r="E146" s="70">
        <v>1.4437174123785987</v>
      </c>
      <c r="F146" s="70">
        <v>1.3849826706968165</v>
      </c>
      <c r="G146" s="70">
        <v>1.3371825074115882</v>
      </c>
      <c r="H146" s="70">
        <v>1.2942599170693745</v>
      </c>
      <c r="I146" s="70">
        <v>1.2539702116143809</v>
      </c>
      <c r="J146" s="70">
        <v>1.2439290876146745</v>
      </c>
      <c r="K146" s="70">
        <v>1.2557414269563947</v>
      </c>
      <c r="L146" s="70">
        <v>1.2505159472536167</v>
      </c>
      <c r="M146" s="70">
        <v>1.2435144529902735</v>
      </c>
      <c r="N146" s="70">
        <v>1.2416704230072204</v>
      </c>
      <c r="O146" s="70">
        <v>1.2360791158294568</v>
      </c>
      <c r="P146" s="70">
        <v>1.2232938970454075</v>
      </c>
      <c r="Q146" s="70">
        <v>1.2051211874737542</v>
      </c>
    </row>
    <row r="147" spans="1:17" ht="11.45" customHeight="1" x14ac:dyDescent="0.25">
      <c r="A147" s="62" t="s">
        <v>56</v>
      </c>
      <c r="B147" s="70" t="s">
        <v>183</v>
      </c>
      <c r="C147" s="70" t="s">
        <v>183</v>
      </c>
      <c r="D147" s="70" t="s">
        <v>183</v>
      </c>
      <c r="E147" s="70" t="s">
        <v>183</v>
      </c>
      <c r="F147" s="70">
        <v>1.3849826706968165</v>
      </c>
      <c r="G147" s="70">
        <v>1.3371825074115882</v>
      </c>
      <c r="H147" s="70">
        <v>1.2942599170693745</v>
      </c>
      <c r="I147" s="70">
        <v>1.2539702116143809</v>
      </c>
      <c r="J147" s="70">
        <v>1.2439290876146745</v>
      </c>
      <c r="K147" s="70">
        <v>1.2557414269563947</v>
      </c>
      <c r="L147" s="70">
        <v>1.2505159472536167</v>
      </c>
      <c r="M147" s="70">
        <v>1.2435144529902735</v>
      </c>
      <c r="N147" s="70">
        <v>1.2416704230072204</v>
      </c>
      <c r="O147" s="70">
        <v>1.2360791158294568</v>
      </c>
      <c r="P147" s="70">
        <v>1.2232938970454075</v>
      </c>
      <c r="Q147" s="70">
        <v>1.2051211874737542</v>
      </c>
    </row>
    <row r="148" spans="1:17" ht="11.45" customHeight="1" x14ac:dyDescent="0.25">
      <c r="A148" s="62" t="s">
        <v>60</v>
      </c>
      <c r="B148" s="70" t="s">
        <v>183</v>
      </c>
      <c r="C148" s="70" t="s">
        <v>183</v>
      </c>
      <c r="D148" s="70" t="s">
        <v>183</v>
      </c>
      <c r="E148" s="70" t="s">
        <v>183</v>
      </c>
      <c r="F148" s="70" t="s">
        <v>183</v>
      </c>
      <c r="G148" s="70" t="s">
        <v>183</v>
      </c>
      <c r="H148" s="70" t="s">
        <v>183</v>
      </c>
      <c r="I148" s="70" t="s">
        <v>183</v>
      </c>
      <c r="J148" s="70" t="s">
        <v>183</v>
      </c>
      <c r="K148" s="70" t="s">
        <v>183</v>
      </c>
      <c r="L148" s="70" t="s">
        <v>183</v>
      </c>
      <c r="M148" s="70" t="s">
        <v>183</v>
      </c>
      <c r="N148" s="70" t="s">
        <v>183</v>
      </c>
      <c r="O148" s="70" t="s">
        <v>183</v>
      </c>
      <c r="P148" s="70">
        <v>1.2232938970454075</v>
      </c>
      <c r="Q148" s="70">
        <v>1.2051211874737542</v>
      </c>
    </row>
    <row r="149" spans="1:17" ht="11.45" customHeight="1" x14ac:dyDescent="0.25">
      <c r="A149" s="62" t="s">
        <v>55</v>
      </c>
      <c r="B149" s="70" t="s">
        <v>183</v>
      </c>
      <c r="C149" s="70" t="s">
        <v>183</v>
      </c>
      <c r="D149" s="70" t="s">
        <v>183</v>
      </c>
      <c r="E149" s="70" t="s">
        <v>183</v>
      </c>
      <c r="F149" s="70" t="s">
        <v>183</v>
      </c>
      <c r="G149" s="70" t="s">
        <v>183</v>
      </c>
      <c r="H149" s="70" t="s">
        <v>183</v>
      </c>
      <c r="I149" s="70" t="s">
        <v>183</v>
      </c>
      <c r="J149" s="70" t="s">
        <v>183</v>
      </c>
      <c r="K149" s="70" t="s">
        <v>183</v>
      </c>
      <c r="L149" s="70">
        <v>1.1602725283796445</v>
      </c>
      <c r="M149" s="70">
        <v>1.1537762965889138</v>
      </c>
      <c r="N149" s="70">
        <v>1.1520653409345347</v>
      </c>
      <c r="O149" s="70">
        <v>1.1468775301510428</v>
      </c>
      <c r="P149" s="70">
        <v>1.1350149560215124</v>
      </c>
      <c r="Q149" s="70">
        <v>1.1181536790993598</v>
      </c>
    </row>
    <row r="150" spans="1:17" ht="11.45" customHeight="1" x14ac:dyDescent="0.25">
      <c r="A150" s="19" t="s">
        <v>28</v>
      </c>
      <c r="B150" s="21">
        <f t="shared" ref="B150" si="181">IF(B13=0,0,B13/B40)</f>
        <v>25.556425931209294</v>
      </c>
      <c r="C150" s="21">
        <f t="shared" ref="C150:Q150" si="182">IF(C13=0,0,C13/C40)</f>
        <v>26.085945258229266</v>
      </c>
      <c r="D150" s="21">
        <f t="shared" si="182"/>
        <v>25.705191202052411</v>
      </c>
      <c r="E150" s="21">
        <f t="shared" si="182"/>
        <v>25.686333786585173</v>
      </c>
      <c r="F150" s="21">
        <f t="shared" si="182"/>
        <v>27.789069877460538</v>
      </c>
      <c r="G150" s="21">
        <f t="shared" si="182"/>
        <v>28.331556551453517</v>
      </c>
      <c r="H150" s="21">
        <f t="shared" si="182"/>
        <v>25.059656917378092</v>
      </c>
      <c r="I150" s="21">
        <f t="shared" si="182"/>
        <v>28.853593796784924</v>
      </c>
      <c r="J150" s="21">
        <f t="shared" si="182"/>
        <v>29.841856104627777</v>
      </c>
      <c r="K150" s="21">
        <f t="shared" si="182"/>
        <v>28.346072026003121</v>
      </c>
      <c r="L150" s="21">
        <f t="shared" si="182"/>
        <v>25.972948699108695</v>
      </c>
      <c r="M150" s="21">
        <f t="shared" si="182"/>
        <v>29.188021532290506</v>
      </c>
      <c r="N150" s="21">
        <f t="shared" si="182"/>
        <v>29.815625743641466</v>
      </c>
      <c r="O150" s="21">
        <f t="shared" si="182"/>
        <v>30.749047613040087</v>
      </c>
      <c r="P150" s="21">
        <f t="shared" si="182"/>
        <v>23.101745909250198</v>
      </c>
      <c r="Q150" s="21">
        <f t="shared" si="182"/>
        <v>23.738593204225229</v>
      </c>
    </row>
    <row r="151" spans="1:17" ht="11.45" customHeight="1" x14ac:dyDescent="0.25">
      <c r="A151" s="62" t="s">
        <v>59</v>
      </c>
      <c r="B151" s="20">
        <v>9.8293945889266539</v>
      </c>
      <c r="C151" s="20">
        <v>10.033055868549718</v>
      </c>
      <c r="D151" s="20">
        <v>9.8866120007893876</v>
      </c>
      <c r="E151" s="20">
        <v>9.8793591486866053</v>
      </c>
      <c r="F151" s="20">
        <v>10.688103799023285</v>
      </c>
      <c r="G151" s="20">
        <v>10.896752519789814</v>
      </c>
      <c r="H151" s="20">
        <v>9.6383295836069589</v>
      </c>
      <c r="I151" s="20">
        <v>11.097536075686511</v>
      </c>
      <c r="J151" s="20">
        <v>11.477636963318377</v>
      </c>
      <c r="K151" s="20">
        <v>10.902335394616586</v>
      </c>
      <c r="L151" s="20">
        <v>9.9895956535033452</v>
      </c>
      <c r="M151" s="20">
        <v>11.22616212780404</v>
      </c>
      <c r="N151" s="20">
        <v>11.467548362939025</v>
      </c>
      <c r="O151" s="20">
        <v>11.826556774246187</v>
      </c>
      <c r="P151" s="20">
        <v>8.8852868881731553</v>
      </c>
      <c r="Q151" s="20">
        <v>9.1302281554712437</v>
      </c>
    </row>
    <row r="152" spans="1:17" ht="11.45" customHeight="1" x14ac:dyDescent="0.25">
      <c r="A152" s="62" t="s">
        <v>58</v>
      </c>
      <c r="B152" s="20">
        <v>25.726432885501065</v>
      </c>
      <c r="C152" s="20">
        <v>26.259217267541466</v>
      </c>
      <c r="D152" s="20">
        <v>25.883817788435053</v>
      </c>
      <c r="E152" s="20">
        <v>25.860925112472557</v>
      </c>
      <c r="F152" s="20">
        <v>27.971279133160234</v>
      </c>
      <c r="G152" s="20">
        <v>28.501903801413146</v>
      </c>
      <c r="H152" s="20">
        <v>25.197554148042439</v>
      </c>
      <c r="I152" s="20">
        <v>29.027039989889435</v>
      </c>
      <c r="J152" s="20">
        <v>30.00611116846412</v>
      </c>
      <c r="K152" s="20">
        <v>28.489902004552874</v>
      </c>
      <c r="L152" s="20">
        <v>26.098185049431539</v>
      </c>
      <c r="M152" s="20">
        <v>29.323509667837779</v>
      </c>
      <c r="N152" s="20">
        <v>29.949749699606258</v>
      </c>
      <c r="O152" s="20">
        <v>30.8840991126985</v>
      </c>
      <c r="P152" s="20">
        <v>23.199520221492957</v>
      </c>
      <c r="Q152" s="20">
        <v>23.823522486110544</v>
      </c>
    </row>
    <row r="153" spans="1:17" ht="11.45" customHeight="1" x14ac:dyDescent="0.25">
      <c r="A153" s="62" t="s">
        <v>57</v>
      </c>
      <c r="B153" s="20" t="s">
        <v>183</v>
      </c>
      <c r="C153" s="20" t="s">
        <v>183</v>
      </c>
      <c r="D153" s="20" t="s">
        <v>183</v>
      </c>
      <c r="E153" s="20" t="s">
        <v>183</v>
      </c>
      <c r="F153" s="20" t="s">
        <v>183</v>
      </c>
      <c r="G153" s="20" t="s">
        <v>183</v>
      </c>
      <c r="H153" s="20" t="s">
        <v>183</v>
      </c>
      <c r="I153" s="20" t="s">
        <v>183</v>
      </c>
      <c r="J153" s="20" t="s">
        <v>183</v>
      </c>
      <c r="K153" s="20" t="s">
        <v>183</v>
      </c>
      <c r="L153" s="20" t="s">
        <v>183</v>
      </c>
      <c r="M153" s="20" t="s">
        <v>183</v>
      </c>
      <c r="N153" s="20" t="s">
        <v>183</v>
      </c>
      <c r="O153" s="20" t="s">
        <v>183</v>
      </c>
      <c r="P153" s="20">
        <v>23.199520221492957</v>
      </c>
      <c r="Q153" s="20">
        <v>23.823522486110548</v>
      </c>
    </row>
    <row r="154" spans="1:17" ht="11.45" customHeight="1" x14ac:dyDescent="0.25">
      <c r="A154" s="62" t="s">
        <v>56</v>
      </c>
      <c r="B154" s="20">
        <v>25.726432885501065</v>
      </c>
      <c r="C154" s="20">
        <v>26.259217267541469</v>
      </c>
      <c r="D154" s="20">
        <v>25.883817788435049</v>
      </c>
      <c r="E154" s="20">
        <v>25.860925112472557</v>
      </c>
      <c r="F154" s="20">
        <v>27.971279133160234</v>
      </c>
      <c r="G154" s="20">
        <v>28.501903801413143</v>
      </c>
      <c r="H154" s="20">
        <v>25.197554148042439</v>
      </c>
      <c r="I154" s="20">
        <v>29.027039989889431</v>
      </c>
      <c r="J154" s="20">
        <v>30.00611116846412</v>
      </c>
      <c r="K154" s="20">
        <v>28.489902004552871</v>
      </c>
      <c r="L154" s="20">
        <v>26.098185049431539</v>
      </c>
      <c r="M154" s="20">
        <v>29.323509667837776</v>
      </c>
      <c r="N154" s="20">
        <v>29.949749699606258</v>
      </c>
      <c r="O154" s="20">
        <v>30.8840991126985</v>
      </c>
      <c r="P154" s="20">
        <v>23.199520221492957</v>
      </c>
      <c r="Q154" s="20">
        <v>23.823522486110548</v>
      </c>
    </row>
    <row r="155" spans="1:17" ht="11.45" customHeight="1" x14ac:dyDescent="0.25">
      <c r="A155" s="62" t="s">
        <v>55</v>
      </c>
      <c r="B155" s="20" t="s">
        <v>183</v>
      </c>
      <c r="C155" s="20" t="s">
        <v>183</v>
      </c>
      <c r="D155" s="20" t="s">
        <v>183</v>
      </c>
      <c r="E155" s="20" t="s">
        <v>183</v>
      </c>
      <c r="F155" s="20" t="s">
        <v>183</v>
      </c>
      <c r="G155" s="20" t="s">
        <v>183</v>
      </c>
      <c r="H155" s="20" t="s">
        <v>183</v>
      </c>
      <c r="I155" s="20" t="s">
        <v>183</v>
      </c>
      <c r="J155" s="20" t="s">
        <v>183</v>
      </c>
      <c r="K155" s="20" t="s">
        <v>183</v>
      </c>
      <c r="L155" s="20" t="s">
        <v>183</v>
      </c>
      <c r="M155" s="20" t="s">
        <v>183</v>
      </c>
      <c r="N155" s="20" t="s">
        <v>183</v>
      </c>
      <c r="O155" s="20" t="s">
        <v>183</v>
      </c>
      <c r="P155" s="20">
        <v>23.199520221492957</v>
      </c>
      <c r="Q155" s="20">
        <v>23.823522486110548</v>
      </c>
    </row>
    <row r="156" spans="1:17" ht="11.45" customHeight="1" x14ac:dyDescent="0.25">
      <c r="A156" s="25" t="s">
        <v>66</v>
      </c>
      <c r="B156" s="24">
        <f t="shared" ref="B156" si="183">IF(B19=0,0,B19/B46)</f>
        <v>3.7859889643729439</v>
      </c>
      <c r="C156" s="24">
        <f t="shared" ref="C156:Q156" si="184">IF(C19=0,0,C19/C46)</f>
        <v>3.4974003105574556</v>
      </c>
      <c r="D156" s="24">
        <f t="shared" si="184"/>
        <v>4.1271634685727694</v>
      </c>
      <c r="E156" s="24">
        <f t="shared" si="184"/>
        <v>4.0789109706328306</v>
      </c>
      <c r="F156" s="24">
        <f t="shared" si="184"/>
        <v>4.2776780908451375</v>
      </c>
      <c r="G156" s="24">
        <f t="shared" si="184"/>
        <v>4.4920063455971775</v>
      </c>
      <c r="H156" s="24">
        <f t="shared" si="184"/>
        <v>4.4412839518459917</v>
      </c>
      <c r="I156" s="24">
        <f t="shared" si="184"/>
        <v>4.1587215924959686</v>
      </c>
      <c r="J156" s="24">
        <f t="shared" si="184"/>
        <v>4.1549167115193368</v>
      </c>
      <c r="K156" s="24">
        <f t="shared" si="184"/>
        <v>4.185039527092119</v>
      </c>
      <c r="L156" s="24">
        <f t="shared" si="184"/>
        <v>4.3042308613159204</v>
      </c>
      <c r="M156" s="24">
        <f t="shared" si="184"/>
        <v>4.3603154044094916</v>
      </c>
      <c r="N156" s="24">
        <f t="shared" si="184"/>
        <v>4.414547023305218</v>
      </c>
      <c r="O156" s="24">
        <f t="shared" si="184"/>
        <v>4.4504002203226731</v>
      </c>
      <c r="P156" s="24">
        <f t="shared" si="184"/>
        <v>4.367124500642257</v>
      </c>
      <c r="Q156" s="24">
        <f t="shared" si="184"/>
        <v>4.175665376687137</v>
      </c>
    </row>
    <row r="157" spans="1:17" ht="11.45" customHeight="1" x14ac:dyDescent="0.25">
      <c r="A157" s="23" t="s">
        <v>27</v>
      </c>
      <c r="B157" s="22">
        <f t="shared" ref="B157" si="185">IF(B20=0,0,B20/B47)</f>
        <v>0.36180854202693596</v>
      </c>
      <c r="C157" s="22">
        <f t="shared" ref="C157:Q157" si="186">IF(C20=0,0,C20/C47)</f>
        <v>0.35130496997503841</v>
      </c>
      <c r="D157" s="22">
        <f t="shared" si="186"/>
        <v>0.3612309637927259</v>
      </c>
      <c r="E157" s="22">
        <f t="shared" si="186"/>
        <v>0.35824364979731499</v>
      </c>
      <c r="F157" s="22">
        <f t="shared" si="186"/>
        <v>0.36044638398958107</v>
      </c>
      <c r="G157" s="22">
        <f t="shared" si="186"/>
        <v>0.36369056094732233</v>
      </c>
      <c r="H157" s="22">
        <f t="shared" si="186"/>
        <v>0.3602484510641315</v>
      </c>
      <c r="I157" s="22">
        <f t="shared" si="186"/>
        <v>0.35868513395197699</v>
      </c>
      <c r="J157" s="22">
        <f t="shared" si="186"/>
        <v>0.3588385115325442</v>
      </c>
      <c r="K157" s="22">
        <f t="shared" si="186"/>
        <v>0.35868048781920109</v>
      </c>
      <c r="L157" s="22">
        <f t="shared" si="186"/>
        <v>0.359062965153091</v>
      </c>
      <c r="M157" s="22">
        <f t="shared" si="186"/>
        <v>0.35902665410842693</v>
      </c>
      <c r="N157" s="22">
        <f t="shared" si="186"/>
        <v>0.35882049522282417</v>
      </c>
      <c r="O157" s="22">
        <f t="shared" si="186"/>
        <v>0.35804773553676833</v>
      </c>
      <c r="P157" s="22">
        <f t="shared" si="186"/>
        <v>0.35843574916220572</v>
      </c>
      <c r="Q157" s="22">
        <f t="shared" si="186"/>
        <v>0.35420258336078431</v>
      </c>
    </row>
    <row r="158" spans="1:17" ht="11.45" customHeight="1" x14ac:dyDescent="0.25">
      <c r="A158" s="62" t="s">
        <v>59</v>
      </c>
      <c r="B158" s="70">
        <v>0.28698327307723231</v>
      </c>
      <c r="C158" s="70">
        <v>0.28083624087105635</v>
      </c>
      <c r="D158" s="70">
        <v>0.28590994721149232</v>
      </c>
      <c r="E158" s="70">
        <v>0.28598868989107712</v>
      </c>
      <c r="F158" s="70">
        <v>0.28646952472307274</v>
      </c>
      <c r="G158" s="70">
        <v>0.28825180981401055</v>
      </c>
      <c r="H158" s="70">
        <v>0.28801046725696439</v>
      </c>
      <c r="I158" s="70">
        <v>0.28384346798846916</v>
      </c>
      <c r="J158" s="70">
        <v>0.28091620807891104</v>
      </c>
      <c r="K158" s="70">
        <v>0.28354259475286464</v>
      </c>
      <c r="L158" s="70">
        <v>0.28471205648521375</v>
      </c>
      <c r="M158" s="70">
        <v>0.28451191318431551</v>
      </c>
      <c r="N158" s="70">
        <v>0.28573984431893046</v>
      </c>
      <c r="O158" s="70">
        <v>0.28693026688401052</v>
      </c>
      <c r="P158" s="70">
        <v>0.28666534001507171</v>
      </c>
      <c r="Q158" s="70">
        <v>0.28102047084847531</v>
      </c>
    </row>
    <row r="159" spans="1:17" ht="11.45" customHeight="1" x14ac:dyDescent="0.25">
      <c r="A159" s="62" t="s">
        <v>58</v>
      </c>
      <c r="B159" s="70">
        <v>0.36443077682600805</v>
      </c>
      <c r="C159" s="70">
        <v>0.35359658842421388</v>
      </c>
      <c r="D159" s="70">
        <v>0.3633339001873177</v>
      </c>
      <c r="E159" s="70">
        <v>0.35999126613524896</v>
      </c>
      <c r="F159" s="70">
        <v>0.36198857582424082</v>
      </c>
      <c r="G159" s="70">
        <v>0.36505345330824629</v>
      </c>
      <c r="H159" s="70">
        <v>0.36138940931019797</v>
      </c>
      <c r="I159" s="70">
        <v>0.35977971894645472</v>
      </c>
      <c r="J159" s="70">
        <v>0.35979792443391728</v>
      </c>
      <c r="K159" s="70">
        <v>0.35959920078757585</v>
      </c>
      <c r="L159" s="70">
        <v>0.35988082615959727</v>
      </c>
      <c r="M159" s="70">
        <v>0.35976287723893829</v>
      </c>
      <c r="N159" s="70">
        <v>0.35954745608376687</v>
      </c>
      <c r="O159" s="70">
        <v>0.35891364480580623</v>
      </c>
      <c r="P159" s="70">
        <v>0.3592983300973624</v>
      </c>
      <c r="Q159" s="70">
        <v>0.35601005103216987</v>
      </c>
    </row>
    <row r="160" spans="1:17" ht="11.45" customHeight="1" x14ac:dyDescent="0.25">
      <c r="A160" s="62" t="s">
        <v>57</v>
      </c>
      <c r="B160" s="70" t="s">
        <v>183</v>
      </c>
      <c r="C160" s="70" t="s">
        <v>183</v>
      </c>
      <c r="D160" s="70" t="s">
        <v>183</v>
      </c>
      <c r="E160" s="70" t="s">
        <v>183</v>
      </c>
      <c r="F160" s="70" t="s">
        <v>183</v>
      </c>
      <c r="G160" s="70" t="s">
        <v>183</v>
      </c>
      <c r="H160" s="70" t="s">
        <v>183</v>
      </c>
      <c r="I160" s="70" t="s">
        <v>183</v>
      </c>
      <c r="J160" s="70" t="s">
        <v>183</v>
      </c>
      <c r="K160" s="70" t="s">
        <v>183</v>
      </c>
      <c r="L160" s="70" t="s">
        <v>183</v>
      </c>
      <c r="M160" s="70" t="s">
        <v>183</v>
      </c>
      <c r="N160" s="70" t="s">
        <v>183</v>
      </c>
      <c r="O160" s="70">
        <v>0.28342542162578815</v>
      </c>
      <c r="P160" s="70">
        <v>0.28373957097210423</v>
      </c>
      <c r="Q160" s="70">
        <v>0.28102047084847531</v>
      </c>
    </row>
    <row r="161" spans="1:17" ht="11.45" customHeight="1" x14ac:dyDescent="0.25">
      <c r="A161" s="62" t="s">
        <v>56</v>
      </c>
      <c r="B161" s="70" t="s">
        <v>183</v>
      </c>
      <c r="C161" s="70" t="s">
        <v>183</v>
      </c>
      <c r="D161" s="70" t="s">
        <v>183</v>
      </c>
      <c r="E161" s="70" t="s">
        <v>183</v>
      </c>
      <c r="F161" s="70" t="s">
        <v>183</v>
      </c>
      <c r="G161" s="70" t="s">
        <v>183</v>
      </c>
      <c r="H161" s="70" t="s">
        <v>183</v>
      </c>
      <c r="I161" s="70" t="s">
        <v>183</v>
      </c>
      <c r="J161" s="70" t="s">
        <v>183</v>
      </c>
      <c r="K161" s="70" t="s">
        <v>183</v>
      </c>
      <c r="L161" s="70" t="s">
        <v>183</v>
      </c>
      <c r="M161" s="70" t="s">
        <v>183</v>
      </c>
      <c r="N161" s="70" t="s">
        <v>183</v>
      </c>
      <c r="O161" s="70">
        <v>0.28342542162578815</v>
      </c>
      <c r="P161" s="70">
        <v>0.28373957097210423</v>
      </c>
      <c r="Q161" s="70">
        <v>0.28102047084847531</v>
      </c>
    </row>
    <row r="162" spans="1:17" ht="11.45" customHeight="1" x14ac:dyDescent="0.25">
      <c r="A162" s="62" t="s">
        <v>55</v>
      </c>
      <c r="B162" s="70" t="s">
        <v>183</v>
      </c>
      <c r="C162" s="70" t="s">
        <v>183</v>
      </c>
      <c r="D162" s="70" t="s">
        <v>183</v>
      </c>
      <c r="E162" s="70" t="s">
        <v>183</v>
      </c>
      <c r="F162" s="70" t="s">
        <v>183</v>
      </c>
      <c r="G162" s="70" t="s">
        <v>183</v>
      </c>
      <c r="H162" s="70" t="s">
        <v>183</v>
      </c>
      <c r="I162" s="70" t="s">
        <v>183</v>
      </c>
      <c r="J162" s="70" t="s">
        <v>183</v>
      </c>
      <c r="K162" s="70" t="s">
        <v>183</v>
      </c>
      <c r="L162" s="70" t="s">
        <v>183</v>
      </c>
      <c r="M162" s="70" t="s">
        <v>183</v>
      </c>
      <c r="N162" s="70">
        <v>0.35674971473436629</v>
      </c>
      <c r="O162" s="70">
        <v>0.35672048511612819</v>
      </c>
      <c r="P162" s="70">
        <v>0.35670166795585545</v>
      </c>
      <c r="Q162" s="70">
        <v>0.35653814419446067</v>
      </c>
    </row>
    <row r="163" spans="1:17" ht="11.45" customHeight="1" x14ac:dyDescent="0.25">
      <c r="A163" s="19" t="s">
        <v>24</v>
      </c>
      <c r="B163" s="21">
        <f t="shared" ref="B163" si="187">IF(B26=0,0,B26/B53)</f>
        <v>11.05955403916172</v>
      </c>
      <c r="C163" s="21">
        <f t="shared" ref="C163:Q163" si="188">IF(C26=0,0,C26/C53)</f>
        <v>10.906114742781373</v>
      </c>
      <c r="D163" s="21">
        <f t="shared" si="188"/>
        <v>10.866413078168215</v>
      </c>
      <c r="E163" s="21">
        <f t="shared" si="188"/>
        <v>10.881277468727106</v>
      </c>
      <c r="F163" s="21">
        <f t="shared" si="188"/>
        <v>10.925300559079012</v>
      </c>
      <c r="G163" s="21">
        <f t="shared" si="188"/>
        <v>10.982366693352189</v>
      </c>
      <c r="H163" s="21">
        <f t="shared" si="188"/>
        <v>11.008067933702474</v>
      </c>
      <c r="I163" s="21">
        <f t="shared" si="188"/>
        <v>11.11459127539773</v>
      </c>
      <c r="J163" s="21">
        <f t="shared" si="188"/>
        <v>11.138801766205942</v>
      </c>
      <c r="K163" s="21">
        <f t="shared" si="188"/>
        <v>10.980077815685299</v>
      </c>
      <c r="L163" s="21">
        <f t="shared" si="188"/>
        <v>11.268093041846971</v>
      </c>
      <c r="M163" s="21">
        <f t="shared" si="188"/>
        <v>11.31590881928982</v>
      </c>
      <c r="N163" s="21">
        <f t="shared" si="188"/>
        <v>11.312646639101262</v>
      </c>
      <c r="O163" s="21">
        <f t="shared" si="188"/>
        <v>11.474241401188801</v>
      </c>
      <c r="P163" s="21">
        <f t="shared" si="188"/>
        <v>11.349538237260489</v>
      </c>
      <c r="Q163" s="21">
        <f t="shared" si="188"/>
        <v>11.417920291045233</v>
      </c>
    </row>
    <row r="164" spans="1:17" ht="11.45" customHeight="1" x14ac:dyDescent="0.25">
      <c r="A164" s="17" t="s">
        <v>23</v>
      </c>
      <c r="B164" s="20">
        <f t="shared" ref="B164" si="189">IF(B27=0,0,B27/B54)</f>
        <v>10.407396593673965</v>
      </c>
      <c r="C164" s="20">
        <f t="shared" ref="C164:Q164" si="190">IF(C27=0,0,C27/C54)</f>
        <v>10.230997038499506</v>
      </c>
      <c r="D164" s="20">
        <f t="shared" si="190"/>
        <v>10.214527959618266</v>
      </c>
      <c r="E164" s="20">
        <f t="shared" si="190"/>
        <v>10.26955037839442</v>
      </c>
      <c r="F164" s="20">
        <f t="shared" si="190"/>
        <v>10.326693757910865</v>
      </c>
      <c r="G164" s="20">
        <f t="shared" si="190"/>
        <v>10.412140175219024</v>
      </c>
      <c r="H164" s="20">
        <f t="shared" si="190"/>
        <v>10.435624626419605</v>
      </c>
      <c r="I164" s="20">
        <f t="shared" si="190"/>
        <v>10.585971342885705</v>
      </c>
      <c r="J164" s="20">
        <f t="shared" si="190"/>
        <v>10.646894372189132</v>
      </c>
      <c r="K164" s="20">
        <f t="shared" si="190"/>
        <v>10.464842396951854</v>
      </c>
      <c r="L164" s="20">
        <f t="shared" si="190"/>
        <v>10.71175263774912</v>
      </c>
      <c r="M164" s="20">
        <f t="shared" si="190"/>
        <v>10.768992130750606</v>
      </c>
      <c r="N164" s="20">
        <f t="shared" si="190"/>
        <v>10.754616563180388</v>
      </c>
      <c r="O164" s="20">
        <f t="shared" si="190"/>
        <v>10.872099991439089</v>
      </c>
      <c r="P164" s="20">
        <f t="shared" si="190"/>
        <v>10.728924236082044</v>
      </c>
      <c r="Q164" s="20">
        <f t="shared" si="190"/>
        <v>10.841839153104756</v>
      </c>
    </row>
    <row r="165" spans="1:17" ht="11.45" customHeight="1" x14ac:dyDescent="0.25">
      <c r="A165" s="15" t="s">
        <v>22</v>
      </c>
      <c r="B165" s="69">
        <f t="shared" ref="B165" si="191">IF(B28=0,0,B28/B55)</f>
        <v>13.913692746975428</v>
      </c>
      <c r="C165" s="69">
        <f t="shared" ref="C165:Q165" si="192">IF(C28=0,0,C28/C55)</f>
        <v>13.919074370474085</v>
      </c>
      <c r="D165" s="69">
        <f t="shared" si="192"/>
        <v>14.024477182889742</v>
      </c>
      <c r="E165" s="69">
        <f t="shared" si="192"/>
        <v>13.971620963519552</v>
      </c>
      <c r="F165" s="69">
        <f t="shared" si="192"/>
        <v>13.815001650654265</v>
      </c>
      <c r="G165" s="69">
        <f t="shared" si="192"/>
        <v>13.823516152398085</v>
      </c>
      <c r="H165" s="69">
        <f t="shared" si="192"/>
        <v>13.939417391086485</v>
      </c>
      <c r="I165" s="69">
        <f t="shared" si="192"/>
        <v>13.963308820051855</v>
      </c>
      <c r="J165" s="69">
        <f t="shared" si="192"/>
        <v>13.787173971497715</v>
      </c>
      <c r="K165" s="69">
        <f t="shared" si="192"/>
        <v>13.619716537018856</v>
      </c>
      <c r="L165" s="69">
        <f t="shared" si="192"/>
        <v>14.062772807292546</v>
      </c>
      <c r="M165" s="69">
        <f t="shared" si="192"/>
        <v>14.013755325623858</v>
      </c>
      <c r="N165" s="69">
        <f t="shared" si="192"/>
        <v>13.968045932457969</v>
      </c>
      <c r="O165" s="69">
        <f t="shared" si="192"/>
        <v>13.989681202243817</v>
      </c>
      <c r="P165" s="69">
        <f t="shared" si="192"/>
        <v>14.017252789885665</v>
      </c>
      <c r="Q165" s="69">
        <f t="shared" si="192"/>
        <v>13.908158906450234</v>
      </c>
    </row>
    <row r="166" spans="1:17" ht="11.45" customHeight="1" x14ac:dyDescent="0.25">
      <c r="A166" s="59"/>
      <c r="B166" s="58"/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</row>
    <row r="167" spans="1:17" ht="11.45" customHeight="1" x14ac:dyDescent="0.25">
      <c r="A167" s="27" t="s">
        <v>65</v>
      </c>
      <c r="B167" s="68">
        <f t="shared" ref="B167:B169" si="193">IF(B30=0,"",B30*1000000/B84)</f>
        <v>9739.9111665007531</v>
      </c>
      <c r="C167" s="68">
        <f t="shared" ref="C167:Q167" si="194">IF(C30=0,"",C30*1000000/C84)</f>
        <v>10150.422073585742</v>
      </c>
      <c r="D167" s="68">
        <f t="shared" si="194"/>
        <v>10128.981968638898</v>
      </c>
      <c r="E167" s="68">
        <f t="shared" si="194"/>
        <v>10564.218847348453</v>
      </c>
      <c r="F167" s="68">
        <f t="shared" si="194"/>
        <v>10729.926131681477</v>
      </c>
      <c r="G167" s="68">
        <f t="shared" si="194"/>
        <v>10883.795003952742</v>
      </c>
      <c r="H167" s="68">
        <f t="shared" si="194"/>
        <v>10923.27544542865</v>
      </c>
      <c r="I167" s="68">
        <f t="shared" si="194"/>
        <v>10971.49531525979</v>
      </c>
      <c r="J167" s="68">
        <f t="shared" si="194"/>
        <v>10784.524138877156</v>
      </c>
      <c r="K167" s="68">
        <f t="shared" si="194"/>
        <v>10901.114556321363</v>
      </c>
      <c r="L167" s="68">
        <f t="shared" si="194"/>
        <v>10628.393276809895</v>
      </c>
      <c r="M167" s="68">
        <f t="shared" si="194"/>
        <v>10385.550052879769</v>
      </c>
      <c r="N167" s="68">
        <f t="shared" si="194"/>
        <v>10036.989170108554</v>
      </c>
      <c r="O167" s="68">
        <f t="shared" si="194"/>
        <v>10020.348847102936</v>
      </c>
      <c r="P167" s="68">
        <f t="shared" si="194"/>
        <v>9936.1675394203103</v>
      </c>
      <c r="Q167" s="68">
        <f t="shared" si="194"/>
        <v>10277.33722436754</v>
      </c>
    </row>
    <row r="168" spans="1:17" ht="11.45" customHeight="1" x14ac:dyDescent="0.25">
      <c r="A168" s="25" t="s">
        <v>39</v>
      </c>
      <c r="B168" s="66">
        <f t="shared" si="193"/>
        <v>9419.5990664879446</v>
      </c>
      <c r="C168" s="66">
        <f t="shared" ref="C168:Q168" si="195">IF(C31=0,"",C31*1000000/C85)</f>
        <v>9658.9625141735323</v>
      </c>
      <c r="D168" s="66">
        <f t="shared" si="195"/>
        <v>9759.6721226036771</v>
      </c>
      <c r="E168" s="66">
        <f t="shared" si="195"/>
        <v>10179.515810162227</v>
      </c>
      <c r="F168" s="66">
        <f t="shared" si="195"/>
        <v>10349.091860709443</v>
      </c>
      <c r="G168" s="66">
        <f t="shared" si="195"/>
        <v>10558.211523255275</v>
      </c>
      <c r="H168" s="66">
        <f t="shared" si="195"/>
        <v>10531.320486881359</v>
      </c>
      <c r="I168" s="66">
        <f t="shared" si="195"/>
        <v>10554.255928111557</v>
      </c>
      <c r="J168" s="66">
        <f t="shared" si="195"/>
        <v>10400.652240849186</v>
      </c>
      <c r="K168" s="66">
        <f t="shared" si="195"/>
        <v>10591.05515350657</v>
      </c>
      <c r="L168" s="66">
        <f t="shared" si="195"/>
        <v>10311.636787494757</v>
      </c>
      <c r="M168" s="66">
        <f t="shared" si="195"/>
        <v>10047.834935403118</v>
      </c>
      <c r="N168" s="66">
        <f t="shared" si="195"/>
        <v>9679.1506771773638</v>
      </c>
      <c r="O168" s="66">
        <f t="shared" si="195"/>
        <v>9672.4625532650316</v>
      </c>
      <c r="P168" s="66">
        <f t="shared" si="195"/>
        <v>9575.8219205937276</v>
      </c>
      <c r="Q168" s="66">
        <f t="shared" si="195"/>
        <v>9886.811035621402</v>
      </c>
    </row>
    <row r="169" spans="1:17" ht="11.45" customHeight="1" x14ac:dyDescent="0.25">
      <c r="A169" s="23" t="s">
        <v>30</v>
      </c>
      <c r="B169" s="65">
        <f t="shared" si="193"/>
        <v>2711.4407779876424</v>
      </c>
      <c r="C169" s="65">
        <f t="shared" ref="C169:Q169" si="196">IF(C32=0,"",C32*1000000/C86)</f>
        <v>2840.639316545502</v>
      </c>
      <c r="D169" s="65">
        <f t="shared" si="196"/>
        <v>2438.2285241922341</v>
      </c>
      <c r="E169" s="65">
        <f t="shared" si="196"/>
        <v>2688.745446671734</v>
      </c>
      <c r="F169" s="65">
        <f t="shared" si="196"/>
        <v>2478.9168737394134</v>
      </c>
      <c r="G169" s="65">
        <f t="shared" si="196"/>
        <v>2666.7029420885383</v>
      </c>
      <c r="H169" s="65">
        <f t="shared" si="196"/>
        <v>2551.7533061921799</v>
      </c>
      <c r="I169" s="65">
        <f t="shared" si="196"/>
        <v>2693.6200904305574</v>
      </c>
      <c r="J169" s="65">
        <f t="shared" si="196"/>
        <v>2620.378605005717</v>
      </c>
      <c r="K169" s="65">
        <f t="shared" si="196"/>
        <v>2693.6531421718496</v>
      </c>
      <c r="L169" s="65">
        <f t="shared" si="196"/>
        <v>2726.0599849250325</v>
      </c>
      <c r="M169" s="65">
        <f t="shared" si="196"/>
        <v>2492.3515070529634</v>
      </c>
      <c r="N169" s="65">
        <f t="shared" si="196"/>
        <v>2374.2100950524341</v>
      </c>
      <c r="O169" s="65">
        <f t="shared" si="196"/>
        <v>2364.0697688708678</v>
      </c>
      <c r="P169" s="65">
        <f t="shared" si="196"/>
        <v>2629.9274473724772</v>
      </c>
      <c r="Q169" s="65">
        <f t="shared" si="196"/>
        <v>2859.6487327832551</v>
      </c>
    </row>
    <row r="170" spans="1:17" ht="11.45" customHeight="1" x14ac:dyDescent="0.25">
      <c r="A170" s="19" t="s">
        <v>29</v>
      </c>
      <c r="B170" s="63">
        <f t="shared" ref="B170" si="197">IF(B33=0,"",B33*1000000/B87)</f>
        <v>10576.750135520433</v>
      </c>
      <c r="C170" s="63">
        <f t="shared" ref="C170:Q170" si="198">IF(C33=0,"",C33*1000000/C87)</f>
        <v>10815.97265629811</v>
      </c>
      <c r="D170" s="63">
        <f t="shared" si="198"/>
        <v>11077.352749439215</v>
      </c>
      <c r="E170" s="63">
        <f t="shared" si="198"/>
        <v>11574.052977264064</v>
      </c>
      <c r="F170" s="63">
        <f t="shared" si="198"/>
        <v>11833.819281545193</v>
      </c>
      <c r="G170" s="63">
        <f t="shared" si="198"/>
        <v>12100.511340054039</v>
      </c>
      <c r="H170" s="63">
        <f t="shared" si="198"/>
        <v>12136.972775618986</v>
      </c>
      <c r="I170" s="63">
        <f t="shared" si="198"/>
        <v>12203.673258927905</v>
      </c>
      <c r="J170" s="63">
        <f t="shared" si="198"/>
        <v>12064.288906050624</v>
      </c>
      <c r="K170" s="63">
        <f t="shared" si="198"/>
        <v>12312.043292565313</v>
      </c>
      <c r="L170" s="63">
        <f t="shared" si="198"/>
        <v>11964.724822077946</v>
      </c>
      <c r="M170" s="63">
        <f t="shared" si="198"/>
        <v>11696.016276774391</v>
      </c>
      <c r="N170" s="63">
        <f t="shared" si="198"/>
        <v>11273.021433852329</v>
      </c>
      <c r="O170" s="63">
        <f t="shared" si="198"/>
        <v>11278.358216120962</v>
      </c>
      <c r="P170" s="63">
        <f t="shared" si="198"/>
        <v>11111.643654572477</v>
      </c>
      <c r="Q170" s="63">
        <f t="shared" si="198"/>
        <v>11433.307728353095</v>
      </c>
    </row>
    <row r="171" spans="1:17" ht="11.45" customHeight="1" x14ac:dyDescent="0.25">
      <c r="A171" s="62" t="s">
        <v>59</v>
      </c>
      <c r="B171" s="64">
        <f t="shared" ref="B171" si="199">IF(B34=0,"",B34*1000000/B88)</f>
        <v>7770.0003469606791</v>
      </c>
      <c r="C171" s="64">
        <f t="shared" ref="C171:Q171" si="200">IF(C34=0,"",C34*1000000/C88)</f>
        <v>7754.2836642438961</v>
      </c>
      <c r="D171" s="64">
        <f t="shared" si="200"/>
        <v>7754.11602605195</v>
      </c>
      <c r="E171" s="64">
        <f t="shared" si="200"/>
        <v>7864.0801819416356</v>
      </c>
      <c r="F171" s="64">
        <f t="shared" si="200"/>
        <v>7818.5054417123492</v>
      </c>
      <c r="G171" s="64">
        <f t="shared" si="200"/>
        <v>7787.7409845316515</v>
      </c>
      <c r="H171" s="64">
        <f t="shared" si="200"/>
        <v>7611.5475548044578</v>
      </c>
      <c r="I171" s="64">
        <f t="shared" si="200"/>
        <v>7493.3042145279378</v>
      </c>
      <c r="J171" s="64">
        <f t="shared" si="200"/>
        <v>7311.5629618342273</v>
      </c>
      <c r="K171" s="64">
        <f t="shared" si="200"/>
        <v>7365.1456883354404</v>
      </c>
      <c r="L171" s="64">
        <f t="shared" si="200"/>
        <v>7080.4355890536845</v>
      </c>
      <c r="M171" s="64">
        <f t="shared" si="200"/>
        <v>6866.966230674876</v>
      </c>
      <c r="N171" s="64">
        <f t="shared" si="200"/>
        <v>6576.6812920930406</v>
      </c>
      <c r="O171" s="64">
        <f t="shared" si="200"/>
        <v>6520.9073586247105</v>
      </c>
      <c r="P171" s="64">
        <f t="shared" si="200"/>
        <v>6366.2282844451938</v>
      </c>
      <c r="Q171" s="64">
        <f t="shared" si="200"/>
        <v>6512.1945616764715</v>
      </c>
    </row>
    <row r="172" spans="1:17" ht="11.45" customHeight="1" x14ac:dyDescent="0.25">
      <c r="A172" s="62" t="s">
        <v>58</v>
      </c>
      <c r="B172" s="64">
        <f t="shared" ref="B172" si="201">IF(B35=0,"",B35*1000000/B89)</f>
        <v>18145.399101170107</v>
      </c>
      <c r="C172" s="64">
        <f t="shared" ref="C172:Q172" si="202">IF(C35=0,"",C35*1000000/C89)</f>
        <v>18108.695694772701</v>
      </c>
      <c r="D172" s="64">
        <f t="shared" si="202"/>
        <v>18108.304206772493</v>
      </c>
      <c r="E172" s="64">
        <f t="shared" si="202"/>
        <v>18365.105159969633</v>
      </c>
      <c r="F172" s="64">
        <f t="shared" si="202"/>
        <v>18258.673781145302</v>
      </c>
      <c r="G172" s="64">
        <f t="shared" si="202"/>
        <v>18186.829079890817</v>
      </c>
      <c r="H172" s="64">
        <f t="shared" si="202"/>
        <v>17775.361903746554</v>
      </c>
      <c r="I172" s="64">
        <f t="shared" si="202"/>
        <v>17499.226446273606</v>
      </c>
      <c r="J172" s="64">
        <f t="shared" si="202"/>
        <v>17074.803355409276</v>
      </c>
      <c r="K172" s="64">
        <f t="shared" si="202"/>
        <v>17199.935905457831</v>
      </c>
      <c r="L172" s="64">
        <f t="shared" si="202"/>
        <v>16535.048112805154</v>
      </c>
      <c r="M172" s="64">
        <f t="shared" si="202"/>
        <v>16036.529897787392</v>
      </c>
      <c r="N172" s="64">
        <f t="shared" si="202"/>
        <v>15358.623098763062</v>
      </c>
      <c r="O172" s="64">
        <f t="shared" si="202"/>
        <v>15228.373390007151</v>
      </c>
      <c r="P172" s="64">
        <f t="shared" si="202"/>
        <v>14867.149013140206</v>
      </c>
      <c r="Q172" s="64">
        <f t="shared" si="202"/>
        <v>15208.026263771169</v>
      </c>
    </row>
    <row r="173" spans="1:17" ht="11.45" customHeight="1" x14ac:dyDescent="0.25">
      <c r="A173" s="62" t="s">
        <v>57</v>
      </c>
      <c r="B173" s="64">
        <f t="shared" ref="B173" si="203">IF(B36=0,"",B36*1000000/B90)</f>
        <v>12514.016648647274</v>
      </c>
      <c r="C173" s="64">
        <f t="shared" ref="C173:Q173" si="204">IF(C36=0,"",C36*1000000/C90)</f>
        <v>12083.944827662483</v>
      </c>
      <c r="D173" s="64">
        <f t="shared" si="204"/>
        <v>11949.878422519958</v>
      </c>
      <c r="E173" s="64">
        <f t="shared" si="204"/>
        <v>12757.204555811813</v>
      </c>
      <c r="F173" s="64">
        <f t="shared" si="204"/>
        <v>13098.717372671266</v>
      </c>
      <c r="G173" s="64">
        <f t="shared" si="204"/>
        <v>12425.88209636715</v>
      </c>
      <c r="H173" s="64">
        <f t="shared" si="204"/>
        <v>12488.883790159662</v>
      </c>
      <c r="I173" s="64">
        <f t="shared" si="204"/>
        <v>12124.790926785205</v>
      </c>
      <c r="J173" s="64">
        <f t="shared" si="204"/>
        <v>11267.350884170568</v>
      </c>
      <c r="K173" s="64">
        <f t="shared" si="204"/>
        <v>11197.113289677096</v>
      </c>
      <c r="L173" s="64">
        <f t="shared" si="204"/>
        <v>11214.79872771288</v>
      </c>
      <c r="M173" s="64">
        <f t="shared" si="204"/>
        <v>10742.251178449247</v>
      </c>
      <c r="N173" s="64">
        <f t="shared" si="204"/>
        <v>10659.727013839431</v>
      </c>
      <c r="O173" s="64">
        <f t="shared" si="204"/>
        <v>11125.606916195253</v>
      </c>
      <c r="P173" s="64">
        <f t="shared" si="204"/>
        <v>11433.370676845789</v>
      </c>
      <c r="Q173" s="64">
        <f t="shared" si="204"/>
        <v>12311.071058197569</v>
      </c>
    </row>
    <row r="174" spans="1:17" ht="11.45" customHeight="1" x14ac:dyDescent="0.25">
      <c r="A174" s="62" t="s">
        <v>56</v>
      </c>
      <c r="B174" s="64" t="str">
        <f t="shared" ref="B174" si="205">IF(B37=0,"",B37*1000000/B91)</f>
        <v/>
      </c>
      <c r="C174" s="64" t="str">
        <f t="shared" ref="C174:Q174" si="206">IF(C37=0,"",C37*1000000/C91)</f>
        <v/>
      </c>
      <c r="D174" s="64" t="str">
        <f t="shared" si="206"/>
        <v/>
      </c>
      <c r="E174" s="64" t="str">
        <f t="shared" si="206"/>
        <v/>
      </c>
      <c r="F174" s="64">
        <f t="shared" si="206"/>
        <v>10426.899892928515</v>
      </c>
      <c r="G174" s="64">
        <f t="shared" si="206"/>
        <v>10385.871857880786</v>
      </c>
      <c r="H174" s="64">
        <f t="shared" si="206"/>
        <v>10220.620046822405</v>
      </c>
      <c r="I174" s="64">
        <f t="shared" si="206"/>
        <v>9993.205670140238</v>
      </c>
      <c r="J174" s="64">
        <f t="shared" si="206"/>
        <v>9750.832257167629</v>
      </c>
      <c r="K174" s="64">
        <f t="shared" si="206"/>
        <v>9822.2911477936559</v>
      </c>
      <c r="L174" s="64">
        <f t="shared" si="206"/>
        <v>9442.5966235846336</v>
      </c>
      <c r="M174" s="64">
        <f t="shared" si="206"/>
        <v>9323.968702120208</v>
      </c>
      <c r="N174" s="64">
        <f t="shared" si="206"/>
        <v>9399.8102420088089</v>
      </c>
      <c r="O174" s="64">
        <f t="shared" si="206"/>
        <v>9810.6258916051702</v>
      </c>
      <c r="P174" s="64">
        <f t="shared" si="206"/>
        <v>10082.013793539823</v>
      </c>
      <c r="Q174" s="64">
        <f t="shared" si="206"/>
        <v>10855.975173914228</v>
      </c>
    </row>
    <row r="175" spans="1:17" ht="11.45" customHeight="1" x14ac:dyDescent="0.25">
      <c r="A175" s="62" t="s">
        <v>60</v>
      </c>
      <c r="B175" s="64" t="str">
        <f t="shared" ref="B175" si="207">IF(B38=0,"",B38*1000000/B92)</f>
        <v/>
      </c>
      <c r="C175" s="64" t="str">
        <f t="shared" ref="C175:Q175" si="208">IF(C38=0,"",C38*1000000/C92)</f>
        <v/>
      </c>
      <c r="D175" s="64" t="str">
        <f t="shared" si="208"/>
        <v/>
      </c>
      <c r="E175" s="64" t="str">
        <f t="shared" si="208"/>
        <v/>
      </c>
      <c r="F175" s="64" t="str">
        <f t="shared" si="208"/>
        <v/>
      </c>
      <c r="G175" s="64" t="str">
        <f t="shared" si="208"/>
        <v/>
      </c>
      <c r="H175" s="64" t="str">
        <f t="shared" si="208"/>
        <v/>
      </c>
      <c r="I175" s="64" t="str">
        <f t="shared" si="208"/>
        <v/>
      </c>
      <c r="J175" s="64" t="str">
        <f t="shared" si="208"/>
        <v/>
      </c>
      <c r="K175" s="64" t="str">
        <f t="shared" si="208"/>
        <v/>
      </c>
      <c r="L175" s="64" t="str">
        <f t="shared" si="208"/>
        <v/>
      </c>
      <c r="M175" s="64" t="str">
        <f t="shared" si="208"/>
        <v/>
      </c>
      <c r="N175" s="64" t="str">
        <f t="shared" si="208"/>
        <v/>
      </c>
      <c r="O175" s="64" t="str">
        <f t="shared" si="208"/>
        <v/>
      </c>
      <c r="P175" s="64">
        <f t="shared" si="208"/>
        <v>8998.4489184066406</v>
      </c>
      <c r="Q175" s="64">
        <f t="shared" si="208"/>
        <v>9204.7673271707245</v>
      </c>
    </row>
    <row r="176" spans="1:17" ht="11.45" customHeight="1" x14ac:dyDescent="0.25">
      <c r="A176" s="62" t="s">
        <v>55</v>
      </c>
      <c r="B176" s="64" t="str">
        <f t="shared" ref="B176" si="209">IF(B39=0,"",B39*1000000/B93)</f>
        <v/>
      </c>
      <c r="C176" s="64" t="str">
        <f t="shared" ref="C176:Q176" si="210">IF(C39=0,"",C39*1000000/C93)</f>
        <v/>
      </c>
      <c r="D176" s="64" t="str">
        <f t="shared" si="210"/>
        <v/>
      </c>
      <c r="E176" s="64" t="str">
        <f t="shared" si="210"/>
        <v/>
      </c>
      <c r="F176" s="64" t="str">
        <f t="shared" si="210"/>
        <v/>
      </c>
      <c r="G176" s="64" t="str">
        <f t="shared" si="210"/>
        <v/>
      </c>
      <c r="H176" s="64" t="str">
        <f t="shared" si="210"/>
        <v/>
      </c>
      <c r="I176" s="64" t="str">
        <f t="shared" si="210"/>
        <v/>
      </c>
      <c r="J176" s="64" t="str">
        <f t="shared" si="210"/>
        <v/>
      </c>
      <c r="K176" s="64" t="str">
        <f t="shared" si="210"/>
        <v/>
      </c>
      <c r="L176" s="64">
        <f t="shared" si="210"/>
        <v>11530.698759978781</v>
      </c>
      <c r="M176" s="64">
        <f t="shared" si="210"/>
        <v>11548.361748719888</v>
      </c>
      <c r="N176" s="64">
        <f t="shared" si="210"/>
        <v>11573.328630926766</v>
      </c>
      <c r="O176" s="64">
        <f t="shared" si="210"/>
        <v>11578.258022411168</v>
      </c>
      <c r="P176" s="64">
        <f t="shared" si="210"/>
        <v>11592.163948475969</v>
      </c>
      <c r="Q176" s="64">
        <f t="shared" si="210"/>
        <v>11605.31072002628</v>
      </c>
    </row>
    <row r="177" spans="1:17" ht="11.45" customHeight="1" x14ac:dyDescent="0.25">
      <c r="A177" s="19" t="s">
        <v>28</v>
      </c>
      <c r="B177" s="63">
        <f t="shared" ref="B177" si="211">IF(B40=0,"",B40*1000000/B94)</f>
        <v>35455.746322978557</v>
      </c>
      <c r="C177" s="63">
        <f t="shared" ref="C177:Q177" si="212">IF(C40=0,"",C40*1000000/C94)</f>
        <v>34838.32167786728</v>
      </c>
      <c r="D177" s="63">
        <f t="shared" si="212"/>
        <v>34158.305945116219</v>
      </c>
      <c r="E177" s="63">
        <f t="shared" si="212"/>
        <v>33494.165916965867</v>
      </c>
      <c r="F177" s="63">
        <f t="shared" si="212"/>
        <v>32874.871548462841</v>
      </c>
      <c r="G177" s="63">
        <f t="shared" si="212"/>
        <v>32222.869478999597</v>
      </c>
      <c r="H177" s="63">
        <f t="shared" si="212"/>
        <v>31693.864032116642</v>
      </c>
      <c r="I177" s="63">
        <f t="shared" si="212"/>
        <v>32371.177893292686</v>
      </c>
      <c r="J177" s="63">
        <f t="shared" si="212"/>
        <v>31758.325473186083</v>
      </c>
      <c r="K177" s="63">
        <f t="shared" si="212"/>
        <v>31145.088235054522</v>
      </c>
      <c r="L177" s="63">
        <f t="shared" si="212"/>
        <v>30524.706921901874</v>
      </c>
      <c r="M177" s="63">
        <f t="shared" si="212"/>
        <v>29917.536512130053</v>
      </c>
      <c r="N177" s="63">
        <f t="shared" si="212"/>
        <v>29298.202915966576</v>
      </c>
      <c r="O177" s="63">
        <f t="shared" si="212"/>
        <v>28691.123902057796</v>
      </c>
      <c r="P177" s="63">
        <f t="shared" si="212"/>
        <v>28122.293758916963</v>
      </c>
      <c r="Q177" s="63">
        <f t="shared" si="212"/>
        <v>28852.627506721041</v>
      </c>
    </row>
    <row r="178" spans="1:17" ht="11.45" customHeight="1" x14ac:dyDescent="0.25">
      <c r="A178" s="62" t="s">
        <v>59</v>
      </c>
      <c r="B178" s="67">
        <f t="shared" ref="B178" si="213">IF(B41=0,"",B41*1000000/B95)</f>
        <v>21824.852064909323</v>
      </c>
      <c r="C178" s="67">
        <f t="shared" ref="C178:Q178" si="214">IF(C41=0,"",C41*1000000/C95)</f>
        <v>21425.967001342367</v>
      </c>
      <c r="D178" s="67">
        <f t="shared" si="214"/>
        <v>20987.054283858943</v>
      </c>
      <c r="E178" s="67">
        <f t="shared" si="214"/>
        <v>20558.809922645298</v>
      </c>
      <c r="F178" s="67">
        <f t="shared" si="214"/>
        <v>20159.864715155814</v>
      </c>
      <c r="G178" s="67">
        <f t="shared" si="214"/>
        <v>19740.255449005042</v>
      </c>
      <c r="H178" s="67">
        <f t="shared" si="214"/>
        <v>19400.114607580512</v>
      </c>
      <c r="I178" s="67">
        <f t="shared" si="214"/>
        <v>19835.665371510444</v>
      </c>
      <c r="J178" s="67">
        <f t="shared" si="214"/>
        <v>19441.547044910516</v>
      </c>
      <c r="K178" s="67">
        <f t="shared" si="214"/>
        <v>19047.561717956429</v>
      </c>
      <c r="L178" s="67">
        <f t="shared" si="214"/>
        <v>18649.381087464921</v>
      </c>
      <c r="M178" s="67">
        <f t="shared" si="214"/>
        <v>18260.071207975801</v>
      </c>
      <c r="N178" s="67">
        <f t="shared" si="214"/>
        <v>17863.369321392085</v>
      </c>
      <c r="O178" s="67">
        <f t="shared" si="214"/>
        <v>17474.923555955833</v>
      </c>
      <c r="P178" s="67">
        <f t="shared" si="214"/>
        <v>17111.324331507269</v>
      </c>
      <c r="Q178" s="67">
        <f t="shared" si="214"/>
        <v>17404.181720859244</v>
      </c>
    </row>
    <row r="179" spans="1:17" ht="11.45" customHeight="1" x14ac:dyDescent="0.25">
      <c r="A179" s="62" t="s">
        <v>58</v>
      </c>
      <c r="B179" s="67">
        <f t="shared" ref="B179" si="215">IF(B42=0,"",B42*1000000/B96)</f>
        <v>35777.161160208867</v>
      </c>
      <c r="C179" s="67">
        <f t="shared" ref="C179:Q179" si="216">IF(C42=0,"",C42*1000000/C96)</f>
        <v>35135.229214320716</v>
      </c>
      <c r="D179" s="67">
        <f t="shared" si="216"/>
        <v>34405.14729123751</v>
      </c>
      <c r="E179" s="67">
        <f t="shared" si="216"/>
        <v>33834.732437354156</v>
      </c>
      <c r="F179" s="67">
        <f t="shared" si="216"/>
        <v>33214.874381782902</v>
      </c>
      <c r="G179" s="67">
        <f t="shared" si="216"/>
        <v>32552.146576643328</v>
      </c>
      <c r="H179" s="67">
        <f t="shared" si="216"/>
        <v>31971.471622813515</v>
      </c>
      <c r="I179" s="67">
        <f t="shared" si="216"/>
        <v>32726.832944204984</v>
      </c>
      <c r="J179" s="67">
        <f t="shared" si="216"/>
        <v>32078.661365801374</v>
      </c>
      <c r="K179" s="67">
        <f t="shared" si="216"/>
        <v>30774.571057083245</v>
      </c>
      <c r="L179" s="67">
        <f t="shared" si="216"/>
        <v>29751.533883135417</v>
      </c>
      <c r="M179" s="67">
        <f t="shared" si="216"/>
        <v>29476.641373835155</v>
      </c>
      <c r="N179" s="67">
        <f t="shared" si="216"/>
        <v>28395.89955611058</v>
      </c>
      <c r="O179" s="67">
        <f t="shared" si="216"/>
        <v>28537.918663578799</v>
      </c>
      <c r="P179" s="67">
        <f t="shared" si="216"/>
        <v>28401.52074765255</v>
      </c>
      <c r="Q179" s="67">
        <f t="shared" si="216"/>
        <v>25910.405885912271</v>
      </c>
    </row>
    <row r="180" spans="1:17" ht="11.45" customHeight="1" x14ac:dyDescent="0.25">
      <c r="A180" s="62" t="s">
        <v>57</v>
      </c>
      <c r="B180" s="67" t="str">
        <f t="shared" ref="B180" si="217">IF(B43=0,"",B43*1000000/B97)</f>
        <v/>
      </c>
      <c r="C180" s="67" t="str">
        <f t="shared" ref="C180:Q180" si="218">IF(C43=0,"",C43*1000000/C97)</f>
        <v/>
      </c>
      <c r="D180" s="67" t="str">
        <f t="shared" si="218"/>
        <v/>
      </c>
      <c r="E180" s="67" t="str">
        <f t="shared" si="218"/>
        <v/>
      </c>
      <c r="F180" s="67" t="str">
        <f t="shared" si="218"/>
        <v/>
      </c>
      <c r="G180" s="67" t="str">
        <f t="shared" si="218"/>
        <v/>
      </c>
      <c r="H180" s="67" t="str">
        <f t="shared" si="218"/>
        <v/>
      </c>
      <c r="I180" s="67" t="str">
        <f t="shared" si="218"/>
        <v/>
      </c>
      <c r="J180" s="67" t="str">
        <f t="shared" si="218"/>
        <v/>
      </c>
      <c r="K180" s="67" t="str">
        <f t="shared" si="218"/>
        <v/>
      </c>
      <c r="L180" s="67" t="str">
        <f t="shared" si="218"/>
        <v/>
      </c>
      <c r="M180" s="67" t="str">
        <f t="shared" si="218"/>
        <v/>
      </c>
      <c r="N180" s="67" t="str">
        <f t="shared" si="218"/>
        <v/>
      </c>
      <c r="O180" s="67" t="str">
        <f t="shared" si="218"/>
        <v/>
      </c>
      <c r="P180" s="67">
        <f t="shared" si="218"/>
        <v>16209.651460778019</v>
      </c>
      <c r="Q180" s="67">
        <f t="shared" si="218"/>
        <v>16820.149133226143</v>
      </c>
    </row>
    <row r="181" spans="1:17" ht="11.45" customHeight="1" x14ac:dyDescent="0.25">
      <c r="A181" s="62" t="s">
        <v>56</v>
      </c>
      <c r="B181" s="67">
        <f t="shared" ref="B181" si="219">IF(B44=0,"",B44*1000000/B98)</f>
        <v>29970.11598732221</v>
      </c>
      <c r="C181" s="67">
        <f t="shared" ref="C181:Q181" si="220">IF(C44=0,"",C44*1000000/C98)</f>
        <v>30704.168932771725</v>
      </c>
      <c r="D181" s="67">
        <f t="shared" si="220"/>
        <v>31135.020752787914</v>
      </c>
      <c r="E181" s="67">
        <f t="shared" si="220"/>
        <v>28880.833644434704</v>
      </c>
      <c r="F181" s="67">
        <f t="shared" si="220"/>
        <v>28877.307948216625</v>
      </c>
      <c r="G181" s="67">
        <f t="shared" si="220"/>
        <v>28403.553677583437</v>
      </c>
      <c r="H181" s="67">
        <f t="shared" si="220"/>
        <v>28938.501272421814</v>
      </c>
      <c r="I181" s="67">
        <f t="shared" si="220"/>
        <v>28935.827963012191</v>
      </c>
      <c r="J181" s="67">
        <f t="shared" si="220"/>
        <v>28352.520663977186</v>
      </c>
      <c r="K181" s="67">
        <f t="shared" si="220"/>
        <v>45054.689451577557</v>
      </c>
      <c r="L181" s="67">
        <f t="shared" si="220"/>
        <v>54358.097426733337</v>
      </c>
      <c r="M181" s="67">
        <f t="shared" si="220"/>
        <v>44979.023698681689</v>
      </c>
      <c r="N181" s="67">
        <f t="shared" si="220"/>
        <v>55192.874160708139</v>
      </c>
      <c r="O181" s="67">
        <f t="shared" si="220"/>
        <v>35995.122735584133</v>
      </c>
      <c r="P181" s="67">
        <f t="shared" si="220"/>
        <v>23497.450218070571</v>
      </c>
      <c r="Q181" s="67">
        <f t="shared" si="220"/>
        <v>48277.202220674873</v>
      </c>
    </row>
    <row r="182" spans="1:17" ht="11.45" customHeight="1" x14ac:dyDescent="0.25">
      <c r="A182" s="62" t="s">
        <v>55</v>
      </c>
      <c r="B182" s="67" t="str">
        <f t="shared" ref="B182:B183" si="221">IF(B45=0,"",B45*1000000/B99)</f>
        <v/>
      </c>
      <c r="C182" s="67" t="str">
        <f t="shared" ref="C182:Q182" si="222">IF(C45=0,"",C45*1000000/C99)</f>
        <v/>
      </c>
      <c r="D182" s="67" t="str">
        <f t="shared" si="222"/>
        <v/>
      </c>
      <c r="E182" s="67" t="str">
        <f t="shared" si="222"/>
        <v/>
      </c>
      <c r="F182" s="67" t="str">
        <f t="shared" si="222"/>
        <v/>
      </c>
      <c r="G182" s="67" t="str">
        <f t="shared" si="222"/>
        <v/>
      </c>
      <c r="H182" s="67" t="str">
        <f t="shared" si="222"/>
        <v/>
      </c>
      <c r="I182" s="67" t="str">
        <f t="shared" si="222"/>
        <v/>
      </c>
      <c r="J182" s="67" t="str">
        <f t="shared" si="222"/>
        <v/>
      </c>
      <c r="K182" s="67" t="str">
        <f t="shared" si="222"/>
        <v/>
      </c>
      <c r="L182" s="67" t="str">
        <f t="shared" si="222"/>
        <v/>
      </c>
      <c r="M182" s="67" t="str">
        <f t="shared" si="222"/>
        <v/>
      </c>
      <c r="N182" s="67" t="str">
        <f t="shared" si="222"/>
        <v/>
      </c>
      <c r="O182" s="67" t="str">
        <f t="shared" si="222"/>
        <v/>
      </c>
      <c r="P182" s="67">
        <f t="shared" si="222"/>
        <v>42006.222616756837</v>
      </c>
      <c r="Q182" s="67">
        <f t="shared" si="222"/>
        <v>42060.105825409839</v>
      </c>
    </row>
    <row r="183" spans="1:17" ht="11.45" customHeight="1" x14ac:dyDescent="0.25">
      <c r="A183" s="25" t="s">
        <v>18</v>
      </c>
      <c r="B183" s="66">
        <f t="shared" si="221"/>
        <v>11725.058748765321</v>
      </c>
      <c r="C183" s="66">
        <f t="shared" ref="C183:Q183" si="223">IF(C46=0,"",C46*1000000/C100)</f>
        <v>13197.578888935963</v>
      </c>
      <c r="D183" s="66">
        <f t="shared" si="223"/>
        <v>12558.500189975955</v>
      </c>
      <c r="E183" s="66">
        <f t="shared" si="223"/>
        <v>13021.787222485484</v>
      </c>
      <c r="F183" s="66">
        <f t="shared" si="223"/>
        <v>13129.656676308434</v>
      </c>
      <c r="G183" s="66">
        <f t="shared" si="223"/>
        <v>12974.539264759434</v>
      </c>
      <c r="H183" s="66">
        <f t="shared" si="223"/>
        <v>13513.701542579249</v>
      </c>
      <c r="I183" s="66">
        <f t="shared" si="223"/>
        <v>13436.247265477092</v>
      </c>
      <c r="J183" s="66">
        <f t="shared" si="223"/>
        <v>13279.924980229294</v>
      </c>
      <c r="K183" s="66">
        <f t="shared" si="223"/>
        <v>13211.155607816956</v>
      </c>
      <c r="L183" s="66">
        <f t="shared" si="223"/>
        <v>13129.028129057457</v>
      </c>
      <c r="M183" s="66">
        <f t="shared" si="223"/>
        <v>13185.431909793882</v>
      </c>
      <c r="N183" s="66">
        <f t="shared" si="223"/>
        <v>13229.334373498934</v>
      </c>
      <c r="O183" s="66">
        <f t="shared" si="223"/>
        <v>13177.680918931708</v>
      </c>
      <c r="P183" s="66">
        <f t="shared" si="223"/>
        <v>13110.21520671164</v>
      </c>
      <c r="Q183" s="66">
        <f t="shared" si="223"/>
        <v>13491.226645776196</v>
      </c>
    </row>
    <row r="184" spans="1:17" ht="11.45" customHeight="1" x14ac:dyDescent="0.25">
      <c r="A184" s="23" t="s">
        <v>27</v>
      </c>
      <c r="B184" s="65">
        <f t="shared" ref="B184" si="224">IF(B47=0,"",B47*1000000/B101)</f>
        <v>9271.9841300058379</v>
      </c>
      <c r="C184" s="65">
        <f t="shared" ref="C184:Q184" si="225">IF(C47=0,"",C47*1000000/C101)</f>
        <v>10767.905072832458</v>
      </c>
      <c r="D184" s="65">
        <f t="shared" si="225"/>
        <v>9416.4344843577237</v>
      </c>
      <c r="E184" s="65">
        <f t="shared" si="225"/>
        <v>9851.3848164390038</v>
      </c>
      <c r="F184" s="65">
        <f t="shared" si="225"/>
        <v>9589.3767393839316</v>
      </c>
      <c r="G184" s="65">
        <f t="shared" si="225"/>
        <v>9197.1444388747277</v>
      </c>
      <c r="H184" s="65">
        <f t="shared" si="225"/>
        <v>9666.6245245553473</v>
      </c>
      <c r="I184" s="65">
        <f t="shared" si="225"/>
        <v>9893.7768498645582</v>
      </c>
      <c r="J184" s="65">
        <f t="shared" si="225"/>
        <v>9898.8581518532155</v>
      </c>
      <c r="K184" s="65">
        <f t="shared" si="225"/>
        <v>9920.1923079005701</v>
      </c>
      <c r="L184" s="65">
        <f t="shared" si="225"/>
        <v>9880.1254311724315</v>
      </c>
      <c r="M184" s="65">
        <f t="shared" si="225"/>
        <v>9897.2501578539632</v>
      </c>
      <c r="N184" s="65">
        <f t="shared" si="225"/>
        <v>9924.1981591419262</v>
      </c>
      <c r="O184" s="65">
        <f t="shared" si="225"/>
        <v>10005.847591743548</v>
      </c>
      <c r="P184" s="65">
        <f t="shared" si="225"/>
        <v>9953.2038942864256</v>
      </c>
      <c r="Q184" s="65">
        <f t="shared" si="225"/>
        <v>10420.22151539918</v>
      </c>
    </row>
    <row r="185" spans="1:17" ht="11.45" customHeight="1" x14ac:dyDescent="0.25">
      <c r="A185" s="62" t="s">
        <v>59</v>
      </c>
      <c r="B185" s="64">
        <f t="shared" ref="B185" si="226">IF(B48=0,"",B48*1000000/B102)</f>
        <v>8907.308932013264</v>
      </c>
      <c r="C185" s="64">
        <f t="shared" ref="C185:Q185" si="227">IF(C48=0,"",C48*1000000/C102)</f>
        <v>9925.7579831750318</v>
      </c>
      <c r="D185" s="64">
        <f t="shared" si="227"/>
        <v>9075.7622561543831</v>
      </c>
      <c r="E185" s="64">
        <f t="shared" si="227"/>
        <v>9063.2747621246381</v>
      </c>
      <c r="F185" s="64">
        <f t="shared" si="227"/>
        <v>8987.4668159258108</v>
      </c>
      <c r="G185" s="64">
        <f t="shared" si="227"/>
        <v>8713.0302908374942</v>
      </c>
      <c r="H185" s="64">
        <f t="shared" si="227"/>
        <v>8749.5975755270538</v>
      </c>
      <c r="I185" s="64">
        <f t="shared" si="227"/>
        <v>9410.9814120742612</v>
      </c>
      <c r="J185" s="64">
        <f t="shared" si="227"/>
        <v>9911.6384101631556</v>
      </c>
      <c r="K185" s="64">
        <f t="shared" si="227"/>
        <v>9461.0184791548036</v>
      </c>
      <c r="L185" s="64">
        <f t="shared" si="227"/>
        <v>9268.3013525896895</v>
      </c>
      <c r="M185" s="64">
        <f t="shared" si="227"/>
        <v>9300.9467358654056</v>
      </c>
      <c r="N185" s="64">
        <f t="shared" si="227"/>
        <v>9102.8087570663265</v>
      </c>
      <c r="O185" s="64">
        <f t="shared" si="227"/>
        <v>8915.5394512022685</v>
      </c>
      <c r="P185" s="64">
        <f t="shared" si="227"/>
        <v>8956.8129391956263</v>
      </c>
      <c r="Q185" s="64">
        <f t="shared" si="227"/>
        <v>9893.2652231786706</v>
      </c>
    </row>
    <row r="186" spans="1:17" ht="11.45" customHeight="1" x14ac:dyDescent="0.25">
      <c r="A186" s="62" t="s">
        <v>58</v>
      </c>
      <c r="B186" s="64">
        <f t="shared" ref="B186" si="228">IF(B49=0,"",B49*1000000/B103)</f>
        <v>9285.3064310433965</v>
      </c>
      <c r="C186" s="64">
        <f t="shared" ref="C186:Q186" si="229">IF(C49=0,"",C49*1000000/C103)</f>
        <v>10797.697184354756</v>
      </c>
      <c r="D186" s="64">
        <f t="shared" si="229"/>
        <v>9426.3133130711758</v>
      </c>
      <c r="E186" s="64">
        <f t="shared" si="229"/>
        <v>9872.1478978398791</v>
      </c>
      <c r="F186" s="64">
        <f t="shared" si="229"/>
        <v>9602.7838090274654</v>
      </c>
      <c r="G186" s="64">
        <f t="shared" si="229"/>
        <v>9206.3857754405872</v>
      </c>
      <c r="H186" s="64">
        <f t="shared" si="229"/>
        <v>9682.6530113571298</v>
      </c>
      <c r="I186" s="64">
        <f t="shared" si="229"/>
        <v>9901.205713210682</v>
      </c>
      <c r="J186" s="64">
        <f t="shared" si="229"/>
        <v>9898.7010012110895</v>
      </c>
      <c r="K186" s="64">
        <f t="shared" si="229"/>
        <v>9926.0826152397021</v>
      </c>
      <c r="L186" s="64">
        <f t="shared" si="229"/>
        <v>9887.3049869112874</v>
      </c>
      <c r="M186" s="64">
        <f t="shared" si="229"/>
        <v>9903.5234735261402</v>
      </c>
      <c r="N186" s="64">
        <f t="shared" si="229"/>
        <v>9933.2272918965227</v>
      </c>
      <c r="O186" s="64">
        <f t="shared" si="229"/>
        <v>10021.243818322466</v>
      </c>
      <c r="P186" s="64">
        <f t="shared" si="229"/>
        <v>9967.7119926571067</v>
      </c>
      <c r="Q186" s="64">
        <f t="shared" si="229"/>
        <v>10436.627378754773</v>
      </c>
    </row>
    <row r="187" spans="1:17" ht="11.45" customHeight="1" x14ac:dyDescent="0.25">
      <c r="A187" s="62" t="s">
        <v>57</v>
      </c>
      <c r="B187" s="64" t="str">
        <f t="shared" ref="B187" si="230">IF(B50=0,"",B50*1000000/B104)</f>
        <v/>
      </c>
      <c r="C187" s="64" t="str">
        <f t="shared" ref="C187:Q187" si="231">IF(C50=0,"",C50*1000000/C104)</f>
        <v/>
      </c>
      <c r="D187" s="64" t="str">
        <f t="shared" si="231"/>
        <v/>
      </c>
      <c r="E187" s="64" t="str">
        <f t="shared" si="231"/>
        <v/>
      </c>
      <c r="F187" s="64" t="str">
        <f t="shared" si="231"/>
        <v/>
      </c>
      <c r="G187" s="64" t="str">
        <f t="shared" si="231"/>
        <v/>
      </c>
      <c r="H187" s="64" t="str">
        <f t="shared" si="231"/>
        <v/>
      </c>
      <c r="I187" s="64" t="str">
        <f t="shared" si="231"/>
        <v/>
      </c>
      <c r="J187" s="64" t="str">
        <f t="shared" si="231"/>
        <v/>
      </c>
      <c r="K187" s="64" t="str">
        <f t="shared" si="231"/>
        <v/>
      </c>
      <c r="L187" s="64" t="str">
        <f t="shared" si="231"/>
        <v/>
      </c>
      <c r="M187" s="64" t="str">
        <f t="shared" si="231"/>
        <v/>
      </c>
      <c r="N187" s="64" t="str">
        <f t="shared" si="231"/>
        <v/>
      </c>
      <c r="O187" s="64">
        <f t="shared" si="231"/>
        <v>6139.0856847800451</v>
      </c>
      <c r="P187" s="64">
        <f t="shared" si="231"/>
        <v>6105.1756471112003</v>
      </c>
      <c r="Q187" s="64">
        <f t="shared" si="231"/>
        <v>6406.3094992544866</v>
      </c>
    </row>
    <row r="188" spans="1:17" ht="11.45" customHeight="1" x14ac:dyDescent="0.25">
      <c r="A188" s="62" t="s">
        <v>56</v>
      </c>
      <c r="B188" s="64" t="str">
        <f t="shared" ref="B188" si="232">IF(B51=0,"",B51*1000000/B105)</f>
        <v/>
      </c>
      <c r="C188" s="64" t="str">
        <f t="shared" ref="C188:Q188" si="233">IF(C51=0,"",C51*1000000/C105)</f>
        <v/>
      </c>
      <c r="D188" s="64" t="str">
        <f t="shared" si="233"/>
        <v/>
      </c>
      <c r="E188" s="64" t="str">
        <f t="shared" si="233"/>
        <v/>
      </c>
      <c r="F188" s="64" t="str">
        <f t="shared" si="233"/>
        <v/>
      </c>
      <c r="G188" s="64" t="str">
        <f t="shared" si="233"/>
        <v/>
      </c>
      <c r="H188" s="64" t="str">
        <f t="shared" si="233"/>
        <v/>
      </c>
      <c r="I188" s="64" t="str">
        <f t="shared" si="233"/>
        <v/>
      </c>
      <c r="J188" s="64" t="str">
        <f t="shared" si="233"/>
        <v/>
      </c>
      <c r="K188" s="64" t="str">
        <f t="shared" si="233"/>
        <v/>
      </c>
      <c r="L188" s="64" t="str">
        <f t="shared" si="233"/>
        <v/>
      </c>
      <c r="M188" s="64" t="str">
        <f t="shared" si="233"/>
        <v/>
      </c>
      <c r="N188" s="64" t="str">
        <f t="shared" si="233"/>
        <v/>
      </c>
      <c r="O188" s="64">
        <f t="shared" si="233"/>
        <v>6607.6527927906054</v>
      </c>
      <c r="P188" s="64">
        <f t="shared" si="233"/>
        <v>6571.1545638016078</v>
      </c>
      <c r="Q188" s="64">
        <f t="shared" si="233"/>
        <v>6895.2725255449077</v>
      </c>
    </row>
    <row r="189" spans="1:17" ht="11.45" customHeight="1" x14ac:dyDescent="0.25">
      <c r="A189" s="62" t="s">
        <v>55</v>
      </c>
      <c r="B189" s="64" t="str">
        <f t="shared" ref="B189" si="234">IF(B52=0,"",B52*1000000/B106)</f>
        <v/>
      </c>
      <c r="C189" s="64" t="str">
        <f t="shared" ref="C189:Q189" si="235">IF(C52=0,"",C52*1000000/C106)</f>
        <v/>
      </c>
      <c r="D189" s="64" t="str">
        <f t="shared" si="235"/>
        <v/>
      </c>
      <c r="E189" s="64" t="str">
        <f t="shared" si="235"/>
        <v/>
      </c>
      <c r="F189" s="64" t="str">
        <f t="shared" si="235"/>
        <v/>
      </c>
      <c r="G189" s="64" t="str">
        <f t="shared" si="235"/>
        <v/>
      </c>
      <c r="H189" s="64" t="str">
        <f t="shared" si="235"/>
        <v/>
      </c>
      <c r="I189" s="64" t="str">
        <f t="shared" si="235"/>
        <v/>
      </c>
      <c r="J189" s="64" t="str">
        <f t="shared" si="235"/>
        <v/>
      </c>
      <c r="K189" s="64" t="str">
        <f t="shared" si="235"/>
        <v/>
      </c>
      <c r="L189" s="64" t="str">
        <f t="shared" si="235"/>
        <v/>
      </c>
      <c r="M189" s="64" t="str">
        <f t="shared" si="235"/>
        <v/>
      </c>
      <c r="N189" s="64">
        <f t="shared" si="235"/>
        <v>8600.4626795848744</v>
      </c>
      <c r="O189" s="64">
        <f t="shared" si="235"/>
        <v>8603.9868596093493</v>
      </c>
      <c r="P189" s="64">
        <f t="shared" si="235"/>
        <v>8606.2565389651645</v>
      </c>
      <c r="Q189" s="64">
        <f t="shared" si="235"/>
        <v>8626.0106519258479</v>
      </c>
    </row>
    <row r="190" spans="1:17" ht="11.45" customHeight="1" x14ac:dyDescent="0.25">
      <c r="A190" s="19" t="s">
        <v>24</v>
      </c>
      <c r="B190" s="63">
        <f t="shared" ref="B190" si="236">IF(B53=0,"",B53*1000000/B107)</f>
        <v>26768.943623479641</v>
      </c>
      <c r="C190" s="63">
        <f t="shared" ref="C190:Q190" si="237">IF(C53=0,"",C53*1000000/C107)</f>
        <v>28161.360632687571</v>
      </c>
      <c r="D190" s="63">
        <f t="shared" si="237"/>
        <v>31172.469363109936</v>
      </c>
      <c r="E190" s="63">
        <f t="shared" si="237"/>
        <v>31635.290408948818</v>
      </c>
      <c r="F190" s="63">
        <f t="shared" si="237"/>
        <v>35154.8267521546</v>
      </c>
      <c r="G190" s="63">
        <f t="shared" si="237"/>
        <v>36620.896373451986</v>
      </c>
      <c r="H190" s="63">
        <f t="shared" si="237"/>
        <v>37577.822086972141</v>
      </c>
      <c r="I190" s="63">
        <f t="shared" si="237"/>
        <v>38991.082872421983</v>
      </c>
      <c r="J190" s="63">
        <f t="shared" si="237"/>
        <v>35736.372259271127</v>
      </c>
      <c r="K190" s="63">
        <f t="shared" si="237"/>
        <v>32153.88885588781</v>
      </c>
      <c r="L190" s="63">
        <f t="shared" si="237"/>
        <v>31292.531801499477</v>
      </c>
      <c r="M190" s="63">
        <f t="shared" si="237"/>
        <v>31210.438528280833</v>
      </c>
      <c r="N190" s="63">
        <f t="shared" si="237"/>
        <v>30513.347611161505</v>
      </c>
      <c r="O190" s="63">
        <f t="shared" si="237"/>
        <v>28903.125518244269</v>
      </c>
      <c r="P190" s="63">
        <f t="shared" si="237"/>
        <v>29295.254164921625</v>
      </c>
      <c r="Q190" s="63">
        <f t="shared" si="237"/>
        <v>30559.893201207313</v>
      </c>
    </row>
    <row r="191" spans="1:17" ht="11.45" customHeight="1" x14ac:dyDescent="0.25">
      <c r="A191" s="17" t="s">
        <v>23</v>
      </c>
      <c r="B191" s="67">
        <f t="shared" ref="B191" si="238">IF(B54=0,"",B54*1000000/B108)</f>
        <v>23145.801655685082</v>
      </c>
      <c r="C191" s="67">
        <f t="shared" ref="C191:Q191" si="239">IF(C54=0,"",C54*1000000/C108)</f>
        <v>24491.670897705568</v>
      </c>
      <c r="D191" s="67">
        <f t="shared" si="239"/>
        <v>27568.737021776236</v>
      </c>
      <c r="E191" s="67">
        <f t="shared" si="239"/>
        <v>28138.37449633604</v>
      </c>
      <c r="F191" s="67">
        <f t="shared" si="239"/>
        <v>31346.908431777509</v>
      </c>
      <c r="G191" s="67">
        <f t="shared" si="239"/>
        <v>32866.456880771686</v>
      </c>
      <c r="H191" s="67">
        <f t="shared" si="239"/>
        <v>33885.946345563738</v>
      </c>
      <c r="I191" s="67">
        <f t="shared" si="239"/>
        <v>35432.187680791525</v>
      </c>
      <c r="J191" s="67">
        <f t="shared" si="239"/>
        <v>32263.251188253933</v>
      </c>
      <c r="K191" s="67">
        <f t="shared" si="239"/>
        <v>28674.155517813335</v>
      </c>
      <c r="L191" s="67">
        <f t="shared" si="239"/>
        <v>27796.220789324689</v>
      </c>
      <c r="M191" s="67">
        <f t="shared" si="239"/>
        <v>27661.78776024497</v>
      </c>
      <c r="N191" s="67">
        <f t="shared" si="239"/>
        <v>26890.883858096971</v>
      </c>
      <c r="O191" s="67">
        <f t="shared" si="239"/>
        <v>24959.935041347038</v>
      </c>
      <c r="P191" s="67">
        <f t="shared" si="239"/>
        <v>25419.761230873995</v>
      </c>
      <c r="Q191" s="67">
        <f t="shared" si="239"/>
        <v>26616.313373551486</v>
      </c>
    </row>
    <row r="192" spans="1:17" ht="11.45" customHeight="1" x14ac:dyDescent="0.25">
      <c r="A192" s="15" t="s">
        <v>22</v>
      </c>
      <c r="B192" s="60">
        <f t="shared" ref="B192" si="240">IF(B55=0,"",B55*1000000/B109)</f>
        <v>85000</v>
      </c>
      <c r="C192" s="60">
        <f t="shared" ref="C192:Q192" si="241">IF(C55=0,"",C55*1000000/C109)</f>
        <v>85000</v>
      </c>
      <c r="D192" s="60">
        <f t="shared" si="241"/>
        <v>85000</v>
      </c>
      <c r="E192" s="60">
        <f t="shared" si="241"/>
        <v>85000</v>
      </c>
      <c r="F192" s="60">
        <f t="shared" si="241"/>
        <v>85000</v>
      </c>
      <c r="G192" s="60">
        <f t="shared" si="241"/>
        <v>85000</v>
      </c>
      <c r="H192" s="60">
        <f t="shared" si="241"/>
        <v>85000</v>
      </c>
      <c r="I192" s="60">
        <f t="shared" si="241"/>
        <v>85000</v>
      </c>
      <c r="J192" s="60">
        <f t="shared" si="241"/>
        <v>85000</v>
      </c>
      <c r="K192" s="60">
        <f t="shared" si="241"/>
        <v>85000</v>
      </c>
      <c r="L192" s="60">
        <f t="shared" si="241"/>
        <v>85000</v>
      </c>
      <c r="M192" s="60">
        <f t="shared" si="241"/>
        <v>85000</v>
      </c>
      <c r="N192" s="60">
        <f t="shared" si="241"/>
        <v>85000</v>
      </c>
      <c r="O192" s="60">
        <f t="shared" si="241"/>
        <v>85000</v>
      </c>
      <c r="P192" s="60">
        <f t="shared" si="241"/>
        <v>85000</v>
      </c>
      <c r="Q192" s="60">
        <f t="shared" si="241"/>
        <v>85000</v>
      </c>
    </row>
    <row r="193" spans="1:17" ht="11.45" customHeight="1" x14ac:dyDescent="0.25">
      <c r="A193" s="59"/>
      <c r="B193" s="58"/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</row>
    <row r="194" spans="1:17" ht="11.45" customHeight="1" x14ac:dyDescent="0.25">
      <c r="A194" s="27" t="s">
        <v>64</v>
      </c>
      <c r="B194" s="68"/>
      <c r="C194" s="68"/>
      <c r="D194" s="68"/>
      <c r="E194" s="68"/>
      <c r="F194" s="68"/>
      <c r="G194" s="68"/>
      <c r="H194" s="68"/>
      <c r="I194" s="68"/>
      <c r="J194" s="68"/>
      <c r="K194" s="68"/>
      <c r="L194" s="68"/>
      <c r="M194" s="68"/>
      <c r="N194" s="68"/>
      <c r="O194" s="68"/>
      <c r="P194" s="68"/>
      <c r="Q194" s="68"/>
    </row>
    <row r="195" spans="1:17" ht="11.45" customHeight="1" x14ac:dyDescent="0.25">
      <c r="A195" s="25" t="s">
        <v>63</v>
      </c>
      <c r="B195" s="66">
        <f t="shared" ref="B195:B196" si="242">IF(B4=0,"",B4*1000000/B85)</f>
        <v>17437.710065902742</v>
      </c>
      <c r="C195" s="66">
        <f t="shared" ref="C195:Q195" si="243">IF(C4=0,"",C4*1000000/C85)</f>
        <v>17254.107298347495</v>
      </c>
      <c r="D195" s="66">
        <f t="shared" si="243"/>
        <v>16800.524337305789</v>
      </c>
      <c r="E195" s="66">
        <f t="shared" si="243"/>
        <v>17096.005867720018</v>
      </c>
      <c r="F195" s="66">
        <f t="shared" si="243"/>
        <v>16848.192304278917</v>
      </c>
      <c r="G195" s="66">
        <f t="shared" si="243"/>
        <v>16547.746230669942</v>
      </c>
      <c r="H195" s="66">
        <f t="shared" si="243"/>
        <v>15826.630887784366</v>
      </c>
      <c r="I195" s="66">
        <f t="shared" si="243"/>
        <v>15730.018255972625</v>
      </c>
      <c r="J195" s="66">
        <f t="shared" si="243"/>
        <v>15449.96948770065</v>
      </c>
      <c r="K195" s="66">
        <f t="shared" si="243"/>
        <v>15683.786041577725</v>
      </c>
      <c r="L195" s="66">
        <f t="shared" si="243"/>
        <v>15029.841582394172</v>
      </c>
      <c r="M195" s="66">
        <f t="shared" si="243"/>
        <v>14793.033877792594</v>
      </c>
      <c r="N195" s="66">
        <f t="shared" si="243"/>
        <v>14265.686300628735</v>
      </c>
      <c r="O195" s="66">
        <f t="shared" si="243"/>
        <v>14199.544509916062</v>
      </c>
      <c r="P195" s="66">
        <f t="shared" si="243"/>
        <v>13423.435210628988</v>
      </c>
      <c r="Q195" s="66">
        <f t="shared" si="243"/>
        <v>13859.240010004503</v>
      </c>
    </row>
    <row r="196" spans="1:17" ht="11.45" customHeight="1" x14ac:dyDescent="0.25">
      <c r="A196" s="23" t="s">
        <v>30</v>
      </c>
      <c r="B196" s="65">
        <f t="shared" si="242"/>
        <v>3267.7263865510126</v>
      </c>
      <c r="C196" s="65">
        <f t="shared" ref="C196:Q196" si="244">IF(C5=0,"",C5*1000000/C86)</f>
        <v>3423.3659409211673</v>
      </c>
      <c r="D196" s="65">
        <f t="shared" si="244"/>
        <v>2937.8943131856986</v>
      </c>
      <c r="E196" s="65">
        <f t="shared" si="244"/>
        <v>3241.1102254309931</v>
      </c>
      <c r="F196" s="65">
        <f t="shared" si="244"/>
        <v>2988.5755066779543</v>
      </c>
      <c r="G196" s="65">
        <f t="shared" si="244"/>
        <v>3212.0586441727951</v>
      </c>
      <c r="H196" s="65">
        <f t="shared" si="244"/>
        <v>3074.4585285574935</v>
      </c>
      <c r="I196" s="65">
        <f t="shared" si="244"/>
        <v>3250.5945960518566</v>
      </c>
      <c r="J196" s="65">
        <f t="shared" si="244"/>
        <v>3163.8727636830249</v>
      </c>
      <c r="K196" s="65">
        <f t="shared" si="244"/>
        <v>3253.9059831107061</v>
      </c>
      <c r="L196" s="65">
        <f t="shared" si="244"/>
        <v>3287.3956870657826</v>
      </c>
      <c r="M196" s="65">
        <f t="shared" si="244"/>
        <v>3002.9303285339511</v>
      </c>
      <c r="N196" s="65">
        <f t="shared" si="244"/>
        <v>2855.3169101023</v>
      </c>
      <c r="O196" s="65">
        <f t="shared" si="244"/>
        <v>2841.7095665683655</v>
      </c>
      <c r="P196" s="65">
        <f t="shared" si="244"/>
        <v>3162.4322579779096</v>
      </c>
      <c r="Q196" s="65">
        <f t="shared" si="244"/>
        <v>3438.7411917483605</v>
      </c>
    </row>
    <row r="197" spans="1:17" ht="11.45" customHeight="1" x14ac:dyDescent="0.25">
      <c r="A197" s="19" t="s">
        <v>29</v>
      </c>
      <c r="B197" s="63">
        <f t="shared" ref="B197" si="245">IF(B6=0,"",B6*1000000/B87)</f>
        <v>17245.740012537757</v>
      </c>
      <c r="C197" s="63">
        <f t="shared" ref="C197:Q197" si="246">IF(C6=0,"",C6*1000000/C87)</f>
        <v>16966.282849429786</v>
      </c>
      <c r="D197" s="63">
        <f t="shared" si="246"/>
        <v>16815.245822879409</v>
      </c>
      <c r="E197" s="63">
        <f t="shared" si="246"/>
        <v>17226.455479452055</v>
      </c>
      <c r="F197" s="63">
        <f t="shared" si="246"/>
        <v>16896.530549585506</v>
      </c>
      <c r="G197" s="63">
        <f t="shared" si="246"/>
        <v>16681.022777995688</v>
      </c>
      <c r="H197" s="63">
        <f t="shared" si="246"/>
        <v>16194.224101078229</v>
      </c>
      <c r="I197" s="63">
        <f t="shared" si="246"/>
        <v>15776.332720588238</v>
      </c>
      <c r="J197" s="63">
        <f t="shared" si="246"/>
        <v>15471.257620230297</v>
      </c>
      <c r="K197" s="63">
        <f t="shared" si="246"/>
        <v>15938.910116448325</v>
      </c>
      <c r="L197" s="63">
        <f t="shared" si="246"/>
        <v>15424.823911865631</v>
      </c>
      <c r="M197" s="63">
        <f t="shared" si="246"/>
        <v>14993.984827400458</v>
      </c>
      <c r="N197" s="63">
        <f t="shared" si="246"/>
        <v>14430.285868392662</v>
      </c>
      <c r="O197" s="63">
        <f t="shared" si="246"/>
        <v>14372.106238959474</v>
      </c>
      <c r="P197" s="63">
        <f t="shared" si="246"/>
        <v>14013.201926579219</v>
      </c>
      <c r="Q197" s="63">
        <f t="shared" si="246"/>
        <v>14204.661223036843</v>
      </c>
    </row>
    <row r="198" spans="1:17" ht="11.45" customHeight="1" x14ac:dyDescent="0.25">
      <c r="A198" s="62" t="s">
        <v>59</v>
      </c>
      <c r="B198" s="64">
        <f t="shared" ref="B198" si="247">IF(B7=0,"",B7*1000000/B88)</f>
        <v>12408.363847488048</v>
      </c>
      <c r="C198" s="64">
        <f t="shared" ref="C198:Q198" si="248">IF(C7=0,"",C7*1000000/C88)</f>
        <v>11896.119633452434</v>
      </c>
      <c r="D198" s="64">
        <f t="shared" si="248"/>
        <v>11496.259007978188</v>
      </c>
      <c r="E198" s="64">
        <f t="shared" si="248"/>
        <v>11413.381666392585</v>
      </c>
      <c r="F198" s="64">
        <f t="shared" si="248"/>
        <v>10869.637332468814</v>
      </c>
      <c r="G198" s="64">
        <f t="shared" si="248"/>
        <v>10438.557744359558</v>
      </c>
      <c r="H198" s="64">
        <f t="shared" si="248"/>
        <v>9862.2652693120181</v>
      </c>
      <c r="I198" s="64">
        <f t="shared" si="248"/>
        <v>9397.055348013344</v>
      </c>
      <c r="J198" s="64">
        <f t="shared" si="248"/>
        <v>9089.6203561519305</v>
      </c>
      <c r="K198" s="64">
        <f t="shared" si="248"/>
        <v>9237.5748405409213</v>
      </c>
      <c r="L198" s="64">
        <f t="shared" si="248"/>
        <v>8839.1766902300569</v>
      </c>
      <c r="M198" s="64">
        <f t="shared" si="248"/>
        <v>8521.6505895132959</v>
      </c>
      <c r="N198" s="64">
        <f t="shared" si="248"/>
        <v>8147.3795378045961</v>
      </c>
      <c r="O198" s="64">
        <f t="shared" si="248"/>
        <v>8039.0113222915188</v>
      </c>
      <c r="P198" s="64">
        <f t="shared" si="248"/>
        <v>7764.2668063124638</v>
      </c>
      <c r="Q198" s="64">
        <f t="shared" si="248"/>
        <v>7822.6283666377649</v>
      </c>
    </row>
    <row r="199" spans="1:17" ht="11.45" customHeight="1" x14ac:dyDescent="0.25">
      <c r="A199" s="62" t="s">
        <v>58</v>
      </c>
      <c r="B199" s="64">
        <f t="shared" ref="B199" si="249">IF(B8=0,"",B8*1000000/B89)</f>
        <v>30306.663686268515</v>
      </c>
      <c r="C199" s="64">
        <f t="shared" ref="C199:Q199" si="250">IF(C8=0,"",C8*1000000/C89)</f>
        <v>29055.538774811539</v>
      </c>
      <c r="D199" s="64">
        <f t="shared" si="250"/>
        <v>28078.903849645143</v>
      </c>
      <c r="E199" s="64">
        <f t="shared" si="250"/>
        <v>27876.481052448125</v>
      </c>
      <c r="F199" s="64">
        <f t="shared" si="250"/>
        <v>26548.419040237091</v>
      </c>
      <c r="G199" s="64">
        <f t="shared" si="250"/>
        <v>25495.533723573248</v>
      </c>
      <c r="H199" s="64">
        <f t="shared" si="250"/>
        <v>24087.974883353669</v>
      </c>
      <c r="I199" s="64">
        <f t="shared" si="250"/>
        <v>22951.72833210761</v>
      </c>
      <c r="J199" s="64">
        <f t="shared" si="250"/>
        <v>22200.837318735146</v>
      </c>
      <c r="K199" s="64">
        <f t="shared" si="250"/>
        <v>22562.207025036936</v>
      </c>
      <c r="L199" s="64">
        <f t="shared" si="250"/>
        <v>21589.1441052913</v>
      </c>
      <c r="M199" s="64">
        <f t="shared" si="250"/>
        <v>20813.606180685449</v>
      </c>
      <c r="N199" s="64">
        <f t="shared" si="250"/>
        <v>19899.472211770786</v>
      </c>
      <c r="O199" s="64">
        <f t="shared" si="250"/>
        <v>19634.789526591398</v>
      </c>
      <c r="P199" s="64">
        <f t="shared" si="250"/>
        <v>18963.742985100002</v>
      </c>
      <c r="Q199" s="64">
        <f t="shared" si="250"/>
        <v>19106.287498036956</v>
      </c>
    </row>
    <row r="200" spans="1:17" ht="11.45" customHeight="1" x14ac:dyDescent="0.25">
      <c r="A200" s="62" t="s">
        <v>57</v>
      </c>
      <c r="B200" s="64">
        <f t="shared" ref="B200" si="251">IF(B9=0,"",B9*1000000/B90)</f>
        <v>19792.381461584475</v>
      </c>
      <c r="C200" s="64">
        <f t="shared" ref="C200:Q200" si="252">IF(C9=0,"",C9*1000000/C90)</f>
        <v>18386.606866164184</v>
      </c>
      <c r="D200" s="64">
        <f t="shared" si="252"/>
        <v>17595.534180422033</v>
      </c>
      <c r="E200" s="64">
        <f t="shared" si="252"/>
        <v>18417.7983505011</v>
      </c>
      <c r="F200" s="64">
        <f t="shared" si="252"/>
        <v>18141.496569505034</v>
      </c>
      <c r="G200" s="64">
        <f t="shared" si="252"/>
        <v>16615.672178420984</v>
      </c>
      <c r="H200" s="64">
        <f t="shared" si="252"/>
        <v>16163.861698541099</v>
      </c>
      <c r="I200" s="64">
        <f t="shared" si="252"/>
        <v>15204.126644240971</v>
      </c>
      <c r="J200" s="64">
        <f t="shared" si="252"/>
        <v>14015.785505180691</v>
      </c>
      <c r="K200" s="64">
        <f t="shared" si="252"/>
        <v>14060.679020171527</v>
      </c>
      <c r="L200" s="64">
        <f t="shared" si="252"/>
        <v>14024.284654244526</v>
      </c>
      <c r="M200" s="64">
        <f t="shared" si="252"/>
        <v>13358.144598053437</v>
      </c>
      <c r="N200" s="64">
        <f t="shared" si="252"/>
        <v>13235.867750415502</v>
      </c>
      <c r="O200" s="64">
        <f t="shared" si="252"/>
        <v>13752.130360036719</v>
      </c>
      <c r="P200" s="64">
        <f t="shared" si="252"/>
        <v>13986.372571643373</v>
      </c>
      <c r="Q200" s="64">
        <f t="shared" si="252"/>
        <v>14836.332572728821</v>
      </c>
    </row>
    <row r="201" spans="1:17" ht="11.45" customHeight="1" x14ac:dyDescent="0.25">
      <c r="A201" s="62" t="s">
        <v>56</v>
      </c>
      <c r="B201" s="64" t="str">
        <f t="shared" ref="B201" si="253">IF(B10=0,"",B10*1000000/B91)</f>
        <v/>
      </c>
      <c r="C201" s="64" t="str">
        <f t="shared" ref="C201:Q201" si="254">IF(C10=0,"",C10*1000000/C91)</f>
        <v/>
      </c>
      <c r="D201" s="64" t="str">
        <f t="shared" si="254"/>
        <v/>
      </c>
      <c r="E201" s="64" t="str">
        <f t="shared" si="254"/>
        <v/>
      </c>
      <c r="F201" s="64">
        <f t="shared" si="254"/>
        <v>14441.075660796483</v>
      </c>
      <c r="G201" s="64">
        <f t="shared" si="254"/>
        <v>13887.80617257648</v>
      </c>
      <c r="H201" s="64">
        <f t="shared" si="254"/>
        <v>13228.138854197952</v>
      </c>
      <c r="I201" s="64">
        <f t="shared" si="254"/>
        <v>12531.182228891787</v>
      </c>
      <c r="J201" s="64">
        <f t="shared" si="254"/>
        <v>12129.343873142267</v>
      </c>
      <c r="K201" s="64">
        <f t="shared" si="254"/>
        <v>12334.257901911569</v>
      </c>
      <c r="L201" s="64">
        <f t="shared" si="254"/>
        <v>11808.117661275741</v>
      </c>
      <c r="M201" s="64">
        <f t="shared" si="254"/>
        <v>11594.48984031544</v>
      </c>
      <c r="N201" s="64">
        <f t="shared" si="254"/>
        <v>11671.466359382681</v>
      </c>
      <c r="O201" s="64">
        <f t="shared" si="254"/>
        <v>12126.709777828895</v>
      </c>
      <c r="P201" s="64">
        <f t="shared" si="254"/>
        <v>12333.265943564884</v>
      </c>
      <c r="Q201" s="64">
        <f t="shared" si="254"/>
        <v>13082.76569277311</v>
      </c>
    </row>
    <row r="202" spans="1:17" ht="11.45" customHeight="1" x14ac:dyDescent="0.25">
      <c r="A202" s="62" t="s">
        <v>60</v>
      </c>
      <c r="B202" s="64" t="str">
        <f t="shared" ref="B202" si="255">IF(B11=0,"",B11*1000000/B92)</f>
        <v/>
      </c>
      <c r="C202" s="64" t="str">
        <f t="shared" ref="C202:Q202" si="256">IF(C11=0,"",C11*1000000/C92)</f>
        <v/>
      </c>
      <c r="D202" s="64" t="str">
        <f t="shared" si="256"/>
        <v/>
      </c>
      <c r="E202" s="64" t="str">
        <f t="shared" si="256"/>
        <v/>
      </c>
      <c r="F202" s="64" t="str">
        <f t="shared" si="256"/>
        <v/>
      </c>
      <c r="G202" s="64" t="str">
        <f t="shared" si="256"/>
        <v/>
      </c>
      <c r="H202" s="64" t="str">
        <f t="shared" si="256"/>
        <v/>
      </c>
      <c r="I202" s="64" t="str">
        <f t="shared" si="256"/>
        <v/>
      </c>
      <c r="J202" s="64" t="str">
        <f t="shared" si="256"/>
        <v/>
      </c>
      <c r="K202" s="64" t="str">
        <f t="shared" si="256"/>
        <v/>
      </c>
      <c r="L202" s="64" t="str">
        <f t="shared" si="256"/>
        <v/>
      </c>
      <c r="M202" s="64" t="str">
        <f t="shared" si="256"/>
        <v/>
      </c>
      <c r="N202" s="64" t="str">
        <f t="shared" si="256"/>
        <v/>
      </c>
      <c r="O202" s="64" t="str">
        <f t="shared" si="256"/>
        <v/>
      </c>
      <c r="P202" s="64">
        <f t="shared" si="256"/>
        <v>11007.747644761692</v>
      </c>
      <c r="Q202" s="64">
        <f t="shared" si="256"/>
        <v>11092.860131739599</v>
      </c>
    </row>
    <row r="203" spans="1:17" ht="11.45" customHeight="1" x14ac:dyDescent="0.25">
      <c r="A203" s="62" t="s">
        <v>55</v>
      </c>
      <c r="B203" s="64" t="str">
        <f t="shared" ref="B203" si="257">IF(B12=0,"",B12*1000000/B93)</f>
        <v/>
      </c>
      <c r="C203" s="64" t="str">
        <f t="shared" ref="C203:Q203" si="258">IF(C12=0,"",C12*1000000/C93)</f>
        <v/>
      </c>
      <c r="D203" s="64" t="str">
        <f t="shared" si="258"/>
        <v/>
      </c>
      <c r="E203" s="64" t="str">
        <f t="shared" si="258"/>
        <v/>
      </c>
      <c r="F203" s="64" t="str">
        <f t="shared" si="258"/>
        <v/>
      </c>
      <c r="G203" s="64" t="str">
        <f t="shared" si="258"/>
        <v/>
      </c>
      <c r="H203" s="64" t="str">
        <f t="shared" si="258"/>
        <v/>
      </c>
      <c r="I203" s="64" t="str">
        <f t="shared" si="258"/>
        <v/>
      </c>
      <c r="J203" s="64" t="str">
        <f t="shared" si="258"/>
        <v/>
      </c>
      <c r="K203" s="64" t="str">
        <f t="shared" si="258"/>
        <v/>
      </c>
      <c r="L203" s="64">
        <f t="shared" si="258"/>
        <v>13378.753004224613</v>
      </c>
      <c r="M203" s="64">
        <f t="shared" si="258"/>
        <v>13324.226050107105</v>
      </c>
      <c r="N203" s="64">
        <f t="shared" si="258"/>
        <v>13333.230794936057</v>
      </c>
      <c r="O203" s="64">
        <f t="shared" si="258"/>
        <v>13278.843964194415</v>
      </c>
      <c r="P203" s="64">
        <f t="shared" si="258"/>
        <v>13157.279454173613</v>
      </c>
      <c r="Q203" s="64">
        <f t="shared" si="258"/>
        <v>12976.520878688627</v>
      </c>
    </row>
    <row r="204" spans="1:17" ht="11.45" customHeight="1" x14ac:dyDescent="0.25">
      <c r="A204" s="19" t="s">
        <v>28</v>
      </c>
      <c r="B204" s="63">
        <f t="shared" ref="B204" si="259">IF(B13=0,"",B13*1000000/B94)</f>
        <v>906122.15473894787</v>
      </c>
      <c r="C204" s="63">
        <f t="shared" ref="C204:Q204" si="260">IF(C13=0,"",C13*1000000/C94)</f>
        <v>908790.5521774278</v>
      </c>
      <c r="D204" s="63">
        <f t="shared" si="260"/>
        <v>878045.7854574162</v>
      </c>
      <c r="E204" s="63">
        <f t="shared" si="260"/>
        <v>860342.32564645004</v>
      </c>
      <c r="F204" s="63">
        <f t="shared" si="260"/>
        <v>913562.1026727733</v>
      </c>
      <c r="G204" s="63">
        <f t="shared" si="260"/>
        <v>912924.04889438266</v>
      </c>
      <c r="H204" s="63">
        <f t="shared" si="260"/>
        <v>794237.35903087247</v>
      </c>
      <c r="I204" s="63">
        <f t="shared" si="260"/>
        <v>934024.81765653112</v>
      </c>
      <c r="J204" s="63">
        <f t="shared" si="260"/>
        <v>947727.3788947541</v>
      </c>
      <c r="K204" s="63">
        <f t="shared" si="260"/>
        <v>882840.91436707787</v>
      </c>
      <c r="L204" s="63">
        <f t="shared" si="260"/>
        <v>792816.64693788544</v>
      </c>
      <c r="M204" s="63">
        <f t="shared" si="260"/>
        <v>873233.69990913931</v>
      </c>
      <c r="N204" s="63">
        <f t="shared" si="260"/>
        <v>873544.25310372445</v>
      </c>
      <c r="O204" s="63">
        <f t="shared" si="260"/>
        <v>882224.73493600776</v>
      </c>
      <c r="P204" s="63">
        <f t="shared" si="260"/>
        <v>649674.0848037923</v>
      </c>
      <c r="Q204" s="63">
        <f t="shared" si="260"/>
        <v>684920.78725509008</v>
      </c>
    </row>
    <row r="205" spans="1:17" ht="11.45" customHeight="1" x14ac:dyDescent="0.25">
      <c r="A205" s="62" t="s">
        <v>59</v>
      </c>
      <c r="B205" s="67">
        <f t="shared" ref="B205" si="261">IF(B14=0,"",B14*1000000/B95)</f>
        <v>214525.08279094438</v>
      </c>
      <c r="C205" s="67">
        <f t="shared" ref="C205:Q205" si="262">IF(C14=0,"",C14*1000000/C95)</f>
        <v>214967.92396217069</v>
      </c>
      <c r="D205" s="67">
        <f t="shared" si="262"/>
        <v>207490.86274401814</v>
      </c>
      <c r="E205" s="67">
        <f t="shared" si="262"/>
        <v>203107.86689539475</v>
      </c>
      <c r="F205" s="67">
        <f t="shared" si="262"/>
        <v>215470.72664985232</v>
      </c>
      <c r="G205" s="67">
        <f t="shared" si="262"/>
        <v>215104.67830524032</v>
      </c>
      <c r="H205" s="67">
        <f t="shared" si="262"/>
        <v>186984.69854760871</v>
      </c>
      <c r="I205" s="67">
        <f t="shared" si="262"/>
        <v>220127.01204558281</v>
      </c>
      <c r="J205" s="67">
        <f t="shared" si="262"/>
        <v>223143.01898675805</v>
      </c>
      <c r="K205" s="67">
        <f t="shared" si="262"/>
        <v>207662.90629882028</v>
      </c>
      <c r="L205" s="67">
        <f t="shared" si="262"/>
        <v>186299.77625186704</v>
      </c>
      <c r="M205" s="67">
        <f t="shared" si="262"/>
        <v>204990.51984598293</v>
      </c>
      <c r="N205" s="67">
        <f t="shared" si="262"/>
        <v>204849.05161810498</v>
      </c>
      <c r="O205" s="67">
        <f t="shared" si="262"/>
        <v>206668.17556012372</v>
      </c>
      <c r="P205" s="67">
        <f t="shared" si="262"/>
        <v>152039.02572201981</v>
      </c>
      <c r="Q205" s="67">
        <f t="shared" si="262"/>
        <v>158904.14997072704</v>
      </c>
    </row>
    <row r="206" spans="1:17" ht="11.45" customHeight="1" x14ac:dyDescent="0.25">
      <c r="A206" s="62" t="s">
        <v>58</v>
      </c>
      <c r="B206" s="67">
        <f t="shared" ref="B206" si="263">IF(B15=0,"",B15*1000000/B96)</f>
        <v>920418.73542186874</v>
      </c>
      <c r="C206" s="67">
        <f t="shared" ref="C206:Q206" si="264">IF(C15=0,"",C15*1000000/C96)</f>
        <v>922623.61768371798</v>
      </c>
      <c r="D206" s="67">
        <f t="shared" si="264"/>
        <v>890536.56347066141</v>
      </c>
      <c r="E206" s="67">
        <f t="shared" si="264"/>
        <v>874997.48176296172</v>
      </c>
      <c r="F206" s="67">
        <f t="shared" si="264"/>
        <v>929062.52270570246</v>
      </c>
      <c r="G206" s="67">
        <f t="shared" si="264"/>
        <v>927798.15025698848</v>
      </c>
      <c r="H206" s="67">
        <f t="shared" si="264"/>
        <v>805602.88740844582</v>
      </c>
      <c r="I206" s="67">
        <f t="shared" si="264"/>
        <v>949963.08861386892</v>
      </c>
      <c r="J206" s="67">
        <f t="shared" si="264"/>
        <v>962555.87907775107</v>
      </c>
      <c r="K206" s="67">
        <f t="shared" si="264"/>
        <v>876764.51364845096</v>
      </c>
      <c r="L206" s="67">
        <f t="shared" si="264"/>
        <v>776461.0367865006</v>
      </c>
      <c r="M206" s="67">
        <f t="shared" si="264"/>
        <v>864358.5783010422</v>
      </c>
      <c r="N206" s="67">
        <f t="shared" si="264"/>
        <v>850450.08420067234</v>
      </c>
      <c r="O206" s="67">
        <f t="shared" si="264"/>
        <v>881367.908476096</v>
      </c>
      <c r="P206" s="67">
        <f t="shared" si="264"/>
        <v>658901.65490631713</v>
      </c>
      <c r="Q206" s="67">
        <f t="shared" si="264"/>
        <v>617277.13724728208</v>
      </c>
    </row>
    <row r="207" spans="1:17" ht="11.45" customHeight="1" x14ac:dyDescent="0.25">
      <c r="A207" s="62" t="s">
        <v>57</v>
      </c>
      <c r="B207" s="67" t="str">
        <f t="shared" ref="B207" si="265">IF(B16=0,"",B16*1000000/B97)</f>
        <v/>
      </c>
      <c r="C207" s="67" t="str">
        <f t="shared" ref="C207:Q207" si="266">IF(C16=0,"",C16*1000000/C97)</f>
        <v/>
      </c>
      <c r="D207" s="67" t="str">
        <f t="shared" si="266"/>
        <v/>
      </c>
      <c r="E207" s="67" t="str">
        <f t="shared" si="266"/>
        <v/>
      </c>
      <c r="F207" s="67" t="str">
        <f t="shared" si="266"/>
        <v/>
      </c>
      <c r="G207" s="67" t="str">
        <f t="shared" si="266"/>
        <v/>
      </c>
      <c r="H207" s="67" t="str">
        <f t="shared" si="266"/>
        <v/>
      </c>
      <c r="I207" s="67" t="str">
        <f t="shared" si="266"/>
        <v/>
      </c>
      <c r="J207" s="67" t="str">
        <f t="shared" si="266"/>
        <v/>
      </c>
      <c r="K207" s="67" t="str">
        <f t="shared" si="266"/>
        <v/>
      </c>
      <c r="L207" s="67" t="str">
        <f t="shared" si="266"/>
        <v/>
      </c>
      <c r="M207" s="67" t="str">
        <f t="shared" si="266"/>
        <v/>
      </c>
      <c r="N207" s="67" t="str">
        <f t="shared" si="266"/>
        <v/>
      </c>
      <c r="O207" s="67" t="str">
        <f t="shared" si="266"/>
        <v/>
      </c>
      <c r="P207" s="67">
        <f t="shared" si="266"/>
        <v>376056.13684767246</v>
      </c>
      <c r="Q207" s="67">
        <f t="shared" si="266"/>
        <v>400715.20109514589</v>
      </c>
    </row>
    <row r="208" spans="1:17" ht="11.45" customHeight="1" x14ac:dyDescent="0.25">
      <c r="A208" s="62" t="s">
        <v>56</v>
      </c>
      <c r="B208" s="67">
        <f t="shared" ref="B208" si="267">IF(B17=0,"",B17*1000000/B98)</f>
        <v>771024.17751852726</v>
      </c>
      <c r="C208" s="67">
        <f t="shared" ref="C208:Q208" si="268">IF(C17=0,"",C17*1000000/C98)</f>
        <v>806267.44302494964</v>
      </c>
      <c r="D208" s="67">
        <f t="shared" si="268"/>
        <v>805893.20400430623</v>
      </c>
      <c r="E208" s="67">
        <f t="shared" si="268"/>
        <v>746885.07606450364</v>
      </c>
      <c r="F208" s="67">
        <f t="shared" si="268"/>
        <v>807735.2412337939</v>
      </c>
      <c r="G208" s="67">
        <f t="shared" si="268"/>
        <v>809555.35453675757</v>
      </c>
      <c r="H208" s="67">
        <f t="shared" si="268"/>
        <v>729179.45277504378</v>
      </c>
      <c r="I208" s="67">
        <f t="shared" si="268"/>
        <v>839921.43542291573</v>
      </c>
      <c r="J208" s="67">
        <f t="shared" si="268"/>
        <v>850748.88694947551</v>
      </c>
      <c r="K208" s="67">
        <f t="shared" si="268"/>
        <v>1283603.6873210066</v>
      </c>
      <c r="L208" s="67">
        <f t="shared" si="268"/>
        <v>1418647.6855779148</v>
      </c>
      <c r="M208" s="67">
        <f t="shared" si="268"/>
        <v>1318942.8362781969</v>
      </c>
      <c r="N208" s="67">
        <f t="shared" si="268"/>
        <v>1653012.7663150749</v>
      </c>
      <c r="O208" s="67">
        <f t="shared" si="268"/>
        <v>1111676.9381395273</v>
      </c>
      <c r="P208" s="67">
        <f t="shared" si="268"/>
        <v>545129.57148765237</v>
      </c>
      <c r="Q208" s="67">
        <f t="shared" si="268"/>
        <v>1150133.0126707538</v>
      </c>
    </row>
    <row r="209" spans="1:17" ht="11.45" customHeight="1" x14ac:dyDescent="0.25">
      <c r="A209" s="62" t="s">
        <v>55</v>
      </c>
      <c r="B209" s="67" t="str">
        <f t="shared" ref="B209:B210" si="269">IF(B18=0,"",B18*1000000/B99)</f>
        <v/>
      </c>
      <c r="C209" s="67" t="str">
        <f t="shared" ref="C209:Q209" si="270">IF(C18=0,"",C18*1000000/C99)</f>
        <v/>
      </c>
      <c r="D209" s="67" t="str">
        <f t="shared" si="270"/>
        <v/>
      </c>
      <c r="E209" s="67" t="str">
        <f t="shared" si="270"/>
        <v/>
      </c>
      <c r="F209" s="67" t="str">
        <f t="shared" si="270"/>
        <v/>
      </c>
      <c r="G209" s="67" t="str">
        <f t="shared" si="270"/>
        <v/>
      </c>
      <c r="H209" s="67" t="str">
        <f t="shared" si="270"/>
        <v/>
      </c>
      <c r="I209" s="67" t="str">
        <f t="shared" si="270"/>
        <v/>
      </c>
      <c r="J209" s="67" t="str">
        <f t="shared" si="270"/>
        <v/>
      </c>
      <c r="K209" s="67" t="str">
        <f t="shared" si="270"/>
        <v/>
      </c>
      <c r="L209" s="67" t="str">
        <f t="shared" si="270"/>
        <v/>
      </c>
      <c r="M209" s="67" t="str">
        <f t="shared" si="270"/>
        <v/>
      </c>
      <c r="N209" s="67" t="str">
        <f t="shared" si="270"/>
        <v/>
      </c>
      <c r="O209" s="67" t="str">
        <f t="shared" si="270"/>
        <v/>
      </c>
      <c r="P209" s="67">
        <f t="shared" si="270"/>
        <v>974524.21102598519</v>
      </c>
      <c r="Q209" s="67">
        <f t="shared" si="270"/>
        <v>1002019.8768998405</v>
      </c>
    </row>
    <row r="210" spans="1:17" ht="11.45" customHeight="1" x14ac:dyDescent="0.25">
      <c r="A210" s="25" t="s">
        <v>62</v>
      </c>
      <c r="B210" s="66">
        <f t="shared" si="269"/>
        <v>44390.943029449947</v>
      </c>
      <c r="C210" s="66">
        <f t="shared" ref="C210:Q210" si="271">IF(C19=0,"",C19*1000000/C100)</f>
        <v>46157.216504771161</v>
      </c>
      <c r="D210" s="66">
        <f t="shared" si="271"/>
        <v>51830.983204132943</v>
      </c>
      <c r="E210" s="66">
        <f t="shared" si="271"/>
        <v>53114.710759042457</v>
      </c>
      <c r="F210" s="66">
        <f t="shared" si="271"/>
        <v>56164.444704563168</v>
      </c>
      <c r="G210" s="66">
        <f t="shared" si="271"/>
        <v>58281.712708499108</v>
      </c>
      <c r="H210" s="66">
        <f t="shared" si="271"/>
        <v>60018.185791093645</v>
      </c>
      <c r="I210" s="66">
        <f t="shared" si="271"/>
        <v>55877.611625054502</v>
      </c>
      <c r="J210" s="66">
        <f t="shared" si="271"/>
        <v>55176.982228077803</v>
      </c>
      <c r="K210" s="66">
        <f t="shared" si="271"/>
        <v>55289.208417278671</v>
      </c>
      <c r="L210" s="66">
        <f t="shared" si="271"/>
        <v>56510.36805217393</v>
      </c>
      <c r="M210" s="66">
        <f t="shared" si="271"/>
        <v>57492.641870066727</v>
      </c>
      <c r="N210" s="66">
        <f t="shared" si="271"/>
        <v>58401.518678839137</v>
      </c>
      <c r="O210" s="66">
        <f t="shared" si="271"/>
        <v>58645.954064955564</v>
      </c>
      <c r="P210" s="66">
        <f t="shared" si="271"/>
        <v>57253.942037923101</v>
      </c>
      <c r="Q210" s="66">
        <f t="shared" si="271"/>
        <v>56334.847993806601</v>
      </c>
    </row>
    <row r="211" spans="1:17" ht="11.45" customHeight="1" x14ac:dyDescent="0.25">
      <c r="A211" s="23" t="s">
        <v>27</v>
      </c>
      <c r="B211" s="65">
        <f t="shared" ref="B211" si="272">IF(B20=0,"",B20*1000000/B101)</f>
        <v>3354.6830597743005</v>
      </c>
      <c r="C211" s="65">
        <f t="shared" ref="C211:Q211" si="273">IF(C20=0,"",C20*1000000/C101)</f>
        <v>3782.8185683054708</v>
      </c>
      <c r="D211" s="65">
        <f t="shared" si="273"/>
        <v>3401.5077042756002</v>
      </c>
      <c r="E211" s="65">
        <f t="shared" si="273"/>
        <v>3529.1960521989613</v>
      </c>
      <c r="F211" s="65">
        <f t="shared" si="273"/>
        <v>3456.4561704247376</v>
      </c>
      <c r="G211" s="65">
        <f t="shared" si="273"/>
        <v>3344.9146200878954</v>
      </c>
      <c r="H211" s="65">
        <f t="shared" si="273"/>
        <v>3482.3865119896104</v>
      </c>
      <c r="I211" s="65">
        <f t="shared" si="273"/>
        <v>3548.7506746846384</v>
      </c>
      <c r="J211" s="65">
        <f t="shared" si="273"/>
        <v>3552.0915250827989</v>
      </c>
      <c r="K211" s="65">
        <f t="shared" si="273"/>
        <v>3558.1794162580627</v>
      </c>
      <c r="L211" s="65">
        <f t="shared" si="273"/>
        <v>3547.587133401235</v>
      </c>
      <c r="M211" s="65">
        <f t="shared" si="273"/>
        <v>3553.3766090484082</v>
      </c>
      <c r="N211" s="65">
        <f t="shared" si="273"/>
        <v>3561.0056981527459</v>
      </c>
      <c r="O211" s="65">
        <f t="shared" si="273"/>
        <v>3582.5710723498046</v>
      </c>
      <c r="P211" s="65">
        <f t="shared" si="273"/>
        <v>3567.5840944127381</v>
      </c>
      <c r="Q211" s="65">
        <f t="shared" si="273"/>
        <v>3690.8693799460157</v>
      </c>
    </row>
    <row r="212" spans="1:17" ht="11.45" customHeight="1" x14ac:dyDescent="0.25">
      <c r="A212" s="62" t="s">
        <v>59</v>
      </c>
      <c r="B212" s="64">
        <f t="shared" ref="B212" si="274">IF(B21=0,"",B21*1000000/B102)</f>
        <v>2556.2486716192329</v>
      </c>
      <c r="C212" s="64">
        <f t="shared" ref="C212:Q212" si="275">IF(C21=0,"",C21*1000000/C102)</f>
        <v>2787.512559790754</v>
      </c>
      <c r="D212" s="64">
        <f t="shared" si="275"/>
        <v>2594.8507075611546</v>
      </c>
      <c r="E212" s="64">
        <f t="shared" si="275"/>
        <v>2591.9940753428891</v>
      </c>
      <c r="F212" s="64">
        <f t="shared" si="275"/>
        <v>2574.6353472226547</v>
      </c>
      <c r="G212" s="64">
        <f t="shared" si="275"/>
        <v>2511.5467502982028</v>
      </c>
      <c r="H212" s="64">
        <f t="shared" si="275"/>
        <v>2519.9756860379498</v>
      </c>
      <c r="I212" s="64">
        <f t="shared" si="275"/>
        <v>2671.2456011781787</v>
      </c>
      <c r="J212" s="64">
        <f t="shared" si="275"/>
        <v>2784.33987803232</v>
      </c>
      <c r="K212" s="64">
        <f t="shared" si="275"/>
        <v>2682.6017285843541</v>
      </c>
      <c r="L212" s="64">
        <f t="shared" si="275"/>
        <v>2638.7971382204983</v>
      </c>
      <c r="M212" s="64">
        <f t="shared" si="275"/>
        <v>2646.2301502464811</v>
      </c>
      <c r="N212" s="64">
        <f t="shared" si="275"/>
        <v>2601.0351571091287</v>
      </c>
      <c r="O212" s="64">
        <f t="shared" si="275"/>
        <v>2558.1381141483921</v>
      </c>
      <c r="P212" s="64">
        <f t="shared" si="275"/>
        <v>2567.6078266659074</v>
      </c>
      <c r="Q212" s="64">
        <f t="shared" si="275"/>
        <v>2780.2100512465163</v>
      </c>
    </row>
    <row r="213" spans="1:17" ht="11.45" customHeight="1" x14ac:dyDescent="0.25">
      <c r="A213" s="62" t="s">
        <v>58</v>
      </c>
      <c r="B213" s="64">
        <f t="shared" ref="B213" si="276">IF(B22=0,"",B22*1000000/B103)</f>
        <v>3383.8514357326731</v>
      </c>
      <c r="C213" s="64">
        <f t="shared" ref="C213:Q213" si="277">IF(C22=0,"",C22*1000000/C103)</f>
        <v>3818.0288872255815</v>
      </c>
      <c r="D213" s="64">
        <f t="shared" si="277"/>
        <v>3424.8991804257871</v>
      </c>
      <c r="E213" s="64">
        <f t="shared" si="277"/>
        <v>3553.8870212178149</v>
      </c>
      <c r="F213" s="64">
        <f t="shared" si="277"/>
        <v>3476.0980349779306</v>
      </c>
      <c r="G213" s="64">
        <f t="shared" si="277"/>
        <v>3360.8229198125027</v>
      </c>
      <c r="H213" s="64">
        <f t="shared" si="277"/>
        <v>3499.2082523299628</v>
      </c>
      <c r="I213" s="64">
        <f t="shared" si="277"/>
        <v>3562.2530087299701</v>
      </c>
      <c r="J213" s="64">
        <f t="shared" si="277"/>
        <v>3561.5320748276881</v>
      </c>
      <c r="K213" s="64">
        <f t="shared" si="277"/>
        <v>3569.4113753916477</v>
      </c>
      <c r="L213" s="64">
        <f t="shared" si="277"/>
        <v>3558.2514871815406</v>
      </c>
      <c r="M213" s="64">
        <f t="shared" si="277"/>
        <v>3562.9200996391287</v>
      </c>
      <c r="N213" s="64">
        <f t="shared" si="277"/>
        <v>3571.4666035032392</v>
      </c>
      <c r="O213" s="64">
        <f t="shared" si="277"/>
        <v>3596.7611443217711</v>
      </c>
      <c r="P213" s="64">
        <f t="shared" si="277"/>
        <v>3581.3822738531508</v>
      </c>
      <c r="Q213" s="64">
        <f t="shared" si="277"/>
        <v>3715.5442457142271</v>
      </c>
    </row>
    <row r="214" spans="1:17" ht="11.45" customHeight="1" x14ac:dyDescent="0.25">
      <c r="A214" s="62" t="s">
        <v>57</v>
      </c>
      <c r="B214" s="64" t="str">
        <f t="shared" ref="B214" si="278">IF(B23=0,"",B23*1000000/B104)</f>
        <v/>
      </c>
      <c r="C214" s="64" t="str">
        <f t="shared" ref="C214:Q214" si="279">IF(C23=0,"",C23*1000000/C104)</f>
        <v/>
      </c>
      <c r="D214" s="64" t="str">
        <f t="shared" si="279"/>
        <v/>
      </c>
      <c r="E214" s="64" t="str">
        <f t="shared" si="279"/>
        <v/>
      </c>
      <c r="F214" s="64" t="str">
        <f t="shared" si="279"/>
        <v/>
      </c>
      <c r="G214" s="64" t="str">
        <f t="shared" si="279"/>
        <v/>
      </c>
      <c r="H214" s="64" t="str">
        <f t="shared" si="279"/>
        <v/>
      </c>
      <c r="I214" s="64" t="str">
        <f t="shared" si="279"/>
        <v/>
      </c>
      <c r="J214" s="64" t="str">
        <f t="shared" si="279"/>
        <v/>
      </c>
      <c r="K214" s="64" t="str">
        <f t="shared" si="279"/>
        <v/>
      </c>
      <c r="L214" s="64" t="str">
        <f t="shared" si="279"/>
        <v/>
      </c>
      <c r="M214" s="64" t="str">
        <f t="shared" si="279"/>
        <v/>
      </c>
      <c r="N214" s="64" t="str">
        <f t="shared" si="279"/>
        <v/>
      </c>
      <c r="O214" s="64">
        <f t="shared" si="279"/>
        <v>1739.9729486056247</v>
      </c>
      <c r="P214" s="64">
        <f t="shared" si="279"/>
        <v>1732.2799188206707</v>
      </c>
      <c r="Q214" s="64">
        <f t="shared" si="279"/>
        <v>1800.3041118815561</v>
      </c>
    </row>
    <row r="215" spans="1:17" ht="11.45" customHeight="1" x14ac:dyDescent="0.25">
      <c r="A215" s="62" t="s">
        <v>56</v>
      </c>
      <c r="B215" s="64" t="str">
        <f t="shared" ref="B215" si="280">IF(B24=0,"",B24*1000000/B105)</f>
        <v/>
      </c>
      <c r="C215" s="64" t="str">
        <f t="shared" ref="C215:Q215" si="281">IF(C24=0,"",C24*1000000/C105)</f>
        <v/>
      </c>
      <c r="D215" s="64" t="str">
        <f t="shared" si="281"/>
        <v/>
      </c>
      <c r="E215" s="64" t="str">
        <f t="shared" si="281"/>
        <v/>
      </c>
      <c r="F215" s="64" t="str">
        <f t="shared" si="281"/>
        <v/>
      </c>
      <c r="G215" s="64" t="str">
        <f t="shared" si="281"/>
        <v/>
      </c>
      <c r="H215" s="64" t="str">
        <f t="shared" si="281"/>
        <v/>
      </c>
      <c r="I215" s="64" t="str">
        <f t="shared" si="281"/>
        <v/>
      </c>
      <c r="J215" s="64" t="str">
        <f t="shared" si="281"/>
        <v/>
      </c>
      <c r="K215" s="64" t="str">
        <f t="shared" si="281"/>
        <v/>
      </c>
      <c r="L215" s="64" t="str">
        <f t="shared" si="281"/>
        <v/>
      </c>
      <c r="M215" s="64" t="str">
        <f t="shared" si="281"/>
        <v/>
      </c>
      <c r="N215" s="64" t="str">
        <f t="shared" si="281"/>
        <v/>
      </c>
      <c r="O215" s="64">
        <f t="shared" si="281"/>
        <v>1872.7767787534942</v>
      </c>
      <c r="P215" s="64">
        <f t="shared" si="281"/>
        <v>1864.496576724453</v>
      </c>
      <c r="Q215" s="64">
        <f t="shared" si="281"/>
        <v>1937.7127317571856</v>
      </c>
    </row>
    <row r="216" spans="1:17" ht="11.45" customHeight="1" x14ac:dyDescent="0.25">
      <c r="A216" s="62" t="s">
        <v>55</v>
      </c>
      <c r="B216" s="64" t="str">
        <f t="shared" ref="B216" si="282">IF(B25=0,"",B25*1000000/B106)</f>
        <v/>
      </c>
      <c r="C216" s="64" t="str">
        <f t="shared" ref="C216:Q216" si="283">IF(C25=0,"",C25*1000000/C106)</f>
        <v/>
      </c>
      <c r="D216" s="64" t="str">
        <f t="shared" si="283"/>
        <v/>
      </c>
      <c r="E216" s="64" t="str">
        <f t="shared" si="283"/>
        <v/>
      </c>
      <c r="F216" s="64" t="str">
        <f t="shared" si="283"/>
        <v/>
      </c>
      <c r="G216" s="64" t="str">
        <f t="shared" si="283"/>
        <v/>
      </c>
      <c r="H216" s="64" t="str">
        <f t="shared" si="283"/>
        <v/>
      </c>
      <c r="I216" s="64" t="str">
        <f t="shared" si="283"/>
        <v/>
      </c>
      <c r="J216" s="64" t="str">
        <f t="shared" si="283"/>
        <v/>
      </c>
      <c r="K216" s="64" t="str">
        <f t="shared" si="283"/>
        <v/>
      </c>
      <c r="L216" s="64" t="str">
        <f t="shared" si="283"/>
        <v/>
      </c>
      <c r="M216" s="64" t="str">
        <f t="shared" si="283"/>
        <v/>
      </c>
      <c r="N216" s="64">
        <f t="shared" si="283"/>
        <v>3068.2126075254678</v>
      </c>
      <c r="O216" s="64">
        <f t="shared" si="283"/>
        <v>3069.2183664926388</v>
      </c>
      <c r="P216" s="64">
        <f t="shared" si="283"/>
        <v>3069.8660623048618</v>
      </c>
      <c r="Q216" s="64">
        <f t="shared" si="283"/>
        <v>3075.5018296392918</v>
      </c>
    </row>
    <row r="217" spans="1:17" ht="11.45" customHeight="1" x14ac:dyDescent="0.25">
      <c r="A217" s="19" t="s">
        <v>24</v>
      </c>
      <c r="B217" s="63">
        <f t="shared" ref="B217" si="284">IF(B26=0,"",B26*1000000/B107)</f>
        <v>296052.57857514662</v>
      </c>
      <c r="C217" s="63">
        <f t="shared" ref="C217:Q217" si="285">IF(C26=0,"",C26*1000000/C107)</f>
        <v>307131.03037293692</v>
      </c>
      <c r="D217" s="63">
        <f t="shared" si="285"/>
        <v>338732.92876609584</v>
      </c>
      <c r="E217" s="63">
        <f t="shared" si="285"/>
        <v>344232.37274353352</v>
      </c>
      <c r="F217" s="63">
        <f t="shared" si="285"/>
        <v>384077.04836964054</v>
      </c>
      <c r="G217" s="63">
        <f t="shared" si="285"/>
        <v>402184.11261250102</v>
      </c>
      <c r="H217" s="63">
        <f t="shared" si="285"/>
        <v>413659.2183339746</v>
      </c>
      <c r="I217" s="63">
        <f t="shared" si="285"/>
        <v>433369.94951213122</v>
      </c>
      <c r="J217" s="63">
        <f t="shared" si="285"/>
        <v>398060.36643936229</v>
      </c>
      <c r="K217" s="63">
        <f t="shared" si="285"/>
        <v>353052.2017145445</v>
      </c>
      <c r="L217" s="63">
        <f t="shared" si="285"/>
        <v>352607.15985425131</v>
      </c>
      <c r="M217" s="63">
        <f t="shared" si="285"/>
        <v>353174.47659607593</v>
      </c>
      <c r="N217" s="63">
        <f t="shared" si="285"/>
        <v>345186.7193011347</v>
      </c>
      <c r="O217" s="63">
        <f t="shared" si="285"/>
        <v>331641.43944519496</v>
      </c>
      <c r="P217" s="63">
        <f t="shared" si="285"/>
        <v>332487.60731504258</v>
      </c>
      <c r="Q217" s="63">
        <f t="shared" si="285"/>
        <v>348930.42467424023</v>
      </c>
    </row>
    <row r="218" spans="1:17" ht="11.45" customHeight="1" x14ac:dyDescent="0.25">
      <c r="A218" s="62" t="s">
        <v>23</v>
      </c>
      <c r="B218" s="61">
        <f t="shared" ref="B218" si="286">IF(B27=0,"",B27*1000000/B108)</f>
        <v>240887.53730923016</v>
      </c>
      <c r="C218" s="61">
        <f t="shared" ref="C218:Q218" si="287">IF(C27=0,"",C27*1000000/C108)</f>
        <v>250574.21242233022</v>
      </c>
      <c r="D218" s="61">
        <f t="shared" si="287"/>
        <v>281601.63512029656</v>
      </c>
      <c r="E218" s="61">
        <f t="shared" si="287"/>
        <v>288968.4544562517</v>
      </c>
      <c r="F218" s="61">
        <f t="shared" si="287"/>
        <v>323709.92363224027</v>
      </c>
      <c r="G218" s="61">
        <f t="shared" si="287"/>
        <v>342210.15610538656</v>
      </c>
      <c r="H218" s="61">
        <f t="shared" si="287"/>
        <v>353621.01617329835</v>
      </c>
      <c r="I218" s="61">
        <f t="shared" si="287"/>
        <v>375084.123404607</v>
      </c>
      <c r="J218" s="61">
        <f t="shared" si="287"/>
        <v>343503.4275047452</v>
      </c>
      <c r="K218" s="61">
        <f t="shared" si="287"/>
        <v>300070.51835960388</v>
      </c>
      <c r="L218" s="61">
        <f t="shared" si="287"/>
        <v>297746.24135950569</v>
      </c>
      <c r="M218" s="61">
        <f t="shared" si="287"/>
        <v>297889.57471257151</v>
      </c>
      <c r="N218" s="61">
        <f t="shared" si="287"/>
        <v>289201.14493884984</v>
      </c>
      <c r="O218" s="61">
        <f t="shared" si="287"/>
        <v>271366.90954934934</v>
      </c>
      <c r="P218" s="61">
        <f t="shared" si="287"/>
        <v>272726.69234534277</v>
      </c>
      <c r="Q218" s="61">
        <f t="shared" si="287"/>
        <v>288569.7884446762</v>
      </c>
    </row>
    <row r="219" spans="1:17" ht="11.45" customHeight="1" x14ac:dyDescent="0.25">
      <c r="A219" s="15" t="s">
        <v>22</v>
      </c>
      <c r="B219" s="60">
        <f t="shared" ref="B219" si="288">IF(B28=0,"",B28*1000000/B109)</f>
        <v>1182663.8834929115</v>
      </c>
      <c r="C219" s="60">
        <f t="shared" ref="C219:Q219" si="289">IF(C28=0,"",C28*1000000/C109)</f>
        <v>1183121.3214902971</v>
      </c>
      <c r="D219" s="60">
        <f t="shared" si="289"/>
        <v>1192080.560545628</v>
      </c>
      <c r="E219" s="60">
        <f t="shared" si="289"/>
        <v>1187587.7818991621</v>
      </c>
      <c r="F219" s="60">
        <f t="shared" si="289"/>
        <v>1174275.1403056125</v>
      </c>
      <c r="G219" s="60">
        <f t="shared" si="289"/>
        <v>1174998.872953837</v>
      </c>
      <c r="H219" s="60">
        <f t="shared" si="289"/>
        <v>1184850.4782423512</v>
      </c>
      <c r="I219" s="60">
        <f t="shared" si="289"/>
        <v>1186881.2497044078</v>
      </c>
      <c r="J219" s="60">
        <f t="shared" si="289"/>
        <v>1171909.7875773057</v>
      </c>
      <c r="K219" s="60">
        <f t="shared" si="289"/>
        <v>1157675.9056466031</v>
      </c>
      <c r="L219" s="60">
        <f t="shared" si="289"/>
        <v>1195335.6886198665</v>
      </c>
      <c r="M219" s="60">
        <f t="shared" si="289"/>
        <v>1191169.202678028</v>
      </c>
      <c r="N219" s="60">
        <f t="shared" si="289"/>
        <v>1187283.9042589273</v>
      </c>
      <c r="O219" s="60">
        <f t="shared" si="289"/>
        <v>1189122.9021907246</v>
      </c>
      <c r="P219" s="60">
        <f t="shared" si="289"/>
        <v>1191466.4871402816</v>
      </c>
      <c r="Q219" s="60">
        <f t="shared" si="289"/>
        <v>1182193.50704827</v>
      </c>
    </row>
    <row r="220" spans="1:17" ht="11.45" customHeight="1" x14ac:dyDescent="0.25">
      <c r="A220" s="59"/>
      <c r="B220" s="58"/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</row>
    <row r="221" spans="1:17" ht="11.45" customHeight="1" x14ac:dyDescent="0.25">
      <c r="A221" s="27" t="s">
        <v>44</v>
      </c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</row>
    <row r="222" spans="1:17" ht="11.45" customHeight="1" x14ac:dyDescent="0.25">
      <c r="A222" s="25" t="s">
        <v>43</v>
      </c>
      <c r="B222" s="56">
        <f t="shared" ref="B222:Q222" si="290">IF(B4=0,0,B4/B$4)</f>
        <v>1</v>
      </c>
      <c r="C222" s="56">
        <f t="shared" si="290"/>
        <v>1</v>
      </c>
      <c r="D222" s="56">
        <f t="shared" si="290"/>
        <v>1</v>
      </c>
      <c r="E222" s="56">
        <f t="shared" si="290"/>
        <v>1</v>
      </c>
      <c r="F222" s="56">
        <f t="shared" si="290"/>
        <v>1</v>
      </c>
      <c r="G222" s="56">
        <f t="shared" si="290"/>
        <v>1</v>
      </c>
      <c r="H222" s="56">
        <f t="shared" si="290"/>
        <v>1</v>
      </c>
      <c r="I222" s="56">
        <f t="shared" si="290"/>
        <v>1</v>
      </c>
      <c r="J222" s="56">
        <f t="shared" si="290"/>
        <v>1</v>
      </c>
      <c r="K222" s="56">
        <f t="shared" si="290"/>
        <v>1</v>
      </c>
      <c r="L222" s="56">
        <f t="shared" si="290"/>
        <v>1</v>
      </c>
      <c r="M222" s="56">
        <f t="shared" si="290"/>
        <v>1</v>
      </c>
      <c r="N222" s="56">
        <f t="shared" si="290"/>
        <v>1</v>
      </c>
      <c r="O222" s="56">
        <f t="shared" si="290"/>
        <v>1</v>
      </c>
      <c r="P222" s="56">
        <f t="shared" si="290"/>
        <v>1</v>
      </c>
      <c r="Q222" s="56">
        <f t="shared" si="290"/>
        <v>1</v>
      </c>
    </row>
    <row r="223" spans="1:17" ht="11.45" customHeight="1" x14ac:dyDescent="0.25">
      <c r="A223" s="55" t="s">
        <v>30</v>
      </c>
      <c r="B223" s="54">
        <f t="shared" ref="B223:Q223" si="291">IF(B5=0,0,B5/B$4)</f>
        <v>2.914746361986021E-2</v>
      </c>
      <c r="C223" s="54">
        <f t="shared" si="291"/>
        <v>3.0365679928769762E-2</v>
      </c>
      <c r="D223" s="54">
        <f t="shared" si="291"/>
        <v>2.7863417645071057E-2</v>
      </c>
      <c r="E223" s="54">
        <f t="shared" si="291"/>
        <v>3.0948907004263088E-2</v>
      </c>
      <c r="F223" s="54">
        <f t="shared" si="291"/>
        <v>2.9147963055123613E-2</v>
      </c>
      <c r="G223" s="54">
        <f t="shared" si="291"/>
        <v>3.2721440595886345E-2</v>
      </c>
      <c r="H223" s="54">
        <f t="shared" si="291"/>
        <v>3.3506429910023769E-2</v>
      </c>
      <c r="I223" s="54">
        <f t="shared" si="291"/>
        <v>3.6886008615833556E-2</v>
      </c>
      <c r="J223" s="54">
        <f t="shared" si="291"/>
        <v>3.7085538607735474E-2</v>
      </c>
      <c r="K223" s="54">
        <f t="shared" si="291"/>
        <v>3.8093716614302581E-2</v>
      </c>
      <c r="L223" s="54">
        <f t="shared" si="291"/>
        <v>4.0173527844239915E-2</v>
      </c>
      <c r="M223" s="54">
        <f t="shared" si="291"/>
        <v>3.7289707108415594E-2</v>
      </c>
      <c r="N223" s="54">
        <f t="shared" si="291"/>
        <v>3.6775426683948592E-2</v>
      </c>
      <c r="O223" s="54">
        <f t="shared" si="291"/>
        <v>3.693332739576926E-2</v>
      </c>
      <c r="P223" s="54">
        <f t="shared" si="291"/>
        <v>4.371769212048101E-2</v>
      </c>
      <c r="Q223" s="54">
        <f t="shared" si="291"/>
        <v>4.5995521780054657E-2</v>
      </c>
    </row>
    <row r="224" spans="1:17" ht="11.45" customHeight="1" x14ac:dyDescent="0.25">
      <c r="A224" s="51" t="s">
        <v>29</v>
      </c>
      <c r="B224" s="50">
        <f t="shared" ref="B224:Q224" si="292">IF(B6=0,0,B6/B$4)</f>
        <v>0.83252993685416787</v>
      </c>
      <c r="C224" s="50">
        <f t="shared" si="292"/>
        <v>0.83022278117685444</v>
      </c>
      <c r="D224" s="50">
        <f t="shared" si="292"/>
        <v>0.8388453825658263</v>
      </c>
      <c r="E224" s="50">
        <f t="shared" si="292"/>
        <v>0.84056475173839196</v>
      </c>
      <c r="F224" s="50">
        <f t="shared" si="292"/>
        <v>0.83557298522847034</v>
      </c>
      <c r="G224" s="50">
        <f t="shared" si="292"/>
        <v>0.83571959069048607</v>
      </c>
      <c r="H224" s="50">
        <f t="shared" si="292"/>
        <v>0.84424379411478734</v>
      </c>
      <c r="I224" s="50">
        <f t="shared" si="292"/>
        <v>0.82153152504682414</v>
      </c>
      <c r="J224" s="50">
        <f t="shared" si="292"/>
        <v>0.81765930115140995</v>
      </c>
      <c r="K224" s="50">
        <f t="shared" si="292"/>
        <v>0.82723742061395367</v>
      </c>
      <c r="L224" s="50">
        <f t="shared" si="292"/>
        <v>0.83535964766120419</v>
      </c>
      <c r="M224" s="50">
        <f t="shared" si="292"/>
        <v>0.82502817030333797</v>
      </c>
      <c r="N224" s="50">
        <f t="shared" si="292"/>
        <v>0.82337112366139409</v>
      </c>
      <c r="O224" s="50">
        <f t="shared" si="292"/>
        <v>0.82307974749772694</v>
      </c>
      <c r="P224" s="50">
        <f t="shared" si="292"/>
        <v>0.84787784685095924</v>
      </c>
      <c r="Q224" s="50">
        <f t="shared" si="292"/>
        <v>0.83240457015727309</v>
      </c>
    </row>
    <row r="225" spans="1:17" ht="11.45" customHeight="1" x14ac:dyDescent="0.25">
      <c r="A225" s="53" t="s">
        <v>59</v>
      </c>
      <c r="B225" s="52">
        <f t="shared" ref="B225:Q225" si="293">IF(B7=0,0,B7/B$4)</f>
        <v>0.4351486635305773</v>
      </c>
      <c r="C225" s="52">
        <f t="shared" si="293"/>
        <v>0.40816675381708489</v>
      </c>
      <c r="D225" s="52">
        <f t="shared" si="293"/>
        <v>0.38761405360658402</v>
      </c>
      <c r="E225" s="52">
        <f t="shared" si="293"/>
        <v>0.35869777210143583</v>
      </c>
      <c r="F225" s="52">
        <f t="shared" si="293"/>
        <v>0.32931812906427671</v>
      </c>
      <c r="G225" s="52">
        <f t="shared" si="293"/>
        <v>0.30465139916690209</v>
      </c>
      <c r="H225" s="52">
        <f t="shared" si="293"/>
        <v>0.28364279892064864</v>
      </c>
      <c r="I225" s="52">
        <f t="shared" si="293"/>
        <v>0.25752678017442981</v>
      </c>
      <c r="J225" s="52">
        <f t="shared" si="293"/>
        <v>0.24547022693219167</v>
      </c>
      <c r="K225" s="52">
        <f t="shared" si="293"/>
        <v>0.23711939607876734</v>
      </c>
      <c r="L225" s="52">
        <f t="shared" si="293"/>
        <v>0.23019633973341472</v>
      </c>
      <c r="M225" s="52">
        <f t="shared" si="293"/>
        <v>0.220742028556144</v>
      </c>
      <c r="N225" s="52">
        <f t="shared" si="293"/>
        <v>0.2145476484486169</v>
      </c>
      <c r="O225" s="52">
        <f t="shared" si="293"/>
        <v>0.20703954590600873</v>
      </c>
      <c r="P225" s="52">
        <f t="shared" si="293"/>
        <v>0.20580527775130023</v>
      </c>
      <c r="Q225" s="52">
        <f t="shared" si="293"/>
        <v>0.19738603848190853</v>
      </c>
    </row>
    <row r="226" spans="1:17" ht="11.45" customHeight="1" x14ac:dyDescent="0.25">
      <c r="A226" s="53" t="s">
        <v>58</v>
      </c>
      <c r="B226" s="52">
        <f t="shared" ref="B226:Q226" si="294">IF(B8=0,0,B8/B$4)</f>
        <v>0.39204498512301683</v>
      </c>
      <c r="C226" s="52">
        <f t="shared" si="294"/>
        <v>0.41720214493969432</v>
      </c>
      <c r="D226" s="52">
        <f t="shared" si="294"/>
        <v>0.44654938462433907</v>
      </c>
      <c r="E226" s="52">
        <f t="shared" si="294"/>
        <v>0.47744981606540349</v>
      </c>
      <c r="F226" s="52">
        <f t="shared" si="294"/>
        <v>0.50171789972837089</v>
      </c>
      <c r="G226" s="52">
        <f t="shared" si="294"/>
        <v>0.52758675315578663</v>
      </c>
      <c r="H226" s="52">
        <f t="shared" si="294"/>
        <v>0.55682196093116432</v>
      </c>
      <c r="I226" s="52">
        <f t="shared" si="294"/>
        <v>0.56063422014660824</v>
      </c>
      <c r="J226" s="52">
        <f t="shared" si="294"/>
        <v>0.57008385161349551</v>
      </c>
      <c r="K226" s="52">
        <f t="shared" si="294"/>
        <v>0.58781772835643398</v>
      </c>
      <c r="L226" s="52">
        <f t="shared" si="294"/>
        <v>0.60264189812934033</v>
      </c>
      <c r="M226" s="52">
        <f t="shared" si="294"/>
        <v>0.60166933210097628</v>
      </c>
      <c r="N226" s="52">
        <f t="shared" si="294"/>
        <v>0.6047101536161047</v>
      </c>
      <c r="O226" s="52">
        <f t="shared" si="294"/>
        <v>0.61099756147505269</v>
      </c>
      <c r="P226" s="52">
        <f t="shared" si="294"/>
        <v>0.63632906912576892</v>
      </c>
      <c r="Q226" s="52">
        <f t="shared" si="294"/>
        <v>0.62870590513537505</v>
      </c>
    </row>
    <row r="227" spans="1:17" ht="11.45" customHeight="1" x14ac:dyDescent="0.25">
      <c r="A227" s="53" t="s">
        <v>57</v>
      </c>
      <c r="B227" s="52">
        <f t="shared" ref="B227:Q227" si="295">IF(B9=0,0,B9/B$4)</f>
        <v>5.3362882005738048E-3</v>
      </c>
      <c r="C227" s="52">
        <f t="shared" si="295"/>
        <v>4.8538824200751209E-3</v>
      </c>
      <c r="D227" s="52">
        <f t="shared" si="295"/>
        <v>4.681944334903293E-3</v>
      </c>
      <c r="E227" s="52">
        <f t="shared" si="295"/>
        <v>4.4171635715526576E-3</v>
      </c>
      <c r="F227" s="52">
        <f t="shared" si="295"/>
        <v>4.0438302183155557E-3</v>
      </c>
      <c r="G227" s="52">
        <f t="shared" si="295"/>
        <v>2.4669937378828497E-3</v>
      </c>
      <c r="H227" s="52">
        <f t="shared" si="295"/>
        <v>2.1755565545608967E-3</v>
      </c>
      <c r="I227" s="52">
        <f t="shared" si="295"/>
        <v>1.9259600418685364E-3</v>
      </c>
      <c r="J227" s="52">
        <f t="shared" si="295"/>
        <v>6.6564335029218767E-4</v>
      </c>
      <c r="K227" s="52">
        <f t="shared" si="295"/>
        <v>8.243948942605919E-4</v>
      </c>
      <c r="L227" s="52">
        <f t="shared" si="295"/>
        <v>1.0106007517972568E-3</v>
      </c>
      <c r="M227" s="52">
        <f t="shared" si="295"/>
        <v>1.1199642624969803E-3</v>
      </c>
      <c r="N227" s="52">
        <f t="shared" si="295"/>
        <v>1.4957063814781228E-3</v>
      </c>
      <c r="O227" s="52">
        <f t="shared" si="295"/>
        <v>1.9119591518273478E-3</v>
      </c>
      <c r="P227" s="52">
        <f t="shared" si="295"/>
        <v>2.2320409364420045E-3</v>
      </c>
      <c r="Q227" s="52">
        <f t="shared" si="295"/>
        <v>2.2996797666337675E-3</v>
      </c>
    </row>
    <row r="228" spans="1:17" ht="11.45" customHeight="1" x14ac:dyDescent="0.25">
      <c r="A228" s="53" t="s">
        <v>56</v>
      </c>
      <c r="B228" s="52">
        <f t="shared" ref="B228:Q228" si="296">IF(B10=0,0,B10/B$4)</f>
        <v>0</v>
      </c>
      <c r="C228" s="52">
        <f t="shared" si="296"/>
        <v>0</v>
      </c>
      <c r="D228" s="52">
        <f t="shared" si="296"/>
        <v>0</v>
      </c>
      <c r="E228" s="52">
        <f t="shared" si="296"/>
        <v>0</v>
      </c>
      <c r="F228" s="52">
        <f t="shared" si="296"/>
        <v>4.9312621750716894E-4</v>
      </c>
      <c r="G228" s="52">
        <f t="shared" si="296"/>
        <v>1.0144446299144717E-3</v>
      </c>
      <c r="H228" s="52">
        <f t="shared" si="296"/>
        <v>1.6034777084136483E-3</v>
      </c>
      <c r="I228" s="52">
        <f t="shared" si="296"/>
        <v>1.4445646839173398E-3</v>
      </c>
      <c r="J228" s="52">
        <f t="shared" si="296"/>
        <v>1.4395792554307582E-3</v>
      </c>
      <c r="K228" s="52">
        <f t="shared" si="296"/>
        <v>1.4759012844918419E-3</v>
      </c>
      <c r="L228" s="52">
        <f t="shared" si="296"/>
        <v>1.5083227783606325E-3</v>
      </c>
      <c r="M228" s="52">
        <f t="shared" si="296"/>
        <v>1.4817722873520845E-3</v>
      </c>
      <c r="N228" s="52">
        <f t="shared" si="296"/>
        <v>2.588036369248546E-3</v>
      </c>
      <c r="O228" s="52">
        <f t="shared" si="296"/>
        <v>3.0734676032334748E-3</v>
      </c>
      <c r="P228" s="52">
        <f t="shared" si="296"/>
        <v>3.3982942473738498E-3</v>
      </c>
      <c r="Q228" s="52">
        <f t="shared" si="296"/>
        <v>3.7913358718565512E-3</v>
      </c>
    </row>
    <row r="229" spans="1:17" ht="11.45" customHeight="1" x14ac:dyDescent="0.25">
      <c r="A229" s="53" t="s">
        <v>60</v>
      </c>
      <c r="B229" s="52">
        <f t="shared" ref="B229:Q229" si="297">IF(B11=0,0,B11/B$4)</f>
        <v>0</v>
      </c>
      <c r="C229" s="52">
        <f t="shared" si="297"/>
        <v>0</v>
      </c>
      <c r="D229" s="52">
        <f t="shared" si="297"/>
        <v>0</v>
      </c>
      <c r="E229" s="52">
        <f t="shared" si="297"/>
        <v>0</v>
      </c>
      <c r="F229" s="52">
        <f t="shared" si="297"/>
        <v>0</v>
      </c>
      <c r="G229" s="52">
        <f t="shared" si="297"/>
        <v>0</v>
      </c>
      <c r="H229" s="52">
        <f t="shared" si="297"/>
        <v>0</v>
      </c>
      <c r="I229" s="52">
        <f t="shared" si="297"/>
        <v>0</v>
      </c>
      <c r="J229" s="52">
        <f t="shared" si="297"/>
        <v>0</v>
      </c>
      <c r="K229" s="52">
        <f t="shared" si="297"/>
        <v>0</v>
      </c>
      <c r="L229" s="52">
        <f t="shared" si="297"/>
        <v>0</v>
      </c>
      <c r="M229" s="52">
        <f t="shared" si="297"/>
        <v>0</v>
      </c>
      <c r="N229" s="52">
        <f t="shared" si="297"/>
        <v>0</v>
      </c>
      <c r="O229" s="52">
        <f t="shared" si="297"/>
        <v>0</v>
      </c>
      <c r="P229" s="52">
        <f t="shared" si="297"/>
        <v>1.0823619658558023E-5</v>
      </c>
      <c r="Q229" s="52">
        <f t="shared" si="297"/>
        <v>3.966214001685928E-5</v>
      </c>
    </row>
    <row r="230" spans="1:17" ht="11.45" customHeight="1" x14ac:dyDescent="0.25">
      <c r="A230" s="53" t="s">
        <v>55</v>
      </c>
      <c r="B230" s="52">
        <f t="shared" ref="B230:Q230" si="298">IF(B12=0,0,B12/B$4)</f>
        <v>0</v>
      </c>
      <c r="C230" s="52">
        <f t="shared" si="298"/>
        <v>0</v>
      </c>
      <c r="D230" s="52">
        <f t="shared" si="298"/>
        <v>0</v>
      </c>
      <c r="E230" s="52">
        <f t="shared" si="298"/>
        <v>0</v>
      </c>
      <c r="F230" s="52">
        <f t="shared" si="298"/>
        <v>0</v>
      </c>
      <c r="G230" s="52">
        <f t="shared" si="298"/>
        <v>0</v>
      </c>
      <c r="H230" s="52">
        <f t="shared" si="298"/>
        <v>0</v>
      </c>
      <c r="I230" s="52">
        <f t="shared" si="298"/>
        <v>0</v>
      </c>
      <c r="J230" s="52">
        <f t="shared" si="298"/>
        <v>0</v>
      </c>
      <c r="K230" s="52">
        <f t="shared" si="298"/>
        <v>0</v>
      </c>
      <c r="L230" s="52">
        <f t="shared" si="298"/>
        <v>2.4862682912674465E-6</v>
      </c>
      <c r="M230" s="52">
        <f t="shared" si="298"/>
        <v>1.5073096368740874E-5</v>
      </c>
      <c r="N230" s="52">
        <f t="shared" si="298"/>
        <v>2.9578845946015891E-5</v>
      </c>
      <c r="O230" s="52">
        <f t="shared" si="298"/>
        <v>5.721336160470806E-5</v>
      </c>
      <c r="P230" s="52">
        <f t="shared" si="298"/>
        <v>1.0234117041576306E-4</v>
      </c>
      <c r="Q230" s="52">
        <f t="shared" si="298"/>
        <v>1.8194876148227491E-4</v>
      </c>
    </row>
    <row r="231" spans="1:17" ht="11.45" customHeight="1" x14ac:dyDescent="0.25">
      <c r="A231" s="51" t="s">
        <v>28</v>
      </c>
      <c r="B231" s="50">
        <f t="shared" ref="B231:Q231" si="299">IF(B13=0,0,B13/B$4)</f>
        <v>0.13832259952597181</v>
      </c>
      <c r="C231" s="50">
        <f t="shared" si="299"/>
        <v>0.13941153889437577</v>
      </c>
      <c r="D231" s="50">
        <f t="shared" si="299"/>
        <v>0.13329119978910259</v>
      </c>
      <c r="E231" s="50">
        <f t="shared" si="299"/>
        <v>0.1284863412573449</v>
      </c>
      <c r="F231" s="50">
        <f t="shared" si="299"/>
        <v>0.13527905171640611</v>
      </c>
      <c r="G231" s="50">
        <f t="shared" si="299"/>
        <v>0.13155896871362768</v>
      </c>
      <c r="H231" s="50">
        <f t="shared" si="299"/>
        <v>0.1222497759751888</v>
      </c>
      <c r="I231" s="50">
        <f t="shared" si="299"/>
        <v>0.14158246633734228</v>
      </c>
      <c r="J231" s="50">
        <f t="shared" si="299"/>
        <v>0.14525516024085458</v>
      </c>
      <c r="K231" s="50">
        <f t="shared" si="299"/>
        <v>0.1346688627717437</v>
      </c>
      <c r="L231" s="50">
        <f t="shared" si="299"/>
        <v>0.12446682449455583</v>
      </c>
      <c r="M231" s="50">
        <f t="shared" si="299"/>
        <v>0.13768212258824644</v>
      </c>
      <c r="N231" s="50">
        <f t="shared" si="299"/>
        <v>0.1398534496546574</v>
      </c>
      <c r="O231" s="50">
        <f t="shared" si="299"/>
        <v>0.13998692510650387</v>
      </c>
      <c r="P231" s="50">
        <f t="shared" si="299"/>
        <v>0.10840446102855975</v>
      </c>
      <c r="Q231" s="50">
        <f t="shared" si="299"/>
        <v>0.12159990806267215</v>
      </c>
    </row>
    <row r="232" spans="1:17" ht="11.45" customHeight="1" x14ac:dyDescent="0.25">
      <c r="A232" s="53" t="s">
        <v>59</v>
      </c>
      <c r="B232" s="52">
        <f t="shared" ref="B232:Q232" si="300">IF(B14=0,0,B14/B$4)</f>
        <v>5.6894496795858432E-4</v>
      </c>
      <c r="C232" s="52">
        <f t="shared" si="300"/>
        <v>5.7258239834826396E-4</v>
      </c>
      <c r="D232" s="52">
        <f t="shared" si="300"/>
        <v>5.7244016258529008E-4</v>
      </c>
      <c r="E232" s="52">
        <f t="shared" si="300"/>
        <v>5.3986720434344513E-4</v>
      </c>
      <c r="F232" s="52">
        <f t="shared" si="300"/>
        <v>5.485346931662239E-4</v>
      </c>
      <c r="G232" s="52">
        <f t="shared" si="300"/>
        <v>4.8960120490162723E-4</v>
      </c>
      <c r="H232" s="52">
        <f t="shared" si="300"/>
        <v>4.1671805702789283E-4</v>
      </c>
      <c r="I232" s="52">
        <f t="shared" si="300"/>
        <v>5.2678405883547943E-4</v>
      </c>
      <c r="J232" s="52">
        <f t="shared" si="300"/>
        <v>4.9526465120565725E-4</v>
      </c>
      <c r="K232" s="52">
        <f t="shared" si="300"/>
        <v>4.2358200831833217E-4</v>
      </c>
      <c r="L232" s="52">
        <f t="shared" si="300"/>
        <v>3.7218010391954929E-4</v>
      </c>
      <c r="M232" s="52">
        <f t="shared" si="300"/>
        <v>3.9645193746693186E-4</v>
      </c>
      <c r="N232" s="52">
        <f t="shared" si="300"/>
        <v>3.9034848012629115E-4</v>
      </c>
      <c r="O232" s="52">
        <f t="shared" si="300"/>
        <v>3.8154577074751676E-4</v>
      </c>
      <c r="P232" s="52">
        <f t="shared" si="300"/>
        <v>2.8479376958107306E-4</v>
      </c>
      <c r="Q232" s="52">
        <f t="shared" si="300"/>
        <v>2.7033244492582603E-4</v>
      </c>
    </row>
    <row r="233" spans="1:17" ht="11.45" customHeight="1" x14ac:dyDescent="0.25">
      <c r="A233" s="53" t="s">
        <v>58</v>
      </c>
      <c r="B233" s="52">
        <f t="shared" ref="B233:Q233" si="301">IF(B15=0,0,B15/B$4)</f>
        <v>0.13615214292784772</v>
      </c>
      <c r="C233" s="52">
        <f t="shared" si="301"/>
        <v>0.13719568884723496</v>
      </c>
      <c r="D233" s="52">
        <f t="shared" si="301"/>
        <v>0.13260716270830442</v>
      </c>
      <c r="E233" s="52">
        <f t="shared" si="301"/>
        <v>0.12559850325418534</v>
      </c>
      <c r="F233" s="52">
        <f t="shared" si="301"/>
        <v>0.13154387711903667</v>
      </c>
      <c r="G233" s="52">
        <f t="shared" si="301"/>
        <v>0.1275002648159522</v>
      </c>
      <c r="H233" s="52">
        <f t="shared" si="301"/>
        <v>0.11829583361788595</v>
      </c>
      <c r="I233" s="52">
        <f t="shared" si="301"/>
        <v>0.13594624000676725</v>
      </c>
      <c r="J233" s="52">
        <f t="shared" si="301"/>
        <v>0.13995403989199634</v>
      </c>
      <c r="K233" s="52">
        <f t="shared" si="301"/>
        <v>0.12701481573025331</v>
      </c>
      <c r="L233" s="52">
        <f t="shared" si="301"/>
        <v>0.11581781970818696</v>
      </c>
      <c r="M233" s="52">
        <f t="shared" si="301"/>
        <v>0.12952565251428744</v>
      </c>
      <c r="N233" s="52">
        <f t="shared" si="301"/>
        <v>0.12931394173796312</v>
      </c>
      <c r="O233" s="52">
        <f t="shared" si="301"/>
        <v>0.13293668394415045</v>
      </c>
      <c r="P233" s="52">
        <f t="shared" si="301"/>
        <v>0.10481723151167716</v>
      </c>
      <c r="Q233" s="52">
        <f t="shared" si="301"/>
        <v>9.3438929675496135E-2</v>
      </c>
    </row>
    <row r="234" spans="1:17" ht="11.45" customHeight="1" x14ac:dyDescent="0.25">
      <c r="A234" s="53" t="s">
        <v>57</v>
      </c>
      <c r="B234" s="52">
        <f t="shared" ref="B234:Q234" si="302">IF(B16=0,0,B16/B$4)</f>
        <v>0</v>
      </c>
      <c r="C234" s="52">
        <f t="shared" si="302"/>
        <v>0</v>
      </c>
      <c r="D234" s="52">
        <f t="shared" si="302"/>
        <v>0</v>
      </c>
      <c r="E234" s="52">
        <f t="shared" si="302"/>
        <v>0</v>
      </c>
      <c r="F234" s="52">
        <f t="shared" si="302"/>
        <v>0</v>
      </c>
      <c r="G234" s="52">
        <f t="shared" si="302"/>
        <v>0</v>
      </c>
      <c r="H234" s="52">
        <f t="shared" si="302"/>
        <v>0</v>
      </c>
      <c r="I234" s="52">
        <f t="shared" si="302"/>
        <v>0</v>
      </c>
      <c r="J234" s="52">
        <f t="shared" si="302"/>
        <v>0</v>
      </c>
      <c r="K234" s="52">
        <f t="shared" si="302"/>
        <v>0</v>
      </c>
      <c r="L234" s="52">
        <f t="shared" si="302"/>
        <v>0</v>
      </c>
      <c r="M234" s="52">
        <f t="shared" si="302"/>
        <v>0</v>
      </c>
      <c r="N234" s="52">
        <f t="shared" si="302"/>
        <v>0</v>
      </c>
      <c r="O234" s="52">
        <f t="shared" si="302"/>
        <v>0</v>
      </c>
      <c r="P234" s="52">
        <f t="shared" si="302"/>
        <v>4.1314614336774937E-6</v>
      </c>
      <c r="Q234" s="52">
        <f t="shared" si="302"/>
        <v>1.0819103572152769E-4</v>
      </c>
    </row>
    <row r="235" spans="1:17" ht="11.45" customHeight="1" x14ac:dyDescent="0.25">
      <c r="A235" s="53" t="s">
        <v>56</v>
      </c>
      <c r="B235" s="52">
        <f t="shared" ref="B235:Q235" si="303">IF(B17=0,0,B17/B$4)</f>
        <v>1.6015116301655091E-3</v>
      </c>
      <c r="C235" s="52">
        <f t="shared" si="303"/>
        <v>1.6432676487925721E-3</v>
      </c>
      <c r="D235" s="52">
        <f t="shared" si="303"/>
        <v>1.1159691821285706E-4</v>
      </c>
      <c r="E235" s="52">
        <f t="shared" si="303"/>
        <v>2.3479707988161343E-3</v>
      </c>
      <c r="F235" s="52">
        <f t="shared" si="303"/>
        <v>3.1866399042032065E-3</v>
      </c>
      <c r="G235" s="52">
        <f t="shared" si="303"/>
        <v>3.5691026927738407E-3</v>
      </c>
      <c r="H235" s="52">
        <f t="shared" si="303"/>
        <v>3.5372243002749471E-3</v>
      </c>
      <c r="I235" s="52">
        <f t="shared" si="303"/>
        <v>5.1094422717395602E-3</v>
      </c>
      <c r="J235" s="52">
        <f t="shared" si="303"/>
        <v>4.8058556976525758E-3</v>
      </c>
      <c r="K235" s="52">
        <f t="shared" si="303"/>
        <v>7.2304650331720373E-3</v>
      </c>
      <c r="L235" s="52">
        <f t="shared" si="303"/>
        <v>8.2768246824493318E-3</v>
      </c>
      <c r="M235" s="52">
        <f t="shared" si="303"/>
        <v>7.7600181364920855E-3</v>
      </c>
      <c r="N235" s="52">
        <f t="shared" si="303"/>
        <v>1.0149159436567988E-2</v>
      </c>
      <c r="O235" s="52">
        <f t="shared" si="303"/>
        <v>6.6686953916058863E-3</v>
      </c>
      <c r="P235" s="52">
        <f t="shared" si="303"/>
        <v>3.1082656022998778E-3</v>
      </c>
      <c r="Q235" s="52">
        <f t="shared" si="303"/>
        <v>2.7480395466479995E-2</v>
      </c>
    </row>
    <row r="236" spans="1:17" ht="11.45" customHeight="1" x14ac:dyDescent="0.25">
      <c r="A236" s="53" t="s">
        <v>55</v>
      </c>
      <c r="B236" s="52">
        <f t="shared" ref="B236:Q236" si="304">IF(B18=0,0,B18/B$4)</f>
        <v>0</v>
      </c>
      <c r="C236" s="52">
        <f t="shared" si="304"/>
        <v>0</v>
      </c>
      <c r="D236" s="52">
        <f t="shared" si="304"/>
        <v>0</v>
      </c>
      <c r="E236" s="52">
        <f t="shared" si="304"/>
        <v>0</v>
      </c>
      <c r="F236" s="52">
        <f t="shared" si="304"/>
        <v>0</v>
      </c>
      <c r="G236" s="52">
        <f t="shared" si="304"/>
        <v>0</v>
      </c>
      <c r="H236" s="52">
        <f t="shared" si="304"/>
        <v>0</v>
      </c>
      <c r="I236" s="52">
        <f t="shared" si="304"/>
        <v>0</v>
      </c>
      <c r="J236" s="52">
        <f t="shared" si="304"/>
        <v>0</v>
      </c>
      <c r="K236" s="52">
        <f t="shared" si="304"/>
        <v>0</v>
      </c>
      <c r="L236" s="52">
        <f t="shared" si="304"/>
        <v>0</v>
      </c>
      <c r="M236" s="52">
        <f t="shared" si="304"/>
        <v>0</v>
      </c>
      <c r="N236" s="52">
        <f t="shared" si="304"/>
        <v>0</v>
      </c>
      <c r="O236" s="52">
        <f t="shared" si="304"/>
        <v>0</v>
      </c>
      <c r="P236" s="52">
        <f t="shared" si="304"/>
        <v>1.9003868356797383E-4</v>
      </c>
      <c r="Q236" s="52">
        <f t="shared" si="304"/>
        <v>3.0205944004869537E-4</v>
      </c>
    </row>
    <row r="237" spans="1:17" ht="11.45" customHeight="1" x14ac:dyDescent="0.25">
      <c r="A237" s="25" t="s">
        <v>42</v>
      </c>
      <c r="B237" s="56">
        <f t="shared" ref="B237:Q237" si="305">IF(B19=0,0,B19/B$19)</f>
        <v>1</v>
      </c>
      <c r="C237" s="56">
        <f t="shared" si="305"/>
        <v>1</v>
      </c>
      <c r="D237" s="56">
        <f t="shared" si="305"/>
        <v>1</v>
      </c>
      <c r="E237" s="56">
        <f t="shared" si="305"/>
        <v>1</v>
      </c>
      <c r="F237" s="56">
        <f t="shared" si="305"/>
        <v>1</v>
      </c>
      <c r="G237" s="56">
        <f t="shared" si="305"/>
        <v>1</v>
      </c>
      <c r="H237" s="56">
        <f t="shared" si="305"/>
        <v>1</v>
      </c>
      <c r="I237" s="56">
        <f t="shared" si="305"/>
        <v>1</v>
      </c>
      <c r="J237" s="56">
        <f t="shared" si="305"/>
        <v>1</v>
      </c>
      <c r="K237" s="56">
        <f t="shared" si="305"/>
        <v>1</v>
      </c>
      <c r="L237" s="56">
        <f t="shared" si="305"/>
        <v>1</v>
      </c>
      <c r="M237" s="56">
        <f t="shared" si="305"/>
        <v>1</v>
      </c>
      <c r="N237" s="56">
        <f t="shared" si="305"/>
        <v>1</v>
      </c>
      <c r="O237" s="56">
        <f t="shared" si="305"/>
        <v>1</v>
      </c>
      <c r="P237" s="56">
        <f t="shared" si="305"/>
        <v>1</v>
      </c>
      <c r="Q237" s="56">
        <f t="shared" si="305"/>
        <v>1</v>
      </c>
    </row>
    <row r="238" spans="1:17" ht="11.45" customHeight="1" x14ac:dyDescent="0.25">
      <c r="A238" s="55" t="s">
        <v>27</v>
      </c>
      <c r="B238" s="54">
        <f t="shared" ref="B238:Q238" si="306">IF(B20=0,0,B20/B$19)</f>
        <v>6.497623447085954E-2</v>
      </c>
      <c r="C238" s="54">
        <f t="shared" si="306"/>
        <v>7.050686331896884E-2</v>
      </c>
      <c r="D238" s="54">
        <f t="shared" si="306"/>
        <v>5.6148900406478429E-2</v>
      </c>
      <c r="E238" s="54">
        <f t="shared" si="306"/>
        <v>5.6774502290824112E-2</v>
      </c>
      <c r="F238" s="54">
        <f t="shared" si="306"/>
        <v>5.3019473863671077E-2</v>
      </c>
      <c r="G238" s="54">
        <f t="shared" si="306"/>
        <v>4.9486883364127175E-2</v>
      </c>
      <c r="H238" s="54">
        <f t="shared" si="306"/>
        <v>5.0024831225847458E-2</v>
      </c>
      <c r="I238" s="54">
        <f t="shared" si="306"/>
        <v>5.5777361072283566E-2</v>
      </c>
      <c r="J238" s="54">
        <f t="shared" si="306"/>
        <v>5.5952117433620906E-2</v>
      </c>
      <c r="K238" s="54">
        <f t="shared" si="306"/>
        <v>5.4830024563006348E-2</v>
      </c>
      <c r="L238" s="54">
        <f t="shared" si="306"/>
        <v>5.3252387596436891E-2</v>
      </c>
      <c r="M238" s="54">
        <f t="shared" si="306"/>
        <v>5.2270419204396262E-2</v>
      </c>
      <c r="N238" s="54">
        <f t="shared" si="306"/>
        <v>5.1186414842211231E-2</v>
      </c>
      <c r="O238" s="54">
        <f t="shared" si="306"/>
        <v>5.0834720671028406E-2</v>
      </c>
      <c r="P238" s="54">
        <f t="shared" si="306"/>
        <v>5.2141085274725593E-2</v>
      </c>
      <c r="Q238" s="54">
        <f t="shared" si="306"/>
        <v>5.5526302765208473E-2</v>
      </c>
    </row>
    <row r="239" spans="1:17" ht="11.45" customHeight="1" x14ac:dyDescent="0.25">
      <c r="A239" s="53" t="s">
        <v>59</v>
      </c>
      <c r="B239" s="52">
        <f t="shared" ref="B239:Q239" si="307">IF(B21=0,0,B21/B$19)</f>
        <v>1.7450041331375883E-3</v>
      </c>
      <c r="C239" s="52">
        <f t="shared" si="307"/>
        <v>1.7752020745817E-3</v>
      </c>
      <c r="D239" s="52">
        <f t="shared" si="307"/>
        <v>1.2070808148750512E-3</v>
      </c>
      <c r="E239" s="52">
        <f t="shared" si="307"/>
        <v>1.0703429434346763E-3</v>
      </c>
      <c r="F239" s="52">
        <f t="shared" si="307"/>
        <v>8.6050825944092573E-4</v>
      </c>
      <c r="G239" s="52">
        <f t="shared" si="307"/>
        <v>6.9601910361684685E-4</v>
      </c>
      <c r="H239" s="52">
        <f t="shared" si="307"/>
        <v>6.2185636965049983E-4</v>
      </c>
      <c r="I239" s="52">
        <f t="shared" si="307"/>
        <v>6.3624418863837868E-4</v>
      </c>
      <c r="J239" s="52">
        <f t="shared" si="307"/>
        <v>5.327500264505835E-4</v>
      </c>
      <c r="K239" s="52">
        <f t="shared" si="307"/>
        <v>5.2356656347684639E-4</v>
      </c>
      <c r="L239" s="52">
        <f t="shared" si="307"/>
        <v>4.5942686851445044E-4</v>
      </c>
      <c r="M239" s="52">
        <f t="shared" si="307"/>
        <v>4.0525383855944091E-4</v>
      </c>
      <c r="N239" s="52">
        <f t="shared" si="307"/>
        <v>4.0135961446071305E-4</v>
      </c>
      <c r="O239" s="52">
        <f t="shared" si="307"/>
        <v>4.8866062450424999E-4</v>
      </c>
      <c r="P239" s="52">
        <f t="shared" si="307"/>
        <v>4.8998165696639308E-4</v>
      </c>
      <c r="Q239" s="52">
        <f t="shared" si="307"/>
        <v>1.0506732835857619E-3</v>
      </c>
    </row>
    <row r="240" spans="1:17" ht="11.45" customHeight="1" x14ac:dyDescent="0.25">
      <c r="A240" s="53" t="s">
        <v>58</v>
      </c>
      <c r="B240" s="52">
        <f t="shared" ref="B240:Q240" si="308">IF(B22=0,0,B22/B$19)</f>
        <v>6.3231230337721961E-2</v>
      </c>
      <c r="C240" s="52">
        <f t="shared" si="308"/>
        <v>6.8731661244387135E-2</v>
      </c>
      <c r="D240" s="52">
        <f t="shared" si="308"/>
        <v>5.4941819591603373E-2</v>
      </c>
      <c r="E240" s="52">
        <f t="shared" si="308"/>
        <v>5.5704159347389433E-2</v>
      </c>
      <c r="F240" s="52">
        <f t="shared" si="308"/>
        <v>5.2158965604230147E-2</v>
      </c>
      <c r="G240" s="52">
        <f t="shared" si="308"/>
        <v>4.8790864260510325E-2</v>
      </c>
      <c r="H240" s="52">
        <f t="shared" si="308"/>
        <v>4.9402974856196963E-2</v>
      </c>
      <c r="I240" s="52">
        <f t="shared" si="308"/>
        <v>5.5141116883645189E-2</v>
      </c>
      <c r="J240" s="52">
        <f t="shared" si="308"/>
        <v>5.5419367407170322E-2</v>
      </c>
      <c r="K240" s="52">
        <f t="shared" si="308"/>
        <v>5.4306457999529496E-2</v>
      </c>
      <c r="L240" s="52">
        <f t="shared" si="308"/>
        <v>5.2792960727922437E-2</v>
      </c>
      <c r="M240" s="52">
        <f t="shared" si="308"/>
        <v>5.1865165365836817E-2</v>
      </c>
      <c r="N240" s="52">
        <f t="shared" si="308"/>
        <v>5.0781265580683646E-2</v>
      </c>
      <c r="O240" s="52">
        <f t="shared" si="308"/>
        <v>5.0333431447742334E-2</v>
      </c>
      <c r="P240" s="52">
        <f t="shared" si="308"/>
        <v>5.1623716675142491E-2</v>
      </c>
      <c r="Q240" s="52">
        <f t="shared" si="308"/>
        <v>5.4432813523741276E-2</v>
      </c>
    </row>
    <row r="241" spans="1:17" ht="11.45" customHeight="1" x14ac:dyDescent="0.25">
      <c r="A241" s="53" t="s">
        <v>57</v>
      </c>
      <c r="B241" s="52">
        <f t="shared" ref="B241:Q241" si="309">IF(B23=0,0,B23/B$19)</f>
        <v>0</v>
      </c>
      <c r="C241" s="52">
        <f t="shared" si="309"/>
        <v>0</v>
      </c>
      <c r="D241" s="52">
        <f t="shared" si="309"/>
        <v>0</v>
      </c>
      <c r="E241" s="52">
        <f t="shared" si="309"/>
        <v>0</v>
      </c>
      <c r="F241" s="52">
        <f t="shared" si="309"/>
        <v>0</v>
      </c>
      <c r="G241" s="52">
        <f t="shared" si="309"/>
        <v>0</v>
      </c>
      <c r="H241" s="52">
        <f t="shared" si="309"/>
        <v>0</v>
      </c>
      <c r="I241" s="52">
        <f t="shared" si="309"/>
        <v>0</v>
      </c>
      <c r="J241" s="52">
        <f t="shared" si="309"/>
        <v>0</v>
      </c>
      <c r="K241" s="52">
        <f t="shared" si="309"/>
        <v>0</v>
      </c>
      <c r="L241" s="52">
        <f t="shared" si="309"/>
        <v>0</v>
      </c>
      <c r="M241" s="52">
        <f t="shared" si="309"/>
        <v>0</v>
      </c>
      <c r="N241" s="52">
        <f t="shared" si="309"/>
        <v>0</v>
      </c>
      <c r="O241" s="52">
        <f t="shared" si="309"/>
        <v>1.9884124868161881E-8</v>
      </c>
      <c r="P241" s="52">
        <f t="shared" si="309"/>
        <v>2.358157562396373E-6</v>
      </c>
      <c r="Q241" s="52">
        <f t="shared" si="309"/>
        <v>5.4173915297653655E-6</v>
      </c>
    </row>
    <row r="242" spans="1:17" ht="11.45" customHeight="1" x14ac:dyDescent="0.25">
      <c r="A242" s="53" t="s">
        <v>56</v>
      </c>
      <c r="B242" s="52">
        <f t="shared" ref="B242:Q242" si="310">IF(B24=0,0,B24/B$19)</f>
        <v>0</v>
      </c>
      <c r="C242" s="52">
        <f t="shared" si="310"/>
        <v>0</v>
      </c>
      <c r="D242" s="52">
        <f t="shared" si="310"/>
        <v>0</v>
      </c>
      <c r="E242" s="52">
        <f t="shared" si="310"/>
        <v>0</v>
      </c>
      <c r="F242" s="52">
        <f t="shared" si="310"/>
        <v>0</v>
      </c>
      <c r="G242" s="52">
        <f t="shared" si="310"/>
        <v>0</v>
      </c>
      <c r="H242" s="52">
        <f t="shared" si="310"/>
        <v>0</v>
      </c>
      <c r="I242" s="52">
        <f t="shared" si="310"/>
        <v>0</v>
      </c>
      <c r="J242" s="52">
        <f t="shared" si="310"/>
        <v>0</v>
      </c>
      <c r="K242" s="52">
        <f t="shared" si="310"/>
        <v>0</v>
      </c>
      <c r="L242" s="52">
        <f t="shared" si="310"/>
        <v>0</v>
      </c>
      <c r="M242" s="52">
        <f t="shared" si="310"/>
        <v>0</v>
      </c>
      <c r="N242" s="52">
        <f t="shared" si="310"/>
        <v>0</v>
      </c>
      <c r="O242" s="52">
        <f t="shared" si="310"/>
        <v>1.0165847975203306E-6</v>
      </c>
      <c r="P242" s="52">
        <f t="shared" si="310"/>
        <v>2.0093643748336946E-6</v>
      </c>
      <c r="Q242" s="52">
        <f t="shared" si="310"/>
        <v>5.9131450112579716E-6</v>
      </c>
    </row>
    <row r="243" spans="1:17" ht="11.45" customHeight="1" x14ac:dyDescent="0.25">
      <c r="A243" s="53" t="s">
        <v>55</v>
      </c>
      <c r="B243" s="52">
        <f t="shared" ref="B243:Q243" si="311">IF(B25=0,0,B25/B$4)</f>
        <v>0</v>
      </c>
      <c r="C243" s="52">
        <f t="shared" si="311"/>
        <v>0</v>
      </c>
      <c r="D243" s="52">
        <f t="shared" si="311"/>
        <v>0</v>
      </c>
      <c r="E243" s="52">
        <f t="shared" si="311"/>
        <v>0</v>
      </c>
      <c r="F243" s="52">
        <f t="shared" si="311"/>
        <v>0</v>
      </c>
      <c r="G243" s="52">
        <f t="shared" si="311"/>
        <v>0</v>
      </c>
      <c r="H243" s="52">
        <f t="shared" si="311"/>
        <v>0</v>
      </c>
      <c r="I243" s="52">
        <f t="shared" si="311"/>
        <v>0</v>
      </c>
      <c r="J243" s="52">
        <f t="shared" si="311"/>
        <v>0</v>
      </c>
      <c r="K243" s="52">
        <f t="shared" si="311"/>
        <v>0</v>
      </c>
      <c r="L243" s="52">
        <f t="shared" si="311"/>
        <v>0</v>
      </c>
      <c r="M243" s="52">
        <f t="shared" si="311"/>
        <v>0</v>
      </c>
      <c r="N243" s="52">
        <f t="shared" si="311"/>
        <v>1.7390314858233469E-6</v>
      </c>
      <c r="O243" s="52">
        <f t="shared" si="311"/>
        <v>5.2752608273529811E-6</v>
      </c>
      <c r="P243" s="52">
        <f t="shared" si="311"/>
        <v>1.1146587107814787E-5</v>
      </c>
      <c r="Q243" s="52">
        <f t="shared" si="311"/>
        <v>1.5551291188440253E-5</v>
      </c>
    </row>
    <row r="244" spans="1:17" ht="11.45" customHeight="1" x14ac:dyDescent="0.25">
      <c r="A244" s="51" t="s">
        <v>24</v>
      </c>
      <c r="B244" s="50">
        <f t="shared" ref="B244:Q244" si="312">IF(B26=0,0,B26/B$19)</f>
        <v>0.93502376552914046</v>
      </c>
      <c r="C244" s="50">
        <f t="shared" si="312"/>
        <v>0.92949313668103117</v>
      </c>
      <c r="D244" s="50">
        <f t="shared" si="312"/>
        <v>0.94385109959352154</v>
      </c>
      <c r="E244" s="50">
        <f t="shared" si="312"/>
        <v>0.94322549770917585</v>
      </c>
      <c r="F244" s="50">
        <f t="shared" si="312"/>
        <v>0.94698052613632888</v>
      </c>
      <c r="G244" s="50">
        <f t="shared" si="312"/>
        <v>0.9505131166358729</v>
      </c>
      <c r="H244" s="50">
        <f t="shared" si="312"/>
        <v>0.94997516877415256</v>
      </c>
      <c r="I244" s="50">
        <f t="shared" si="312"/>
        <v>0.94422263892771641</v>
      </c>
      <c r="J244" s="50">
        <f t="shared" si="312"/>
        <v>0.94404788256637906</v>
      </c>
      <c r="K244" s="50">
        <f t="shared" si="312"/>
        <v>0.94516997543699366</v>
      </c>
      <c r="L244" s="50">
        <f t="shared" si="312"/>
        <v>0.94674761240356309</v>
      </c>
      <c r="M244" s="50">
        <f t="shared" si="312"/>
        <v>0.94772958079560377</v>
      </c>
      <c r="N244" s="50">
        <f t="shared" si="312"/>
        <v>0.9488135851577888</v>
      </c>
      <c r="O244" s="50">
        <f t="shared" si="312"/>
        <v>0.94916527932897155</v>
      </c>
      <c r="P244" s="50">
        <f t="shared" si="312"/>
        <v>0.94785891472527439</v>
      </c>
      <c r="Q244" s="50">
        <f t="shared" si="312"/>
        <v>0.94447369723479158</v>
      </c>
    </row>
    <row r="245" spans="1:17" ht="11.45" customHeight="1" x14ac:dyDescent="0.25">
      <c r="A245" s="53" t="s">
        <v>23</v>
      </c>
      <c r="B245" s="52">
        <f t="shared" ref="B245:Q245" si="313">IF(B27=0,0,B27/B$19)</f>
        <v>0.71623183275873736</v>
      </c>
      <c r="C245" s="52">
        <f t="shared" si="313"/>
        <v>0.71234007430973056</v>
      </c>
      <c r="D245" s="52">
        <f t="shared" si="313"/>
        <v>0.73542320806996186</v>
      </c>
      <c r="E245" s="52">
        <f t="shared" si="313"/>
        <v>0.7431032088639572</v>
      </c>
      <c r="F245" s="52">
        <f t="shared" si="313"/>
        <v>0.7414930149304173</v>
      </c>
      <c r="G245" s="52">
        <f t="shared" si="313"/>
        <v>0.75052761049639838</v>
      </c>
      <c r="H245" s="52">
        <f t="shared" si="313"/>
        <v>0.75344019477387092</v>
      </c>
      <c r="I245" s="52">
        <f t="shared" si="313"/>
        <v>0.7585540951765265</v>
      </c>
      <c r="J245" s="52">
        <f t="shared" si="313"/>
        <v>0.76100795469338323</v>
      </c>
      <c r="K245" s="52">
        <f t="shared" si="313"/>
        <v>0.75370195823761355</v>
      </c>
      <c r="L245" s="52">
        <f t="shared" si="313"/>
        <v>0.75058406144208223</v>
      </c>
      <c r="M245" s="52">
        <f t="shared" si="313"/>
        <v>0.74990161020968993</v>
      </c>
      <c r="N245" s="52">
        <f t="shared" si="313"/>
        <v>0.74537132360507596</v>
      </c>
      <c r="O245" s="52">
        <f t="shared" si="313"/>
        <v>0.72565042114752776</v>
      </c>
      <c r="P245" s="52">
        <f t="shared" si="313"/>
        <v>0.72691869695482592</v>
      </c>
      <c r="Q245" s="52">
        <f t="shared" si="313"/>
        <v>0.72833191912557982</v>
      </c>
    </row>
    <row r="246" spans="1:17" ht="11.45" customHeight="1" x14ac:dyDescent="0.25">
      <c r="A246" s="47" t="s">
        <v>22</v>
      </c>
      <c r="B246" s="46">
        <f t="shared" ref="B246:Q246" si="314">IF(B28=0,0,B28/B$19)</f>
        <v>0.2187919327704031</v>
      </c>
      <c r="C246" s="46">
        <f t="shared" si="314"/>
        <v>0.21715306237130066</v>
      </c>
      <c r="D246" s="46">
        <f t="shared" si="314"/>
        <v>0.20842789152355964</v>
      </c>
      <c r="E246" s="46">
        <f t="shared" si="314"/>
        <v>0.20012228884521871</v>
      </c>
      <c r="F246" s="46">
        <f t="shared" si="314"/>
        <v>0.20548751120591163</v>
      </c>
      <c r="G246" s="46">
        <f t="shared" si="314"/>
        <v>0.19998550613947447</v>
      </c>
      <c r="H246" s="46">
        <f t="shared" si="314"/>
        <v>0.19653497400028166</v>
      </c>
      <c r="I246" s="46">
        <f t="shared" si="314"/>
        <v>0.18566854375118991</v>
      </c>
      <c r="J246" s="46">
        <f t="shared" si="314"/>
        <v>0.18303992787299586</v>
      </c>
      <c r="K246" s="46">
        <f t="shared" si="314"/>
        <v>0.19146801719938006</v>
      </c>
      <c r="L246" s="46">
        <f t="shared" si="314"/>
        <v>0.19616355096148086</v>
      </c>
      <c r="M246" s="46">
        <f t="shared" si="314"/>
        <v>0.19782797058591381</v>
      </c>
      <c r="N246" s="46">
        <f t="shared" si="314"/>
        <v>0.20344226155271281</v>
      </c>
      <c r="O246" s="46">
        <f t="shared" si="314"/>
        <v>0.22351485818144379</v>
      </c>
      <c r="P246" s="46">
        <f t="shared" si="314"/>
        <v>0.22094021777044859</v>
      </c>
      <c r="Q246" s="46">
        <f t="shared" si="314"/>
        <v>0.21614177810921176</v>
      </c>
    </row>
    <row r="247" spans="1:17" ht="11.45" customHeight="1" x14ac:dyDescent="0.25">
      <c r="A247" s="59"/>
      <c r="B247" s="58"/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</row>
    <row r="248" spans="1:17" ht="11.45" customHeight="1" x14ac:dyDescent="0.25">
      <c r="A248" s="27" t="s">
        <v>61</v>
      </c>
      <c r="B248" s="57"/>
      <c r="C248" s="57"/>
      <c r="D248" s="57"/>
      <c r="E248" s="57"/>
      <c r="F248" s="57"/>
      <c r="G248" s="57"/>
      <c r="H248" s="57"/>
      <c r="I248" s="57"/>
      <c r="J248" s="57"/>
      <c r="K248" s="57"/>
      <c r="L248" s="57"/>
      <c r="M248" s="57"/>
      <c r="N248" s="57"/>
      <c r="O248" s="57"/>
      <c r="P248" s="57"/>
      <c r="Q248" s="57"/>
    </row>
    <row r="249" spans="1:17" ht="11.45" customHeight="1" x14ac:dyDescent="0.25">
      <c r="A249" s="25" t="s">
        <v>39</v>
      </c>
      <c r="B249" s="56">
        <f t="shared" ref="B249:Q249" si="315">IF(B31=0,0,B31/B$31)</f>
        <v>1</v>
      </c>
      <c r="C249" s="56">
        <f t="shared" si="315"/>
        <v>1</v>
      </c>
      <c r="D249" s="56">
        <f t="shared" si="315"/>
        <v>1</v>
      </c>
      <c r="E249" s="56">
        <f t="shared" si="315"/>
        <v>1</v>
      </c>
      <c r="F249" s="56">
        <f t="shared" si="315"/>
        <v>1</v>
      </c>
      <c r="G249" s="56">
        <f t="shared" si="315"/>
        <v>1</v>
      </c>
      <c r="H249" s="56">
        <f t="shared" si="315"/>
        <v>1</v>
      </c>
      <c r="I249" s="56">
        <f t="shared" si="315"/>
        <v>1</v>
      </c>
      <c r="J249" s="56">
        <f t="shared" si="315"/>
        <v>1</v>
      </c>
      <c r="K249" s="56">
        <f t="shared" si="315"/>
        <v>1</v>
      </c>
      <c r="L249" s="56">
        <f t="shared" si="315"/>
        <v>1</v>
      </c>
      <c r="M249" s="56">
        <f t="shared" si="315"/>
        <v>1</v>
      </c>
      <c r="N249" s="56">
        <f t="shared" si="315"/>
        <v>1</v>
      </c>
      <c r="O249" s="56">
        <f t="shared" si="315"/>
        <v>1</v>
      </c>
      <c r="P249" s="56">
        <f t="shared" si="315"/>
        <v>1</v>
      </c>
      <c r="Q249" s="56">
        <f t="shared" si="315"/>
        <v>1</v>
      </c>
    </row>
    <row r="250" spans="1:17" ht="11.45" customHeight="1" x14ac:dyDescent="0.25">
      <c r="A250" s="55" t="s">
        <v>30</v>
      </c>
      <c r="B250" s="54">
        <f t="shared" ref="B250:Q250" si="316">IF(B32=0,0,B32/B$31)</f>
        <v>4.4772592417187784E-2</v>
      </c>
      <c r="C250" s="54">
        <f t="shared" si="316"/>
        <v>4.5009873465587304E-2</v>
      </c>
      <c r="D250" s="54">
        <f t="shared" si="316"/>
        <v>3.9807071793801142E-2</v>
      </c>
      <c r="E250" s="54">
        <f t="shared" si="316"/>
        <v>4.3119005921465864E-2</v>
      </c>
      <c r="F250" s="54">
        <f t="shared" si="316"/>
        <v>3.9360174058262323E-2</v>
      </c>
      <c r="G250" s="54">
        <f t="shared" si="316"/>
        <v>4.2576708449108554E-2</v>
      </c>
      <c r="H250" s="54">
        <f t="shared" si="316"/>
        <v>4.1793028956940828E-2</v>
      </c>
      <c r="I250" s="54">
        <f t="shared" si="316"/>
        <v>4.5555078829388647E-2</v>
      </c>
      <c r="J250" s="54">
        <f t="shared" si="316"/>
        <v>4.5626449679260418E-2</v>
      </c>
      <c r="K250" s="54">
        <f t="shared" si="316"/>
        <v>4.669836733730718E-2</v>
      </c>
      <c r="L250" s="54">
        <f t="shared" si="316"/>
        <v>4.8556815174443796E-2</v>
      </c>
      <c r="M250" s="54">
        <f t="shared" si="316"/>
        <v>4.5565670853587467E-2</v>
      </c>
      <c r="N250" s="54">
        <f t="shared" si="316"/>
        <v>4.5069004909603604E-2</v>
      </c>
      <c r="O250" s="54">
        <f t="shared" si="316"/>
        <v>4.5106215687120081E-2</v>
      </c>
      <c r="P250" s="54">
        <f t="shared" si="316"/>
        <v>5.0964453733697741E-2</v>
      </c>
      <c r="Q250" s="54">
        <f t="shared" si="316"/>
        <v>5.3618162996056845E-2</v>
      </c>
    </row>
    <row r="251" spans="1:17" ht="11.45" customHeight="1" x14ac:dyDescent="0.25">
      <c r="A251" s="51" t="s">
        <v>29</v>
      </c>
      <c r="B251" s="50">
        <f t="shared" ref="B251:Q251" si="317">IF(B33=0,0,B33/B$31)</f>
        <v>0.94520781508308593</v>
      </c>
      <c r="C251" s="50">
        <f t="shared" si="317"/>
        <v>0.94544340716439224</v>
      </c>
      <c r="D251" s="50">
        <f t="shared" si="317"/>
        <v>0.95126669463184399</v>
      </c>
      <c r="E251" s="50">
        <f t="shared" si="317"/>
        <v>0.94848016057214146</v>
      </c>
      <c r="F251" s="50">
        <f t="shared" si="317"/>
        <v>0.95271467379635089</v>
      </c>
      <c r="G251" s="50">
        <f t="shared" si="317"/>
        <v>0.95014551833118133</v>
      </c>
      <c r="H251" s="50">
        <f t="shared" si="317"/>
        <v>0.95087571148862393</v>
      </c>
      <c r="I251" s="50">
        <f t="shared" si="317"/>
        <v>0.94713165861436133</v>
      </c>
      <c r="J251" s="50">
        <f t="shared" si="317"/>
        <v>0.94714297609831266</v>
      </c>
      <c r="K251" s="50">
        <f t="shared" si="317"/>
        <v>0.94626627816233455</v>
      </c>
      <c r="L251" s="50">
        <f t="shared" si="317"/>
        <v>0.94445830163520428</v>
      </c>
      <c r="M251" s="50">
        <f t="shared" si="317"/>
        <v>0.94748956254425132</v>
      </c>
      <c r="N251" s="50">
        <f t="shared" si="317"/>
        <v>0.94801770670073926</v>
      </c>
      <c r="O251" s="50">
        <f t="shared" si="317"/>
        <v>0.94821045037515217</v>
      </c>
      <c r="P251" s="50">
        <f t="shared" si="317"/>
        <v>0.9424576054501852</v>
      </c>
      <c r="Q251" s="50">
        <f t="shared" si="317"/>
        <v>0.93920122516978399</v>
      </c>
    </row>
    <row r="252" spans="1:17" ht="11.45" customHeight="1" x14ac:dyDescent="0.25">
      <c r="A252" s="53" t="s">
        <v>59</v>
      </c>
      <c r="B252" s="52">
        <f t="shared" ref="B252:Q252" si="318">IF(B34=0,0,B34/B$31)</f>
        <v>0.50443034782843854</v>
      </c>
      <c r="C252" s="52">
        <f t="shared" si="318"/>
        <v>0.47526518581503086</v>
      </c>
      <c r="D252" s="52">
        <f t="shared" si="318"/>
        <v>0.45005218905160455</v>
      </c>
      <c r="E252" s="52">
        <f t="shared" si="318"/>
        <v>0.415078089112704</v>
      </c>
      <c r="F252" s="52">
        <f t="shared" si="318"/>
        <v>0.38563407109265563</v>
      </c>
      <c r="G252" s="52">
        <f t="shared" si="318"/>
        <v>0.35622358617863353</v>
      </c>
      <c r="H252" s="52">
        <f t="shared" si="318"/>
        <v>0.3289831783072365</v>
      </c>
      <c r="I252" s="52">
        <f t="shared" si="318"/>
        <v>0.30605930182206886</v>
      </c>
      <c r="J252" s="52">
        <f t="shared" si="318"/>
        <v>0.29331235332828104</v>
      </c>
      <c r="K252" s="52">
        <f t="shared" si="318"/>
        <v>0.2799639623839924</v>
      </c>
      <c r="L252" s="52">
        <f t="shared" si="318"/>
        <v>0.2687654076708087</v>
      </c>
      <c r="M252" s="52">
        <f t="shared" si="318"/>
        <v>0.26188521338508614</v>
      </c>
      <c r="N252" s="52">
        <f t="shared" si="318"/>
        <v>0.25525133739379541</v>
      </c>
      <c r="O252" s="52">
        <f t="shared" si="318"/>
        <v>0.2465449168083132</v>
      </c>
      <c r="P252" s="52">
        <f t="shared" si="318"/>
        <v>0.23655159175802429</v>
      </c>
      <c r="Q252" s="52">
        <f t="shared" si="318"/>
        <v>0.23034260910508497</v>
      </c>
    </row>
    <row r="253" spans="1:17" ht="11.45" customHeight="1" x14ac:dyDescent="0.25">
      <c r="A253" s="53" t="s">
        <v>58</v>
      </c>
      <c r="B253" s="52">
        <f t="shared" ref="B253:Q253" si="319">IF(B35=0,0,B35/B$31)</f>
        <v>0.43453156782414681</v>
      </c>
      <c r="C253" s="52">
        <f t="shared" si="319"/>
        <v>0.46447974947467663</v>
      </c>
      <c r="D253" s="52">
        <f t="shared" si="319"/>
        <v>0.49574088253864912</v>
      </c>
      <c r="E253" s="52">
        <f t="shared" si="319"/>
        <v>0.52826366062860308</v>
      </c>
      <c r="F253" s="52">
        <f t="shared" si="319"/>
        <v>0.56174760571111804</v>
      </c>
      <c r="G253" s="52">
        <f t="shared" si="319"/>
        <v>0.58984140268674923</v>
      </c>
      <c r="H253" s="52">
        <f t="shared" si="319"/>
        <v>0.61750454981552894</v>
      </c>
      <c r="I253" s="52">
        <f t="shared" si="319"/>
        <v>0.63706634795378803</v>
      </c>
      <c r="J253" s="52">
        <f t="shared" si="319"/>
        <v>0.65131659858037327</v>
      </c>
      <c r="K253" s="52">
        <f t="shared" si="319"/>
        <v>0.66358965670282222</v>
      </c>
      <c r="L253" s="52">
        <f t="shared" si="319"/>
        <v>0.67275379436213845</v>
      </c>
      <c r="M253" s="52">
        <f t="shared" si="319"/>
        <v>0.68250478537034853</v>
      </c>
      <c r="N253" s="52">
        <f t="shared" si="319"/>
        <v>0.68788114419052204</v>
      </c>
      <c r="O253" s="52">
        <f t="shared" si="319"/>
        <v>0.69567132099064133</v>
      </c>
      <c r="P253" s="52">
        <f t="shared" si="319"/>
        <v>0.69931526286579782</v>
      </c>
      <c r="Q253" s="52">
        <f t="shared" si="319"/>
        <v>0.70149934052738649</v>
      </c>
    </row>
    <row r="254" spans="1:17" ht="11.45" customHeight="1" x14ac:dyDescent="0.25">
      <c r="A254" s="53" t="s">
        <v>57</v>
      </c>
      <c r="B254" s="52">
        <f t="shared" ref="B254:Q254" si="320">IF(B36=0,0,B36/B$31)</f>
        <v>6.245899430500643E-3</v>
      </c>
      <c r="C254" s="52">
        <f t="shared" si="320"/>
        <v>5.6984718746848472E-3</v>
      </c>
      <c r="D254" s="52">
        <f t="shared" si="320"/>
        <v>5.4736230415904519E-3</v>
      </c>
      <c r="E254" s="52">
        <f t="shared" si="320"/>
        <v>5.1384108308344034E-3</v>
      </c>
      <c r="F254" s="52">
        <f t="shared" si="320"/>
        <v>4.7533483509984101E-3</v>
      </c>
      <c r="G254" s="52">
        <f t="shared" si="320"/>
        <v>2.8915176935159674E-3</v>
      </c>
      <c r="H254" s="52">
        <f t="shared" si="320"/>
        <v>2.526123159672964E-3</v>
      </c>
      <c r="I254" s="52">
        <f t="shared" si="320"/>
        <v>2.2890836228869594E-3</v>
      </c>
      <c r="J254" s="52">
        <f t="shared" si="320"/>
        <v>7.9490096665812417E-4</v>
      </c>
      <c r="K254" s="52">
        <f t="shared" si="320"/>
        <v>9.7218015331454444E-4</v>
      </c>
      <c r="L254" s="52">
        <f t="shared" si="320"/>
        <v>1.1779237499569125E-3</v>
      </c>
      <c r="M254" s="52">
        <f t="shared" si="320"/>
        <v>1.3259834006678908E-3</v>
      </c>
      <c r="N254" s="52">
        <f t="shared" si="320"/>
        <v>1.77539678654079E-3</v>
      </c>
      <c r="O254" s="52">
        <f t="shared" si="320"/>
        <v>2.2707519563455558E-3</v>
      </c>
      <c r="P254" s="52">
        <f t="shared" si="320"/>
        <v>2.5577550828251162E-3</v>
      </c>
      <c r="Q254" s="52">
        <f t="shared" si="320"/>
        <v>2.6749755966020438E-3</v>
      </c>
    </row>
    <row r="255" spans="1:17" ht="11.45" customHeight="1" x14ac:dyDescent="0.25">
      <c r="A255" s="53" t="s">
        <v>56</v>
      </c>
      <c r="B255" s="52">
        <f t="shared" ref="B255:Q255" si="321">IF(B37=0,0,B37/B$31)</f>
        <v>0</v>
      </c>
      <c r="C255" s="52">
        <f t="shared" si="321"/>
        <v>0</v>
      </c>
      <c r="D255" s="52">
        <f t="shared" si="321"/>
        <v>0</v>
      </c>
      <c r="E255" s="52">
        <f t="shared" si="321"/>
        <v>0</v>
      </c>
      <c r="F255" s="52">
        <f t="shared" si="321"/>
        <v>5.7964864157876808E-4</v>
      </c>
      <c r="G255" s="52">
        <f t="shared" si="321"/>
        <v>1.1890117722825144E-3</v>
      </c>
      <c r="H255" s="52">
        <f t="shared" si="321"/>
        <v>1.8618602061855373E-3</v>
      </c>
      <c r="I255" s="52">
        <f t="shared" si="321"/>
        <v>1.716925215617621E-3</v>
      </c>
      <c r="J255" s="52">
        <f t="shared" si="321"/>
        <v>1.7191232230001031E-3</v>
      </c>
      <c r="K255" s="52">
        <f t="shared" si="321"/>
        <v>1.7404789222055239E-3</v>
      </c>
      <c r="L255" s="52">
        <f t="shared" si="321"/>
        <v>1.7580525445605633E-3</v>
      </c>
      <c r="M255" s="52">
        <f t="shared" si="321"/>
        <v>1.7543465647894758E-3</v>
      </c>
      <c r="N255" s="52">
        <f t="shared" si="321"/>
        <v>3.0719875975081328E-3</v>
      </c>
      <c r="O255" s="52">
        <f t="shared" si="321"/>
        <v>3.6502257729391697E-3</v>
      </c>
      <c r="P255" s="52">
        <f t="shared" si="321"/>
        <v>3.8941957749266684E-3</v>
      </c>
      <c r="Q255" s="52">
        <f t="shared" si="321"/>
        <v>4.4100622542692126E-3</v>
      </c>
    </row>
    <row r="256" spans="1:17" ht="11.45" customHeight="1" x14ac:dyDescent="0.25">
      <c r="A256" s="53" t="s">
        <v>60</v>
      </c>
      <c r="B256" s="52">
        <f t="shared" ref="B256:Q256" si="322">IF(B38=0,0,B38/B$31)</f>
        <v>0</v>
      </c>
      <c r="C256" s="52">
        <f t="shared" si="322"/>
        <v>0</v>
      </c>
      <c r="D256" s="52">
        <f t="shared" si="322"/>
        <v>0</v>
      </c>
      <c r="E256" s="52">
        <f t="shared" si="322"/>
        <v>0</v>
      </c>
      <c r="F256" s="52">
        <f t="shared" si="322"/>
        <v>0</v>
      </c>
      <c r="G256" s="52">
        <f t="shared" si="322"/>
        <v>0</v>
      </c>
      <c r="H256" s="52">
        <f t="shared" si="322"/>
        <v>0</v>
      </c>
      <c r="I256" s="52">
        <f t="shared" si="322"/>
        <v>0</v>
      </c>
      <c r="J256" s="52">
        <f t="shared" si="322"/>
        <v>0</v>
      </c>
      <c r="K256" s="52">
        <f t="shared" si="322"/>
        <v>0</v>
      </c>
      <c r="L256" s="52">
        <f t="shared" si="322"/>
        <v>0</v>
      </c>
      <c r="M256" s="52">
        <f t="shared" si="322"/>
        <v>0</v>
      </c>
      <c r="N256" s="52">
        <f t="shared" si="322"/>
        <v>0</v>
      </c>
      <c r="O256" s="52">
        <f t="shared" si="322"/>
        <v>0</v>
      </c>
      <c r="P256" s="52">
        <f t="shared" si="322"/>
        <v>1.2403073682139859E-5</v>
      </c>
      <c r="Q256" s="52">
        <f t="shared" si="322"/>
        <v>4.6134795893522348E-5</v>
      </c>
    </row>
    <row r="257" spans="1:17" ht="11.45" customHeight="1" x14ac:dyDescent="0.25">
      <c r="A257" s="53" t="s">
        <v>55</v>
      </c>
      <c r="B257" s="52">
        <f t="shared" ref="B257:Q257" si="323">IF(B39=0,0,B39/B$31)</f>
        <v>0</v>
      </c>
      <c r="C257" s="52">
        <f t="shared" si="323"/>
        <v>0</v>
      </c>
      <c r="D257" s="52">
        <f t="shared" si="323"/>
        <v>0</v>
      </c>
      <c r="E257" s="52">
        <f t="shared" si="323"/>
        <v>0</v>
      </c>
      <c r="F257" s="52">
        <f t="shared" si="323"/>
        <v>0</v>
      </c>
      <c r="G257" s="52">
        <f t="shared" si="323"/>
        <v>0</v>
      </c>
      <c r="H257" s="52">
        <f t="shared" si="323"/>
        <v>0</v>
      </c>
      <c r="I257" s="52">
        <f t="shared" si="323"/>
        <v>0</v>
      </c>
      <c r="J257" s="52">
        <f t="shared" si="323"/>
        <v>0</v>
      </c>
      <c r="K257" s="52">
        <f t="shared" si="323"/>
        <v>0</v>
      </c>
      <c r="L257" s="52">
        <f t="shared" si="323"/>
        <v>3.1233077398382505E-6</v>
      </c>
      <c r="M257" s="52">
        <f t="shared" si="323"/>
        <v>1.9233823359233793E-5</v>
      </c>
      <c r="N257" s="52">
        <f t="shared" si="323"/>
        <v>3.7840732372840823E-5</v>
      </c>
      <c r="O257" s="52">
        <f t="shared" si="323"/>
        <v>7.3234846913011614E-5</v>
      </c>
      <c r="P257" s="52">
        <f t="shared" si="323"/>
        <v>1.2639689492908738E-4</v>
      </c>
      <c r="Q257" s="52">
        <f t="shared" si="323"/>
        <v>2.2810289054781569E-4</v>
      </c>
    </row>
    <row r="258" spans="1:17" ht="11.45" customHeight="1" x14ac:dyDescent="0.25">
      <c r="A258" s="51" t="s">
        <v>28</v>
      </c>
      <c r="B258" s="50">
        <f t="shared" ref="B258:Q258" si="324">IF(B40=0,0,B40/B$31)</f>
        <v>1.001959249972622E-2</v>
      </c>
      <c r="C258" s="50">
        <f t="shared" si="324"/>
        <v>9.5467193700205389E-3</v>
      </c>
      <c r="D258" s="50">
        <f t="shared" si="324"/>
        <v>8.9262335743548159E-3</v>
      </c>
      <c r="E258" s="50">
        <f t="shared" si="324"/>
        <v>8.4008335063926846E-3</v>
      </c>
      <c r="F258" s="50">
        <f t="shared" si="324"/>
        <v>7.92515214538673E-3</v>
      </c>
      <c r="G258" s="50">
        <f t="shared" si="324"/>
        <v>7.2777732197100986E-3</v>
      </c>
      <c r="H258" s="50">
        <f t="shared" si="324"/>
        <v>7.3312595544354044E-3</v>
      </c>
      <c r="I258" s="50">
        <f t="shared" si="324"/>
        <v>7.3132625562500192E-3</v>
      </c>
      <c r="J258" s="50">
        <f t="shared" si="324"/>
        <v>7.2305742224269337E-3</v>
      </c>
      <c r="K258" s="50">
        <f t="shared" si="324"/>
        <v>7.0353545003582962E-3</v>
      </c>
      <c r="L258" s="50">
        <f t="shared" si="324"/>
        <v>6.9848831903520188E-3</v>
      </c>
      <c r="M258" s="50">
        <f t="shared" si="324"/>
        <v>6.944766602161109E-3</v>
      </c>
      <c r="N258" s="50">
        <f t="shared" si="324"/>
        <v>6.9132883896572735E-3</v>
      </c>
      <c r="O258" s="50">
        <f t="shared" si="324"/>
        <v>6.6833339377276764E-3</v>
      </c>
      <c r="P258" s="50">
        <f t="shared" si="324"/>
        <v>6.5779408161170151E-3</v>
      </c>
      <c r="Q258" s="50">
        <f t="shared" si="324"/>
        <v>7.1806118341592616E-3</v>
      </c>
    </row>
    <row r="259" spans="1:17" ht="11.45" customHeight="1" x14ac:dyDescent="0.25">
      <c r="A259" s="53" t="s">
        <v>59</v>
      </c>
      <c r="B259" s="52">
        <f t="shared" ref="B259:Q259" si="325">IF(B41=0,0,B41/B$31)</f>
        <v>1.0715206017275261E-4</v>
      </c>
      <c r="C259" s="52">
        <f t="shared" si="325"/>
        <v>1.0194519867686684E-4</v>
      </c>
      <c r="D259" s="52">
        <f t="shared" si="325"/>
        <v>9.9671320967348824E-5</v>
      </c>
      <c r="E259" s="52">
        <f t="shared" si="325"/>
        <v>9.1775278077493047E-5</v>
      </c>
      <c r="F259" s="52">
        <f t="shared" si="325"/>
        <v>8.3551549168489302E-5</v>
      </c>
      <c r="G259" s="52">
        <f t="shared" si="325"/>
        <v>7.0419653542058962E-5</v>
      </c>
      <c r="H259" s="52">
        <f t="shared" si="325"/>
        <v>6.4974985459687043E-5</v>
      </c>
      <c r="I259" s="52">
        <f t="shared" si="325"/>
        <v>7.0746940664124695E-5</v>
      </c>
      <c r="J259" s="52">
        <f t="shared" si="325"/>
        <v>6.4099095118599287E-5</v>
      </c>
      <c r="K259" s="52">
        <f t="shared" si="325"/>
        <v>5.7534672608136059E-5</v>
      </c>
      <c r="L259" s="52">
        <f t="shared" si="325"/>
        <v>5.4304027291935707E-5</v>
      </c>
      <c r="M259" s="52">
        <f t="shared" si="325"/>
        <v>5.1992894354066099E-5</v>
      </c>
      <c r="N259" s="52">
        <f t="shared" si="325"/>
        <v>5.0169217976581501E-5</v>
      </c>
      <c r="O259" s="52">
        <f t="shared" si="325"/>
        <v>4.7361525163028654E-5</v>
      </c>
      <c r="P259" s="52">
        <f t="shared" si="325"/>
        <v>4.4931057381347138E-5</v>
      </c>
      <c r="Q259" s="52">
        <f t="shared" si="325"/>
        <v>4.1504933669003583E-5</v>
      </c>
    </row>
    <row r="260" spans="1:17" ht="11.45" customHeight="1" x14ac:dyDescent="0.25">
      <c r="A260" s="53" t="s">
        <v>58</v>
      </c>
      <c r="B260" s="52">
        <f t="shared" ref="B260:Q260" si="326">IF(B42=0,0,B42/B$31)</f>
        <v>9.7971992962371402E-3</v>
      </c>
      <c r="C260" s="52">
        <f t="shared" si="326"/>
        <v>9.3329878814030331E-3</v>
      </c>
      <c r="D260" s="52">
        <f t="shared" si="326"/>
        <v>8.819140415294165E-3</v>
      </c>
      <c r="E260" s="52">
        <f t="shared" si="326"/>
        <v>8.1565770737531268E-3</v>
      </c>
      <c r="F260" s="52">
        <f t="shared" si="326"/>
        <v>7.6561314246836095E-3</v>
      </c>
      <c r="G260" s="52">
        <f t="shared" si="326"/>
        <v>7.0110927196428523E-3</v>
      </c>
      <c r="H260" s="52">
        <f t="shared" si="326"/>
        <v>7.055319837487496E-3</v>
      </c>
      <c r="I260" s="52">
        <f t="shared" si="326"/>
        <v>6.9801708816322238E-3</v>
      </c>
      <c r="J260" s="52">
        <f t="shared" si="326"/>
        <v>6.928556709487073E-3</v>
      </c>
      <c r="K260" s="52">
        <f t="shared" si="326"/>
        <v>6.6019937131530067E-3</v>
      </c>
      <c r="L260" s="52">
        <f t="shared" si="326"/>
        <v>6.4683256229321811E-3</v>
      </c>
      <c r="M260" s="52">
        <f t="shared" si="326"/>
        <v>6.5031624051141452E-3</v>
      </c>
      <c r="N260" s="52">
        <f t="shared" si="326"/>
        <v>6.3636688502771545E-3</v>
      </c>
      <c r="O260" s="52">
        <f t="shared" si="326"/>
        <v>6.318984063999205E-3</v>
      </c>
      <c r="P260" s="52">
        <f t="shared" si="326"/>
        <v>6.3334637786963454E-3</v>
      </c>
      <c r="Q260" s="52">
        <f t="shared" si="326"/>
        <v>5.4980041282134753E-3</v>
      </c>
    </row>
    <row r="261" spans="1:17" ht="11.45" customHeight="1" x14ac:dyDescent="0.25">
      <c r="A261" s="53" t="s">
        <v>57</v>
      </c>
      <c r="B261" s="52">
        <f t="shared" ref="B261:Q261" si="327">IF(B43=0,0,B43/B$31)</f>
        <v>0</v>
      </c>
      <c r="C261" s="52">
        <f t="shared" si="327"/>
        <v>0</v>
      </c>
      <c r="D261" s="52">
        <f t="shared" si="327"/>
        <v>0</v>
      </c>
      <c r="E261" s="52">
        <f t="shared" si="327"/>
        <v>0</v>
      </c>
      <c r="F261" s="52">
        <f t="shared" si="327"/>
        <v>0</v>
      </c>
      <c r="G261" s="52">
        <f t="shared" si="327"/>
        <v>0</v>
      </c>
      <c r="H261" s="52">
        <f t="shared" si="327"/>
        <v>0</v>
      </c>
      <c r="I261" s="52">
        <f t="shared" si="327"/>
        <v>0</v>
      </c>
      <c r="J261" s="52">
        <f t="shared" si="327"/>
        <v>0</v>
      </c>
      <c r="K261" s="52">
        <f t="shared" si="327"/>
        <v>0</v>
      </c>
      <c r="L261" s="52">
        <f t="shared" si="327"/>
        <v>0</v>
      </c>
      <c r="M261" s="52">
        <f t="shared" si="327"/>
        <v>0</v>
      </c>
      <c r="N261" s="52">
        <f t="shared" si="327"/>
        <v>0</v>
      </c>
      <c r="O261" s="52">
        <f t="shared" si="327"/>
        <v>0</v>
      </c>
      <c r="P261" s="52">
        <f t="shared" si="327"/>
        <v>2.4963892831268113E-7</v>
      </c>
      <c r="Q261" s="52">
        <f t="shared" si="327"/>
        <v>6.3660271270063895E-6</v>
      </c>
    </row>
    <row r="262" spans="1:17" ht="11.45" customHeight="1" x14ac:dyDescent="0.25">
      <c r="A262" s="53" t="s">
        <v>56</v>
      </c>
      <c r="B262" s="52">
        <f t="shared" ref="B262:Q262" si="328">IF(B44=0,0,B44/B$31)</f>
        <v>1.1524114331632687E-4</v>
      </c>
      <c r="C262" s="52">
        <f t="shared" si="328"/>
        <v>1.1178628994063922E-4</v>
      </c>
      <c r="D262" s="52">
        <f t="shared" si="328"/>
        <v>7.4218380933027184E-6</v>
      </c>
      <c r="E262" s="52">
        <f t="shared" si="328"/>
        <v>1.5248115456206531E-4</v>
      </c>
      <c r="F262" s="52">
        <f t="shared" si="328"/>
        <v>1.8546917153463029E-4</v>
      </c>
      <c r="G262" s="52">
        <f t="shared" si="328"/>
        <v>1.9626084652518764E-4</v>
      </c>
      <c r="H262" s="52">
        <f t="shared" si="328"/>
        <v>2.109647314882217E-4</v>
      </c>
      <c r="I262" s="52">
        <f t="shared" si="328"/>
        <v>2.6234473395367114E-4</v>
      </c>
      <c r="J262" s="52">
        <f t="shared" si="328"/>
        <v>2.3791841782126115E-4</v>
      </c>
      <c r="K262" s="52">
        <f t="shared" si="328"/>
        <v>3.758261145971529E-4</v>
      </c>
      <c r="L262" s="52">
        <f t="shared" si="328"/>
        <v>4.6225354012790213E-4</v>
      </c>
      <c r="M262" s="52">
        <f t="shared" si="328"/>
        <v>3.8961130269289873E-4</v>
      </c>
      <c r="N262" s="52">
        <f t="shared" si="328"/>
        <v>4.9945032140353846E-4</v>
      </c>
      <c r="O262" s="52">
        <f t="shared" si="328"/>
        <v>3.1698834856544331E-4</v>
      </c>
      <c r="P262" s="52">
        <f t="shared" si="328"/>
        <v>1.8781346657243973E-4</v>
      </c>
      <c r="Q262" s="52">
        <f t="shared" si="328"/>
        <v>1.6169633817976804E-3</v>
      </c>
    </row>
    <row r="263" spans="1:17" ht="11.45" customHeight="1" x14ac:dyDescent="0.25">
      <c r="A263" s="53" t="s">
        <v>55</v>
      </c>
      <c r="B263" s="52">
        <f t="shared" ref="B263:Q263" si="329">IF(B45=0,0,B45/B$31)</f>
        <v>0</v>
      </c>
      <c r="C263" s="52">
        <f t="shared" si="329"/>
        <v>0</v>
      </c>
      <c r="D263" s="52">
        <f t="shared" si="329"/>
        <v>0</v>
      </c>
      <c r="E263" s="52">
        <f t="shared" si="329"/>
        <v>0</v>
      </c>
      <c r="F263" s="52">
        <f t="shared" si="329"/>
        <v>0</v>
      </c>
      <c r="G263" s="52">
        <f t="shared" si="329"/>
        <v>0</v>
      </c>
      <c r="H263" s="52">
        <f t="shared" si="329"/>
        <v>0</v>
      </c>
      <c r="I263" s="52">
        <f t="shared" si="329"/>
        <v>0</v>
      </c>
      <c r="J263" s="52">
        <f t="shared" si="329"/>
        <v>0</v>
      </c>
      <c r="K263" s="52">
        <f t="shared" si="329"/>
        <v>0</v>
      </c>
      <c r="L263" s="52">
        <f t="shared" si="329"/>
        <v>0</v>
      </c>
      <c r="M263" s="52">
        <f t="shared" si="329"/>
        <v>0</v>
      </c>
      <c r="N263" s="52">
        <f t="shared" si="329"/>
        <v>0</v>
      </c>
      <c r="O263" s="52">
        <f t="shared" si="329"/>
        <v>0</v>
      </c>
      <c r="P263" s="52">
        <f t="shared" si="329"/>
        <v>1.1482874538570608E-5</v>
      </c>
      <c r="Q263" s="52">
        <f t="shared" si="329"/>
        <v>1.7773363352096421E-5</v>
      </c>
    </row>
    <row r="264" spans="1:17" ht="11.45" customHeight="1" x14ac:dyDescent="0.25">
      <c r="A264" s="25" t="s">
        <v>18</v>
      </c>
      <c r="B264" s="56">
        <f t="shared" ref="B264:Q264" si="330">IF(B46=0,0,B46/B$46)</f>
        <v>1</v>
      </c>
      <c r="C264" s="56">
        <f t="shared" si="330"/>
        <v>1</v>
      </c>
      <c r="D264" s="56">
        <f t="shared" si="330"/>
        <v>1</v>
      </c>
      <c r="E264" s="56">
        <f t="shared" si="330"/>
        <v>1</v>
      </c>
      <c r="F264" s="56">
        <f t="shared" si="330"/>
        <v>1</v>
      </c>
      <c r="G264" s="56">
        <f t="shared" si="330"/>
        <v>1</v>
      </c>
      <c r="H264" s="56">
        <f t="shared" si="330"/>
        <v>1</v>
      </c>
      <c r="I264" s="56">
        <f t="shared" si="330"/>
        <v>1</v>
      </c>
      <c r="J264" s="56">
        <f t="shared" si="330"/>
        <v>1</v>
      </c>
      <c r="K264" s="56">
        <f t="shared" si="330"/>
        <v>1</v>
      </c>
      <c r="L264" s="56">
        <f t="shared" si="330"/>
        <v>1</v>
      </c>
      <c r="M264" s="56">
        <f t="shared" si="330"/>
        <v>1</v>
      </c>
      <c r="N264" s="56">
        <f t="shared" si="330"/>
        <v>1</v>
      </c>
      <c r="O264" s="56">
        <f t="shared" si="330"/>
        <v>1</v>
      </c>
      <c r="P264" s="56">
        <f t="shared" si="330"/>
        <v>1</v>
      </c>
      <c r="Q264" s="56">
        <f t="shared" si="330"/>
        <v>1</v>
      </c>
    </row>
    <row r="265" spans="1:17" ht="11.45" customHeight="1" x14ac:dyDescent="0.25">
      <c r="A265" s="55" t="s">
        <v>27</v>
      </c>
      <c r="B265" s="54">
        <f t="shared" ref="B265:Q265" si="331">IF(B47=0,0,B47/B$46)</f>
        <v>0.67991569595078516</v>
      </c>
      <c r="C265" s="54">
        <f t="shared" si="331"/>
        <v>0.70192780274561706</v>
      </c>
      <c r="D265" s="54">
        <f t="shared" si="331"/>
        <v>0.64151668540551332</v>
      </c>
      <c r="E265" s="54">
        <f t="shared" si="331"/>
        <v>0.64642636478631843</v>
      </c>
      <c r="F265" s="54">
        <f t="shared" si="331"/>
        <v>0.62922046609106208</v>
      </c>
      <c r="G265" s="54">
        <f t="shared" si="331"/>
        <v>0.61122123575729637</v>
      </c>
      <c r="H265" s="54">
        <f t="shared" si="331"/>
        <v>0.61672570544268368</v>
      </c>
      <c r="I265" s="54">
        <f t="shared" si="331"/>
        <v>0.64670234115363801</v>
      </c>
      <c r="J265" s="54">
        <f t="shared" si="331"/>
        <v>0.64785796479027014</v>
      </c>
      <c r="K265" s="54">
        <f t="shared" si="331"/>
        <v>0.63974993862303275</v>
      </c>
      <c r="L265" s="54">
        <f t="shared" si="331"/>
        <v>0.63835759289074556</v>
      </c>
      <c r="M265" s="54">
        <f t="shared" si="331"/>
        <v>0.63481502402058343</v>
      </c>
      <c r="N265" s="54">
        <f t="shared" si="331"/>
        <v>0.62974339059152007</v>
      </c>
      <c r="O265" s="54">
        <f t="shared" si="331"/>
        <v>0.63185667613628582</v>
      </c>
      <c r="P265" s="54">
        <f t="shared" si="331"/>
        <v>0.63527873970597026</v>
      </c>
      <c r="Q265" s="54">
        <f t="shared" si="331"/>
        <v>0.6545950561742816</v>
      </c>
    </row>
    <row r="266" spans="1:17" ht="11.45" customHeight="1" x14ac:dyDescent="0.25">
      <c r="A266" s="53" t="s">
        <v>59</v>
      </c>
      <c r="B266" s="52">
        <f t="shared" ref="B266:Q266" si="332">IF(B48=0,0,B48/B$46)</f>
        <v>2.3020736783729342E-2</v>
      </c>
      <c r="C266" s="52">
        <f t="shared" si="332"/>
        <v>2.210751813116207E-2</v>
      </c>
      <c r="D266" s="52">
        <f t="shared" si="332"/>
        <v>1.7424436929723983E-2</v>
      </c>
      <c r="E266" s="52">
        <f t="shared" si="332"/>
        <v>1.5265756054821352E-2</v>
      </c>
      <c r="F266" s="52">
        <f t="shared" si="332"/>
        <v>1.2849455215035862E-2</v>
      </c>
      <c r="G266" s="52">
        <f t="shared" si="332"/>
        <v>1.0846496443928901E-2</v>
      </c>
      <c r="H266" s="52">
        <f t="shared" si="332"/>
        <v>9.589376182004684E-3</v>
      </c>
      <c r="I266" s="52">
        <f t="shared" si="332"/>
        <v>9.3219071206457824E-3</v>
      </c>
      <c r="J266" s="52">
        <f t="shared" si="332"/>
        <v>7.8796876944177748E-3</v>
      </c>
      <c r="K266" s="52">
        <f t="shared" si="332"/>
        <v>7.7277516809218308E-3</v>
      </c>
      <c r="L266" s="52">
        <f t="shared" si="332"/>
        <v>6.9455411561762503E-3</v>
      </c>
      <c r="M266" s="52">
        <f t="shared" si="332"/>
        <v>6.2107576979459145E-3</v>
      </c>
      <c r="N266" s="52">
        <f t="shared" si="332"/>
        <v>6.2008184245905904E-3</v>
      </c>
      <c r="O266" s="52">
        <f t="shared" si="332"/>
        <v>7.5793166561820046E-3</v>
      </c>
      <c r="P266" s="52">
        <f t="shared" si="332"/>
        <v>7.4644911690081627E-3</v>
      </c>
      <c r="Q266" s="52">
        <f t="shared" si="332"/>
        <v>1.5611887771851461E-2</v>
      </c>
    </row>
    <row r="267" spans="1:17" ht="11.45" customHeight="1" x14ac:dyDescent="0.25">
      <c r="A267" s="53" t="s">
        <v>58</v>
      </c>
      <c r="B267" s="52">
        <f t="shared" ref="B267:Q267" si="333">IF(B49=0,0,B49/B$46)</f>
        <v>0.65689495916705587</v>
      </c>
      <c r="C267" s="52">
        <f t="shared" si="333"/>
        <v>0.67982028461445509</v>
      </c>
      <c r="D267" s="52">
        <f t="shared" si="333"/>
        <v>0.62409224847578937</v>
      </c>
      <c r="E267" s="52">
        <f t="shared" si="333"/>
        <v>0.63116060873149715</v>
      </c>
      <c r="F267" s="52">
        <f t="shared" si="333"/>
        <v>0.6163710108760263</v>
      </c>
      <c r="G267" s="52">
        <f t="shared" si="333"/>
        <v>0.60037473931336749</v>
      </c>
      <c r="H267" s="52">
        <f t="shared" si="333"/>
        <v>0.60713632926067895</v>
      </c>
      <c r="I267" s="52">
        <f t="shared" si="333"/>
        <v>0.63738043403299227</v>
      </c>
      <c r="J267" s="52">
        <f t="shared" si="333"/>
        <v>0.63997827709585231</v>
      </c>
      <c r="K267" s="52">
        <f t="shared" si="333"/>
        <v>0.63202218694211099</v>
      </c>
      <c r="L267" s="52">
        <f t="shared" si="333"/>
        <v>0.63141205173456927</v>
      </c>
      <c r="M267" s="52">
        <f t="shared" si="333"/>
        <v>0.62860426632263755</v>
      </c>
      <c r="N267" s="52">
        <f t="shared" si="333"/>
        <v>0.62349567773509829</v>
      </c>
      <c r="O267" s="52">
        <f t="shared" si="333"/>
        <v>0.62411646268234855</v>
      </c>
      <c r="P267" s="52">
        <f t="shared" si="333"/>
        <v>0.62746519819654467</v>
      </c>
      <c r="Q267" s="52">
        <f t="shared" si="333"/>
        <v>0.63844606108105384</v>
      </c>
    </row>
    <row r="268" spans="1:17" ht="11.45" customHeight="1" x14ac:dyDescent="0.25">
      <c r="A268" s="53" t="s">
        <v>57</v>
      </c>
      <c r="B268" s="52">
        <f t="shared" ref="B268:Q268" si="334">IF(B50=0,0,B50/B$46)</f>
        <v>0</v>
      </c>
      <c r="C268" s="52">
        <f t="shared" si="334"/>
        <v>0</v>
      </c>
      <c r="D268" s="52">
        <f t="shared" si="334"/>
        <v>0</v>
      </c>
      <c r="E268" s="52">
        <f t="shared" si="334"/>
        <v>0</v>
      </c>
      <c r="F268" s="52">
        <f t="shared" si="334"/>
        <v>0</v>
      </c>
      <c r="G268" s="52">
        <f t="shared" si="334"/>
        <v>0</v>
      </c>
      <c r="H268" s="52">
        <f t="shared" si="334"/>
        <v>0</v>
      </c>
      <c r="I268" s="52">
        <f t="shared" si="334"/>
        <v>0</v>
      </c>
      <c r="J268" s="52">
        <f t="shared" si="334"/>
        <v>0</v>
      </c>
      <c r="K268" s="52">
        <f t="shared" si="334"/>
        <v>0</v>
      </c>
      <c r="L268" s="52">
        <f t="shared" si="334"/>
        <v>0</v>
      </c>
      <c r="M268" s="52">
        <f t="shared" si="334"/>
        <v>0</v>
      </c>
      <c r="N268" s="52">
        <f t="shared" si="334"/>
        <v>0</v>
      </c>
      <c r="O268" s="52">
        <f t="shared" si="334"/>
        <v>3.1222433466476138E-7</v>
      </c>
      <c r="P268" s="52">
        <f t="shared" si="334"/>
        <v>3.6295140758243078E-5</v>
      </c>
      <c r="Q268" s="52">
        <f t="shared" si="334"/>
        <v>8.0496677606794822E-5</v>
      </c>
    </row>
    <row r="269" spans="1:17" ht="11.45" customHeight="1" x14ac:dyDescent="0.25">
      <c r="A269" s="53" t="s">
        <v>56</v>
      </c>
      <c r="B269" s="52">
        <f t="shared" ref="B269:Q269" si="335">IF(B51=0,0,B51/B$46)</f>
        <v>0</v>
      </c>
      <c r="C269" s="52">
        <f t="shared" si="335"/>
        <v>0</v>
      </c>
      <c r="D269" s="52">
        <f t="shared" si="335"/>
        <v>0</v>
      </c>
      <c r="E269" s="52">
        <f t="shared" si="335"/>
        <v>0</v>
      </c>
      <c r="F269" s="52">
        <f t="shared" si="335"/>
        <v>0</v>
      </c>
      <c r="G269" s="52">
        <f t="shared" si="335"/>
        <v>0</v>
      </c>
      <c r="H269" s="52">
        <f t="shared" si="335"/>
        <v>0</v>
      </c>
      <c r="I269" s="52">
        <f t="shared" si="335"/>
        <v>0</v>
      </c>
      <c r="J269" s="52">
        <f t="shared" si="335"/>
        <v>0</v>
      </c>
      <c r="K269" s="52">
        <f t="shared" si="335"/>
        <v>0</v>
      </c>
      <c r="L269" s="52">
        <f t="shared" si="335"/>
        <v>0</v>
      </c>
      <c r="M269" s="52">
        <f t="shared" si="335"/>
        <v>0</v>
      </c>
      <c r="N269" s="52">
        <f t="shared" si="335"/>
        <v>0</v>
      </c>
      <c r="O269" s="52">
        <f t="shared" si="335"/>
        <v>1.5962609073347544E-5</v>
      </c>
      <c r="P269" s="52">
        <f t="shared" si="335"/>
        <v>3.0926755693574606E-5</v>
      </c>
      <c r="Q269" s="52">
        <f t="shared" si="335"/>
        <v>8.7863047187596531E-5</v>
      </c>
    </row>
    <row r="270" spans="1:17" ht="11.45" customHeight="1" x14ac:dyDescent="0.25">
      <c r="A270" s="53" t="s">
        <v>55</v>
      </c>
      <c r="B270" s="52">
        <f t="shared" ref="B270:Q270" si="336">IF(B52=0,0,B52/B$46)</f>
        <v>0</v>
      </c>
      <c r="C270" s="52">
        <f t="shared" si="336"/>
        <v>0</v>
      </c>
      <c r="D270" s="52">
        <f t="shared" si="336"/>
        <v>0</v>
      </c>
      <c r="E270" s="52">
        <f t="shared" si="336"/>
        <v>0</v>
      </c>
      <c r="F270" s="52">
        <f t="shared" si="336"/>
        <v>0</v>
      </c>
      <c r="G270" s="52">
        <f t="shared" si="336"/>
        <v>0</v>
      </c>
      <c r="H270" s="52">
        <f t="shared" si="336"/>
        <v>0</v>
      </c>
      <c r="I270" s="52">
        <f t="shared" si="336"/>
        <v>0</v>
      </c>
      <c r="J270" s="52">
        <f t="shared" si="336"/>
        <v>0</v>
      </c>
      <c r="K270" s="52">
        <f t="shared" si="336"/>
        <v>0</v>
      </c>
      <c r="L270" s="52">
        <f t="shared" si="336"/>
        <v>0</v>
      </c>
      <c r="M270" s="52">
        <f t="shared" si="336"/>
        <v>0</v>
      </c>
      <c r="N270" s="52">
        <f t="shared" si="336"/>
        <v>4.6894431831260578E-5</v>
      </c>
      <c r="O270" s="52">
        <f t="shared" si="336"/>
        <v>1.4462196434730218E-4</v>
      </c>
      <c r="P270" s="52">
        <f t="shared" si="336"/>
        <v>2.8182844396561647E-4</v>
      </c>
      <c r="Q270" s="52">
        <f t="shared" si="336"/>
        <v>3.6874759658199897E-4</v>
      </c>
    </row>
    <row r="271" spans="1:17" ht="11.45" customHeight="1" x14ac:dyDescent="0.25">
      <c r="A271" s="51" t="s">
        <v>24</v>
      </c>
      <c r="B271" s="50">
        <f t="shared" ref="B271:Q271" si="337">IF(B53=0,0,B53/B$46)</f>
        <v>0.32008430404921473</v>
      </c>
      <c r="C271" s="50">
        <f t="shared" si="337"/>
        <v>0.29807219725438289</v>
      </c>
      <c r="D271" s="50">
        <f t="shared" si="337"/>
        <v>0.35848331459448668</v>
      </c>
      <c r="E271" s="50">
        <f t="shared" si="337"/>
        <v>0.35357363521368151</v>
      </c>
      <c r="F271" s="50">
        <f t="shared" si="337"/>
        <v>0.37077953390893792</v>
      </c>
      <c r="G271" s="50">
        <f t="shared" si="337"/>
        <v>0.38877876424270358</v>
      </c>
      <c r="H271" s="50">
        <f t="shared" si="337"/>
        <v>0.38327429455731643</v>
      </c>
      <c r="I271" s="50">
        <f t="shared" si="337"/>
        <v>0.35329765884636205</v>
      </c>
      <c r="J271" s="50">
        <f t="shared" si="337"/>
        <v>0.35214203520972981</v>
      </c>
      <c r="K271" s="50">
        <f t="shared" si="337"/>
        <v>0.3602500613769673</v>
      </c>
      <c r="L271" s="50">
        <f t="shared" si="337"/>
        <v>0.36164240710925449</v>
      </c>
      <c r="M271" s="50">
        <f t="shared" si="337"/>
        <v>0.36518497597941652</v>
      </c>
      <c r="N271" s="50">
        <f t="shared" si="337"/>
        <v>0.37025660940847988</v>
      </c>
      <c r="O271" s="50">
        <f t="shared" si="337"/>
        <v>0.36814332386371418</v>
      </c>
      <c r="P271" s="50">
        <f t="shared" si="337"/>
        <v>0.36472126029402968</v>
      </c>
      <c r="Q271" s="50">
        <f t="shared" si="337"/>
        <v>0.3454049438257184</v>
      </c>
    </row>
    <row r="272" spans="1:17" ht="11.45" customHeight="1" x14ac:dyDescent="0.25">
      <c r="A272" s="49" t="s">
        <v>23</v>
      </c>
      <c r="B272" s="48">
        <f t="shared" ref="B272:Q272" si="338">IF(B54=0,0,B54/B$46)</f>
        <v>0.26054986858148893</v>
      </c>
      <c r="C272" s="48">
        <f t="shared" si="338"/>
        <v>0.24350885722460891</v>
      </c>
      <c r="D272" s="48">
        <f t="shared" si="338"/>
        <v>0.29714655540483426</v>
      </c>
      <c r="E272" s="48">
        <f t="shared" si="338"/>
        <v>0.29514941932847705</v>
      </c>
      <c r="F272" s="48">
        <f t="shared" si="338"/>
        <v>0.30715236636631271</v>
      </c>
      <c r="G272" s="48">
        <f t="shared" si="338"/>
        <v>0.32379268163519415</v>
      </c>
      <c r="H272" s="48">
        <f t="shared" si="338"/>
        <v>0.32065563543300662</v>
      </c>
      <c r="I272" s="48">
        <f t="shared" si="338"/>
        <v>0.29799960650818502</v>
      </c>
      <c r="J272" s="48">
        <f t="shared" si="338"/>
        <v>0.29698093716548796</v>
      </c>
      <c r="K272" s="48">
        <f t="shared" si="338"/>
        <v>0.30141614820591156</v>
      </c>
      <c r="L272" s="48">
        <f t="shared" si="338"/>
        <v>0.30160209916401931</v>
      </c>
      <c r="M272" s="48">
        <f t="shared" si="338"/>
        <v>0.3036317143785382</v>
      </c>
      <c r="N272" s="48">
        <f t="shared" si="338"/>
        <v>0.3059594675967498</v>
      </c>
      <c r="O272" s="48">
        <f t="shared" si="338"/>
        <v>0.29703873186368046</v>
      </c>
      <c r="P272" s="48">
        <f t="shared" si="338"/>
        <v>0.2958865568991691</v>
      </c>
      <c r="Q272" s="48">
        <f t="shared" si="338"/>
        <v>0.28051240518153758</v>
      </c>
    </row>
    <row r="273" spans="1:17" ht="11.45" customHeight="1" x14ac:dyDescent="0.25">
      <c r="A273" s="47" t="s">
        <v>22</v>
      </c>
      <c r="B273" s="46">
        <f t="shared" ref="B273:Q273" si="339">IF(B55=0,0,B55/B$46)</f>
        <v>5.9534435467725799E-2</v>
      </c>
      <c r="C273" s="46">
        <f t="shared" si="339"/>
        <v>5.456334002977397E-2</v>
      </c>
      <c r="D273" s="46">
        <f t="shared" si="339"/>
        <v>6.1336759189652451E-2</v>
      </c>
      <c r="E273" s="46">
        <f t="shared" si="339"/>
        <v>5.8424215885204474E-2</v>
      </c>
      <c r="F273" s="46">
        <f t="shared" si="339"/>
        <v>6.3627167542625207E-2</v>
      </c>
      <c r="G273" s="46">
        <f t="shared" si="339"/>
        <v>6.4986082607509418E-2</v>
      </c>
      <c r="H273" s="46">
        <f t="shared" si="339"/>
        <v>6.2618659124309792E-2</v>
      </c>
      <c r="I273" s="46">
        <f t="shared" si="339"/>
        <v>5.5298052338176994E-2</v>
      </c>
      <c r="J273" s="46">
        <f t="shared" si="339"/>
        <v>5.5161098044241831E-2</v>
      </c>
      <c r="K273" s="46">
        <f t="shared" si="339"/>
        <v>5.8833913171055727E-2</v>
      </c>
      <c r="L273" s="46">
        <f t="shared" si="339"/>
        <v>6.0040307945235204E-2</v>
      </c>
      <c r="M273" s="46">
        <f t="shared" si="339"/>
        <v>6.1553261600878366E-2</v>
      </c>
      <c r="N273" s="46">
        <f t="shared" si="339"/>
        <v>6.4297141811730102E-2</v>
      </c>
      <c r="O273" s="46">
        <f t="shared" si="339"/>
        <v>7.1104592000033759E-2</v>
      </c>
      <c r="P273" s="46">
        <f t="shared" si="339"/>
        <v>6.8834703394860586E-2</v>
      </c>
      <c r="Q273" s="46">
        <f t="shared" si="339"/>
        <v>6.4892538644180806E-2</v>
      </c>
    </row>
  </sheetData>
  <pageMargins left="0.39370078740157483" right="0.39370078740157483" top="0.39370078740157483" bottom="0.39370078740157483" header="0.31496062992125984" footer="0.31496062992125984"/>
  <pageSetup paperSize="9" scale="2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Q166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184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96">
        <f>B5+B9+B10+B15</f>
        <v>26484.671167695989</v>
      </c>
      <c r="C4" s="96">
        <f t="shared" ref="C4:Q4" si="0">C5+C9+C10+C15</f>
        <v>27786.145039999999</v>
      </c>
      <c r="D4" s="96">
        <f t="shared" si="0"/>
        <v>28492.89429</v>
      </c>
      <c r="E4" s="96">
        <f t="shared" si="0"/>
        <v>29856.180210000002</v>
      </c>
      <c r="F4" s="96">
        <f t="shared" si="0"/>
        <v>30936.219400000002</v>
      </c>
      <c r="G4" s="96">
        <f t="shared" si="0"/>
        <v>31924.151185098042</v>
      </c>
      <c r="H4" s="96">
        <f t="shared" si="0"/>
        <v>32857.900320000001</v>
      </c>
      <c r="I4" s="96">
        <f t="shared" si="0"/>
        <v>34003.907120000003</v>
      </c>
      <c r="J4" s="96">
        <f t="shared" si="0"/>
        <v>32418.555989999997</v>
      </c>
      <c r="K4" s="96">
        <f t="shared" si="0"/>
        <v>30657.043239999995</v>
      </c>
      <c r="L4" s="96">
        <f t="shared" si="0"/>
        <v>29825.789531666396</v>
      </c>
      <c r="M4" s="96">
        <f t="shared" si="0"/>
        <v>28545.706060817207</v>
      </c>
      <c r="N4" s="96">
        <f t="shared" si="0"/>
        <v>26104.410722194771</v>
      </c>
      <c r="O4" s="96">
        <f t="shared" si="0"/>
        <v>25425.32058879402</v>
      </c>
      <c r="P4" s="96">
        <f t="shared" si="0"/>
        <v>25746.293185896844</v>
      </c>
      <c r="Q4" s="96">
        <f t="shared" si="0"/>
        <v>26838.980095356106</v>
      </c>
    </row>
    <row r="5" spans="1:17" ht="11.45" customHeight="1" x14ac:dyDescent="0.25">
      <c r="A5" s="95" t="s">
        <v>91</v>
      </c>
      <c r="B5" s="94">
        <f>SUM(B6:B8)</f>
        <v>26403.965141109358</v>
      </c>
      <c r="C5" s="94">
        <f t="shared" ref="C5:Q5" si="1">SUM(C6:C8)</f>
        <v>27705.049439999999</v>
      </c>
      <c r="D5" s="94">
        <f t="shared" si="1"/>
        <v>28354.594089999999</v>
      </c>
      <c r="E5" s="94">
        <f t="shared" si="1"/>
        <v>29652.082190000001</v>
      </c>
      <c r="F5" s="94">
        <f t="shared" si="1"/>
        <v>30732.71441</v>
      </c>
      <c r="G5" s="94">
        <f t="shared" si="1"/>
        <v>31623.466573143425</v>
      </c>
      <c r="H5" s="94">
        <f t="shared" si="1"/>
        <v>32625.801719999999</v>
      </c>
      <c r="I5" s="94">
        <f t="shared" si="1"/>
        <v>33556.009660000003</v>
      </c>
      <c r="J5" s="94">
        <f t="shared" si="1"/>
        <v>31743.829389999999</v>
      </c>
      <c r="K5" s="94">
        <f t="shared" si="1"/>
        <v>29518.147879999997</v>
      </c>
      <c r="L5" s="94">
        <f t="shared" si="1"/>
        <v>28320.223743439125</v>
      </c>
      <c r="M5" s="94">
        <f t="shared" si="1"/>
        <v>26770.871571375625</v>
      </c>
      <c r="N5" s="94">
        <f t="shared" si="1"/>
        <v>23893.37719445776</v>
      </c>
      <c r="O5" s="94">
        <f t="shared" si="1"/>
        <v>24421.540883185608</v>
      </c>
      <c r="P5" s="94">
        <f t="shared" si="1"/>
        <v>24708.747502246308</v>
      </c>
      <c r="Q5" s="94">
        <f t="shared" si="1"/>
        <v>25565.084078338048</v>
      </c>
    </row>
    <row r="6" spans="1:17" ht="11.45" customHeight="1" x14ac:dyDescent="0.25">
      <c r="A6" s="17" t="s">
        <v>90</v>
      </c>
      <c r="B6" s="94">
        <v>82.401874461858029</v>
      </c>
      <c r="C6" s="94">
        <v>79.101150000000004</v>
      </c>
      <c r="D6" s="94">
        <v>79.099170000000001</v>
      </c>
      <c r="E6" s="94">
        <v>78.000590000000003</v>
      </c>
      <c r="F6" s="94">
        <v>80.200689999999994</v>
      </c>
      <c r="G6" s="94">
        <v>49.441140275891684</v>
      </c>
      <c r="H6" s="94">
        <v>45.002000000000002</v>
      </c>
      <c r="I6" s="94">
        <v>43.899470000000001</v>
      </c>
      <c r="J6" s="94">
        <v>14.3</v>
      </c>
      <c r="K6" s="94">
        <v>17.59947</v>
      </c>
      <c r="L6" s="94">
        <v>20.875161480984545</v>
      </c>
      <c r="M6" s="94">
        <v>23.072498514470528</v>
      </c>
      <c r="N6" s="94">
        <v>28.565931029567572</v>
      </c>
      <c r="O6" s="94">
        <v>34.059509942419588</v>
      </c>
      <c r="P6" s="94">
        <v>38.454252755471124</v>
      </c>
      <c r="Q6" s="94">
        <v>47.243778805945027</v>
      </c>
    </row>
    <row r="7" spans="1:17" ht="11.45" customHeight="1" x14ac:dyDescent="0.25">
      <c r="A7" s="17" t="s">
        <v>89</v>
      </c>
      <c r="B7" s="94">
        <v>9141.283316460982</v>
      </c>
      <c r="C7" s="94">
        <v>9095.1838399999997</v>
      </c>
      <c r="D7" s="94">
        <v>8680.1835499999997</v>
      </c>
      <c r="E7" s="94">
        <v>8457.1074200000003</v>
      </c>
      <c r="F7" s="94">
        <v>8079.5644199999997</v>
      </c>
      <c r="G7" s="94">
        <v>7785.7550096801142</v>
      </c>
      <c r="H7" s="94">
        <v>7429.7262300000002</v>
      </c>
      <c r="I7" s="94">
        <v>7151.9940299999998</v>
      </c>
      <c r="J7" s="94">
        <v>6587.8784900000001</v>
      </c>
      <c r="K7" s="94">
        <v>6182.50918</v>
      </c>
      <c r="L7" s="94">
        <v>5695.5938854023852</v>
      </c>
      <c r="M7" s="94">
        <v>5298.8200962657529</v>
      </c>
      <c r="N7" s="94">
        <v>4777.6368518695217</v>
      </c>
      <c r="O7" s="94">
        <v>4666.0931771112628</v>
      </c>
      <c r="P7" s="94">
        <v>4596.3762018094721</v>
      </c>
      <c r="Q7" s="94">
        <v>4623.1992452808854</v>
      </c>
    </row>
    <row r="8" spans="1:17" ht="11.45" customHeight="1" x14ac:dyDescent="0.25">
      <c r="A8" s="17" t="s">
        <v>88</v>
      </c>
      <c r="B8" s="94">
        <v>17180.279950186516</v>
      </c>
      <c r="C8" s="94">
        <v>18530.764449999999</v>
      </c>
      <c r="D8" s="94">
        <v>19595.311369999999</v>
      </c>
      <c r="E8" s="94">
        <v>21116.974180000001</v>
      </c>
      <c r="F8" s="94">
        <v>22572.9493</v>
      </c>
      <c r="G8" s="94">
        <v>23788.27042318742</v>
      </c>
      <c r="H8" s="94">
        <v>25151.073489999999</v>
      </c>
      <c r="I8" s="94">
        <v>26360.116160000001</v>
      </c>
      <c r="J8" s="94">
        <v>25141.650900000001</v>
      </c>
      <c r="K8" s="94">
        <v>23318.039229999998</v>
      </c>
      <c r="L8" s="94">
        <v>22603.754696555756</v>
      </c>
      <c r="M8" s="94">
        <v>21448.978976595401</v>
      </c>
      <c r="N8" s="94">
        <v>19087.17441155867</v>
      </c>
      <c r="O8" s="94">
        <v>19721.388196131924</v>
      </c>
      <c r="P8" s="94">
        <v>20073.917047681363</v>
      </c>
      <c r="Q8" s="94">
        <v>20894.641054251217</v>
      </c>
    </row>
    <row r="9" spans="1:17" ht="11.45" customHeight="1" x14ac:dyDescent="0.25">
      <c r="A9" s="95" t="s">
        <v>25</v>
      </c>
      <c r="B9" s="94">
        <v>10.389794619495021</v>
      </c>
      <c r="C9" s="94">
        <v>10.70004</v>
      </c>
      <c r="D9" s="94">
        <v>0.7</v>
      </c>
      <c r="E9" s="94">
        <v>15</v>
      </c>
      <c r="F9" s="94">
        <v>30</v>
      </c>
      <c r="G9" s="94">
        <v>45</v>
      </c>
      <c r="H9" s="94">
        <v>62.199849999999998</v>
      </c>
      <c r="I9" s="94">
        <v>68.200190000000006</v>
      </c>
      <c r="J9" s="94">
        <v>65.800129999999996</v>
      </c>
      <c r="K9" s="94">
        <v>84.500479999999996</v>
      </c>
      <c r="L9" s="94">
        <v>93.794649951367973</v>
      </c>
      <c r="M9" s="94">
        <v>83.261623292928888</v>
      </c>
      <c r="N9" s="94">
        <v>123.38794604514804</v>
      </c>
      <c r="O9" s="94">
        <v>119.59008186457531</v>
      </c>
      <c r="P9" s="94">
        <v>84.527406804144235</v>
      </c>
      <c r="Q9" s="94">
        <v>311.7895542627399</v>
      </c>
    </row>
    <row r="10" spans="1:17" ht="11.45" customHeight="1" x14ac:dyDescent="0.25">
      <c r="A10" s="95" t="s">
        <v>87</v>
      </c>
      <c r="B10" s="94">
        <f>SUM(B11:B14)</f>
        <v>70.316231967134797</v>
      </c>
      <c r="C10" s="94">
        <f t="shared" ref="C10:Q10" si="2">SUM(C11:C14)</f>
        <v>70.395560000000003</v>
      </c>
      <c r="D10" s="94">
        <f t="shared" si="2"/>
        <v>137.6002</v>
      </c>
      <c r="E10" s="94">
        <f t="shared" si="2"/>
        <v>189.09802000000002</v>
      </c>
      <c r="F10" s="94">
        <f t="shared" si="2"/>
        <v>173.50498999999999</v>
      </c>
      <c r="G10" s="94">
        <f t="shared" si="2"/>
        <v>255.68461195461745</v>
      </c>
      <c r="H10" s="94">
        <f t="shared" si="2"/>
        <v>169.89875000000001</v>
      </c>
      <c r="I10" s="94">
        <f t="shared" si="2"/>
        <v>379.69727</v>
      </c>
      <c r="J10" s="94">
        <f t="shared" si="2"/>
        <v>608.92646999999999</v>
      </c>
      <c r="K10" s="94">
        <f t="shared" si="2"/>
        <v>1054.3948800000001</v>
      </c>
      <c r="L10" s="94">
        <f t="shared" si="2"/>
        <v>1411.7471058287156</v>
      </c>
      <c r="M10" s="94">
        <f t="shared" si="2"/>
        <v>1691.42723451708</v>
      </c>
      <c r="N10" s="94">
        <f t="shared" si="2"/>
        <v>2087.2899112809478</v>
      </c>
      <c r="O10" s="94">
        <f t="shared" si="2"/>
        <v>883.41930991169772</v>
      </c>
      <c r="P10" s="94">
        <f t="shared" si="2"/>
        <v>950.82211487054451</v>
      </c>
      <c r="Q10" s="94">
        <f t="shared" si="2"/>
        <v>958.27355916293766</v>
      </c>
    </row>
    <row r="11" spans="1:17" ht="11.45" customHeight="1" x14ac:dyDescent="0.25">
      <c r="A11" s="17" t="s">
        <v>86</v>
      </c>
      <c r="B11" s="94">
        <v>0</v>
      </c>
      <c r="C11" s="94">
        <v>0</v>
      </c>
      <c r="D11" s="94">
        <v>0</v>
      </c>
      <c r="E11" s="94">
        <v>0</v>
      </c>
      <c r="F11" s="94">
        <v>0</v>
      </c>
      <c r="G11" s="94">
        <v>0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  <c r="P11" s="94">
        <v>0</v>
      </c>
      <c r="Q11" s="94">
        <v>0</v>
      </c>
    </row>
    <row r="12" spans="1:17" ht="11.45" customHeight="1" x14ac:dyDescent="0.25">
      <c r="A12" s="17" t="s">
        <v>85</v>
      </c>
      <c r="B12" s="94">
        <v>0</v>
      </c>
      <c r="C12" s="94">
        <v>0</v>
      </c>
      <c r="D12" s="94">
        <v>71.69999</v>
      </c>
      <c r="E12" s="94">
        <v>98.5</v>
      </c>
      <c r="F12" s="94">
        <v>74.202349999999996</v>
      </c>
      <c r="G12" s="94">
        <v>113.28467369881267</v>
      </c>
      <c r="H12" s="94">
        <v>114.58193</v>
      </c>
      <c r="I12" s="94">
        <v>113.32239</v>
      </c>
      <c r="J12" s="94">
        <v>92.162940000000006</v>
      </c>
      <c r="K12" s="94">
        <v>151.69931</v>
      </c>
      <c r="L12" s="94">
        <v>230.4385289723196</v>
      </c>
      <c r="M12" s="94">
        <v>225.32625476139816</v>
      </c>
      <c r="N12" s="94">
        <v>198.43234269965006</v>
      </c>
      <c r="O12" s="94">
        <v>167.07270327132653</v>
      </c>
      <c r="P12" s="94">
        <v>186.32375550832236</v>
      </c>
      <c r="Q12" s="94">
        <v>188.8554369318289</v>
      </c>
    </row>
    <row r="13" spans="1:17" ht="11.45" customHeight="1" x14ac:dyDescent="0.25">
      <c r="A13" s="17" t="s">
        <v>84</v>
      </c>
      <c r="B13" s="94">
        <v>70.316231967134797</v>
      </c>
      <c r="C13" s="94">
        <v>70.395560000000003</v>
      </c>
      <c r="D13" s="94">
        <v>65.900210000000001</v>
      </c>
      <c r="E13" s="94">
        <v>90.598020000000005</v>
      </c>
      <c r="F13" s="94">
        <v>99.302639999999997</v>
      </c>
      <c r="G13" s="94">
        <v>142.39993825580478</v>
      </c>
      <c r="H13" s="94">
        <v>55.31682</v>
      </c>
      <c r="I13" s="94">
        <v>266.37488000000002</v>
      </c>
      <c r="J13" s="94">
        <v>516.76352999999995</v>
      </c>
      <c r="K13" s="94">
        <v>902.69557000000009</v>
      </c>
      <c r="L13" s="94">
        <v>1181.308576856396</v>
      </c>
      <c r="M13" s="94">
        <v>1466.1009797556819</v>
      </c>
      <c r="N13" s="94">
        <v>1888.8575685812975</v>
      </c>
      <c r="O13" s="94">
        <v>716.34660664037119</v>
      </c>
      <c r="P13" s="94">
        <v>764.49835936222212</v>
      </c>
      <c r="Q13" s="94">
        <v>769.41812223110878</v>
      </c>
    </row>
    <row r="14" spans="1:17" ht="11.45" customHeight="1" x14ac:dyDescent="0.25">
      <c r="A14" s="17" t="s">
        <v>83</v>
      </c>
      <c r="B14" s="94">
        <v>0</v>
      </c>
      <c r="C14" s="94">
        <v>0</v>
      </c>
      <c r="D14" s="94">
        <v>0</v>
      </c>
      <c r="E14" s="94">
        <v>0</v>
      </c>
      <c r="F14" s="94">
        <v>0</v>
      </c>
      <c r="G14" s="94">
        <v>0</v>
      </c>
      <c r="H14" s="94">
        <v>0</v>
      </c>
      <c r="I14" s="94">
        <v>0</v>
      </c>
      <c r="J14" s="94">
        <v>0</v>
      </c>
      <c r="K14" s="94">
        <v>0</v>
      </c>
      <c r="L14" s="94">
        <v>0</v>
      </c>
      <c r="M14" s="94">
        <v>0</v>
      </c>
      <c r="N14" s="94">
        <v>0</v>
      </c>
      <c r="O14" s="94">
        <v>0</v>
      </c>
      <c r="P14" s="94">
        <v>0</v>
      </c>
      <c r="Q14" s="94">
        <v>0</v>
      </c>
    </row>
    <row r="15" spans="1:17" ht="11.45" customHeight="1" x14ac:dyDescent="0.25">
      <c r="A15" s="93" t="s">
        <v>82</v>
      </c>
      <c r="B15" s="92">
        <v>0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2">
        <v>0</v>
      </c>
      <c r="I15" s="92">
        <v>0</v>
      </c>
      <c r="J15" s="92">
        <v>0</v>
      </c>
      <c r="K15" s="92">
        <v>0</v>
      </c>
      <c r="L15" s="92">
        <v>2.403244718788727E-2</v>
      </c>
      <c r="M15" s="92">
        <v>0.14563163157285852</v>
      </c>
      <c r="N15" s="92">
        <v>0.35567041091891011</v>
      </c>
      <c r="O15" s="92">
        <v>0.77031383213993709</v>
      </c>
      <c r="P15" s="92">
        <v>2.1961619758458708</v>
      </c>
      <c r="Q15" s="92">
        <v>3.832903592376212</v>
      </c>
    </row>
    <row r="17" spans="1:17" ht="11.45" customHeight="1" x14ac:dyDescent="0.25">
      <c r="A17" s="27" t="s">
        <v>81</v>
      </c>
      <c r="B17" s="71">
        <f t="shared" ref="B17:Q17" si="3">B18+B42</f>
        <v>26484.671167695989</v>
      </c>
      <c r="C17" s="71">
        <f t="shared" si="3"/>
        <v>27786.145039999996</v>
      </c>
      <c r="D17" s="71">
        <f t="shared" si="3"/>
        <v>28492.894290000004</v>
      </c>
      <c r="E17" s="71">
        <f t="shared" si="3"/>
        <v>29856.180209999999</v>
      </c>
      <c r="F17" s="71">
        <f t="shared" si="3"/>
        <v>30936.219400000002</v>
      </c>
      <c r="G17" s="71">
        <f t="shared" si="3"/>
        <v>31924.151185098039</v>
      </c>
      <c r="H17" s="71">
        <f t="shared" si="3"/>
        <v>32857.900320000001</v>
      </c>
      <c r="I17" s="71">
        <f t="shared" si="3"/>
        <v>34003.907120000003</v>
      </c>
      <c r="J17" s="71">
        <f t="shared" si="3"/>
        <v>32418.555990000004</v>
      </c>
      <c r="K17" s="71">
        <f t="shared" si="3"/>
        <v>30657.043240000003</v>
      </c>
      <c r="L17" s="71">
        <f t="shared" si="3"/>
        <v>29825.7895316664</v>
      </c>
      <c r="M17" s="71">
        <f t="shared" si="3"/>
        <v>28545.706060817211</v>
      </c>
      <c r="N17" s="71">
        <f t="shared" si="3"/>
        <v>26104.410722194771</v>
      </c>
      <c r="O17" s="71">
        <f t="shared" si="3"/>
        <v>25425.32058879402</v>
      </c>
      <c r="P17" s="71">
        <f t="shared" si="3"/>
        <v>25746.293185896844</v>
      </c>
      <c r="Q17" s="71">
        <f t="shared" si="3"/>
        <v>26838.980095356103</v>
      </c>
    </row>
    <row r="18" spans="1:17" ht="11.45" customHeight="1" x14ac:dyDescent="0.25">
      <c r="A18" s="25" t="s">
        <v>39</v>
      </c>
      <c r="B18" s="24">
        <f t="shared" ref="B18:Q18" si="4">B19+B21+B33</f>
        <v>16935.571978601485</v>
      </c>
      <c r="C18" s="24">
        <f t="shared" si="4"/>
        <v>17430.12422824751</v>
      </c>
      <c r="D18" s="24">
        <f t="shared" si="4"/>
        <v>17906.543194878603</v>
      </c>
      <c r="E18" s="24">
        <f t="shared" si="4"/>
        <v>18576.952089585742</v>
      </c>
      <c r="F18" s="24">
        <f t="shared" si="4"/>
        <v>18767.706209984317</v>
      </c>
      <c r="G18" s="24">
        <f t="shared" si="4"/>
        <v>19436.38585200224</v>
      </c>
      <c r="H18" s="24">
        <f t="shared" si="4"/>
        <v>20003.356247505777</v>
      </c>
      <c r="I18" s="24">
        <f t="shared" si="4"/>
        <v>20364.941214065566</v>
      </c>
      <c r="J18" s="24">
        <f t="shared" si="4"/>
        <v>19730.91106041786</v>
      </c>
      <c r="K18" s="24">
        <f t="shared" si="4"/>
        <v>19396.065584056567</v>
      </c>
      <c r="L18" s="24">
        <f t="shared" si="4"/>
        <v>18907.198644714645</v>
      </c>
      <c r="M18" s="24">
        <f t="shared" si="4"/>
        <v>18200.804638031179</v>
      </c>
      <c r="N18" s="24">
        <f t="shared" si="4"/>
        <v>16823.017907192872</v>
      </c>
      <c r="O18" s="24">
        <f t="shared" si="4"/>
        <v>16683.98394832703</v>
      </c>
      <c r="P18" s="24">
        <f t="shared" si="4"/>
        <v>17022.982552090674</v>
      </c>
      <c r="Q18" s="24">
        <f t="shared" si="4"/>
        <v>18007.842755461737</v>
      </c>
    </row>
    <row r="19" spans="1:17" ht="11.45" customHeight="1" x14ac:dyDescent="0.25">
      <c r="A19" s="91" t="s">
        <v>80</v>
      </c>
      <c r="B19" s="90">
        <v>367.7968005950496</v>
      </c>
      <c r="C19" s="90">
        <v>388.30241975719383</v>
      </c>
      <c r="D19" s="90">
        <v>356.04408390638434</v>
      </c>
      <c r="E19" s="90">
        <v>399.60296070853155</v>
      </c>
      <c r="F19" s="90">
        <v>383.56208566013345</v>
      </c>
      <c r="G19" s="90">
        <v>435.22438370230179</v>
      </c>
      <c r="H19" s="90">
        <v>438.52815215715555</v>
      </c>
      <c r="I19" s="90">
        <v>493.90672885721705</v>
      </c>
      <c r="J19" s="90">
        <v>487.54770365812431</v>
      </c>
      <c r="K19" s="90">
        <v>511.8559894236588</v>
      </c>
      <c r="L19" s="90">
        <v>523.68417969498728</v>
      </c>
      <c r="M19" s="90">
        <v>479.32130840835305</v>
      </c>
      <c r="N19" s="90">
        <v>457.89669483071287</v>
      </c>
      <c r="O19" s="90">
        <v>453.22661027145796</v>
      </c>
      <c r="P19" s="90">
        <v>506.91911583249879</v>
      </c>
      <c r="Q19" s="90">
        <v>550.24556406674981</v>
      </c>
    </row>
    <row r="20" spans="1:17" ht="11.45" customHeight="1" x14ac:dyDescent="0.25">
      <c r="A20" s="89" t="s">
        <v>75</v>
      </c>
      <c r="B20" s="88">
        <v>0</v>
      </c>
      <c r="C20" s="88">
        <v>0</v>
      </c>
      <c r="D20" s="88">
        <v>2.9168986468993765</v>
      </c>
      <c r="E20" s="88">
        <v>4.600595807818209</v>
      </c>
      <c r="F20" s="88">
        <v>3.4905595082263075</v>
      </c>
      <c r="G20" s="88">
        <v>6.2418033418957961</v>
      </c>
      <c r="H20" s="88">
        <v>6.6603061497292471</v>
      </c>
      <c r="I20" s="88">
        <v>7.7038201388043337</v>
      </c>
      <c r="J20" s="88">
        <v>6.7265795025737578</v>
      </c>
      <c r="K20" s="88">
        <v>12.258548252322578</v>
      </c>
      <c r="L20" s="88">
        <v>20.363879840121022</v>
      </c>
      <c r="M20" s="88">
        <v>19.551197305065102</v>
      </c>
      <c r="N20" s="88">
        <v>18.259696623360938</v>
      </c>
      <c r="O20" s="88">
        <v>15.667121064456074</v>
      </c>
      <c r="P20" s="88">
        <v>19.748483961732557</v>
      </c>
      <c r="Q20" s="88">
        <v>21.595113373450459</v>
      </c>
    </row>
    <row r="21" spans="1:17" ht="11.45" customHeight="1" x14ac:dyDescent="0.25">
      <c r="A21" s="19" t="s">
        <v>29</v>
      </c>
      <c r="B21" s="21">
        <f>B22+B24+B26+B27+B29+B32</f>
        <v>15391.192223126542</v>
      </c>
      <c r="C21" s="21">
        <f t="shared" ref="C21:Q21" si="5">C22+C24+C26+C27+C29+C32</f>
        <v>15881.776369208908</v>
      </c>
      <c r="D21" s="21">
        <f t="shared" si="5"/>
        <v>16421.251559512461</v>
      </c>
      <c r="E21" s="21">
        <f t="shared" si="5"/>
        <v>17080.063247730348</v>
      </c>
      <c r="F21" s="21">
        <f t="shared" si="5"/>
        <v>17296.746699769181</v>
      </c>
      <c r="G21" s="21">
        <f t="shared" si="5"/>
        <v>17950.936543376942</v>
      </c>
      <c r="H21" s="21">
        <f t="shared" si="5"/>
        <v>18479.336270210333</v>
      </c>
      <c r="I21" s="21">
        <f t="shared" si="5"/>
        <v>18755.534722055683</v>
      </c>
      <c r="J21" s="21">
        <f t="shared" si="5"/>
        <v>18144.36308349602</v>
      </c>
      <c r="K21" s="21">
        <f t="shared" si="5"/>
        <v>17814.155315782471</v>
      </c>
      <c r="L21" s="21">
        <f t="shared" si="5"/>
        <v>17352.638360378016</v>
      </c>
      <c r="M21" s="21">
        <f t="shared" si="5"/>
        <v>16723.375574521244</v>
      </c>
      <c r="N21" s="21">
        <f t="shared" si="5"/>
        <v>15410.746316628385</v>
      </c>
      <c r="O21" s="21">
        <f t="shared" si="5"/>
        <v>15303.494128802362</v>
      </c>
      <c r="P21" s="21">
        <f t="shared" si="5"/>
        <v>15632.364504743187</v>
      </c>
      <c r="Q21" s="21">
        <f t="shared" si="5"/>
        <v>16435.732276253544</v>
      </c>
    </row>
    <row r="22" spans="1:17" ht="11.45" customHeight="1" x14ac:dyDescent="0.25">
      <c r="A22" s="62" t="s">
        <v>59</v>
      </c>
      <c r="B22" s="70">
        <v>8681.6567381947971</v>
      </c>
      <c r="C22" s="70">
        <v>8605.5981124939881</v>
      </c>
      <c r="D22" s="70">
        <v>8320.2994961315817</v>
      </c>
      <c r="E22" s="70">
        <v>8084.9908257161642</v>
      </c>
      <c r="F22" s="70">
        <v>7705.9334434738903</v>
      </c>
      <c r="G22" s="70">
        <v>7408.8404446289251</v>
      </c>
      <c r="H22" s="70">
        <v>7054.2785865027299</v>
      </c>
      <c r="I22" s="70">
        <v>6713.65340950666</v>
      </c>
      <c r="J22" s="70">
        <v>6147.4801805063917</v>
      </c>
      <c r="K22" s="70">
        <v>5784.0580756073487</v>
      </c>
      <c r="L22" s="70">
        <v>5369.5580746191463</v>
      </c>
      <c r="M22" s="70">
        <v>5016.482932081718</v>
      </c>
      <c r="N22" s="70">
        <v>4492.1741764778644</v>
      </c>
      <c r="O22" s="70">
        <v>4350.9157287557518</v>
      </c>
      <c r="P22" s="70">
        <v>4247.2444732477679</v>
      </c>
      <c r="Q22" s="70">
        <v>4202.3798584367505</v>
      </c>
    </row>
    <row r="23" spans="1:17" ht="11.45" customHeight="1" x14ac:dyDescent="0.25">
      <c r="A23" s="87" t="s">
        <v>75</v>
      </c>
      <c r="B23" s="70">
        <v>0</v>
      </c>
      <c r="C23" s="70">
        <v>0</v>
      </c>
      <c r="D23" s="70">
        <v>68.164228642105471</v>
      </c>
      <c r="E23" s="70">
        <v>93.081830107282101</v>
      </c>
      <c r="F23" s="70">
        <v>70.126897982066609</v>
      </c>
      <c r="G23" s="70">
        <v>106.25444432472176</v>
      </c>
      <c r="H23" s="70">
        <v>107.13942724194801</v>
      </c>
      <c r="I23" s="70">
        <v>104.71770340278498</v>
      </c>
      <c r="J23" s="70">
        <v>84.815319330616759</v>
      </c>
      <c r="K23" s="70">
        <v>138.523640397186</v>
      </c>
      <c r="L23" s="70">
        <v>208.79957742810251</v>
      </c>
      <c r="M23" s="70">
        <v>204.61900162190238</v>
      </c>
      <c r="N23" s="70">
        <v>179.13590241595318</v>
      </c>
      <c r="O23" s="70">
        <v>150.40229747947632</v>
      </c>
      <c r="P23" s="70">
        <v>165.47147683830727</v>
      </c>
      <c r="Q23" s="70">
        <v>164.93604496048863</v>
      </c>
    </row>
    <row r="24" spans="1:17" ht="11.45" customHeight="1" x14ac:dyDescent="0.25">
      <c r="A24" s="62" t="s">
        <v>58</v>
      </c>
      <c r="B24" s="70">
        <v>6627.1336104698858</v>
      </c>
      <c r="C24" s="70">
        <v>7197.0771067149208</v>
      </c>
      <c r="D24" s="70">
        <v>8021.8528933808766</v>
      </c>
      <c r="E24" s="70">
        <v>8917.0718320141859</v>
      </c>
      <c r="F24" s="70">
        <v>9500.0694921623835</v>
      </c>
      <c r="G24" s="70">
        <v>10469.572258750512</v>
      </c>
      <c r="H24" s="70">
        <v>11342.450820809925</v>
      </c>
      <c r="I24" s="70">
        <v>11961.711395933218</v>
      </c>
      <c r="J24" s="70">
        <v>11945.97977034627</v>
      </c>
      <c r="K24" s="70">
        <v>11974.879114269981</v>
      </c>
      <c r="L24" s="70">
        <v>11925.090367923285</v>
      </c>
      <c r="M24" s="70">
        <v>11647.371176056346</v>
      </c>
      <c r="N24" s="70">
        <v>10832.755848117435</v>
      </c>
      <c r="O24" s="70">
        <v>10851.942935683759</v>
      </c>
      <c r="P24" s="70">
        <v>11276.63127533373</v>
      </c>
      <c r="Q24" s="70">
        <v>12103.803342711391</v>
      </c>
    </row>
    <row r="25" spans="1:17" ht="11.45" customHeight="1" x14ac:dyDescent="0.25">
      <c r="A25" s="87" t="s">
        <v>75</v>
      </c>
      <c r="B25" s="70">
        <v>27.013273008679217</v>
      </c>
      <c r="C25" s="70">
        <v>27.237133222767039</v>
      </c>
      <c r="D25" s="70">
        <v>26.892638455734989</v>
      </c>
      <c r="E25" s="70">
        <v>38.102875242636387</v>
      </c>
      <c r="F25" s="70">
        <v>41.615134300593333</v>
      </c>
      <c r="G25" s="70">
        <v>62.311766205376216</v>
      </c>
      <c r="H25" s="70">
        <v>24.90467500187254</v>
      </c>
      <c r="I25" s="70">
        <v>119.68098369512788</v>
      </c>
      <c r="J25" s="70">
        <v>240.60341919638643</v>
      </c>
      <c r="K25" s="70">
        <v>446.32219596523015</v>
      </c>
      <c r="L25" s="70">
        <v>592.32469510548924</v>
      </c>
      <c r="M25" s="70">
        <v>745.24693343938952</v>
      </c>
      <c r="N25" s="70">
        <v>975.51657791688274</v>
      </c>
      <c r="O25" s="70">
        <v>380.40390203191839</v>
      </c>
      <c r="P25" s="70">
        <v>413.74043418274897</v>
      </c>
      <c r="Q25" s="70">
        <v>429.95225911389218</v>
      </c>
    </row>
    <row r="26" spans="1:17" ht="11.45" customHeight="1" x14ac:dyDescent="0.25">
      <c r="A26" s="62" t="s">
        <v>57</v>
      </c>
      <c r="B26" s="70">
        <v>82.401874461858029</v>
      </c>
      <c r="C26" s="70">
        <v>79.101150000000004</v>
      </c>
      <c r="D26" s="70">
        <v>79.099170000000001</v>
      </c>
      <c r="E26" s="70">
        <v>78.000590000000003</v>
      </c>
      <c r="F26" s="70">
        <v>80.200689999999994</v>
      </c>
      <c r="G26" s="70">
        <v>49.441140275891684</v>
      </c>
      <c r="H26" s="70">
        <v>45.002000000000002</v>
      </c>
      <c r="I26" s="70">
        <v>43.899470000000001</v>
      </c>
      <c r="J26" s="70">
        <v>14.3</v>
      </c>
      <c r="K26" s="70">
        <v>17.59947</v>
      </c>
      <c r="L26" s="70">
        <v>20.875161480984545</v>
      </c>
      <c r="M26" s="70">
        <v>23.072498514470528</v>
      </c>
      <c r="N26" s="70">
        <v>28.565931029567572</v>
      </c>
      <c r="O26" s="70">
        <v>34.057828801020399</v>
      </c>
      <c r="P26" s="70">
        <v>38.295237273759319</v>
      </c>
      <c r="Q26" s="70">
        <v>46.144821904478938</v>
      </c>
    </row>
    <row r="27" spans="1:17" ht="11.45" customHeight="1" x14ac:dyDescent="0.25">
      <c r="A27" s="62" t="s">
        <v>56</v>
      </c>
      <c r="B27" s="70">
        <v>0</v>
      </c>
      <c r="C27" s="70">
        <v>0</v>
      </c>
      <c r="D27" s="70">
        <v>0</v>
      </c>
      <c r="E27" s="70">
        <v>0</v>
      </c>
      <c r="F27" s="70">
        <v>10.543074132907718</v>
      </c>
      <c r="G27" s="70">
        <v>23.082699721615427</v>
      </c>
      <c r="H27" s="70">
        <v>37.604862897678416</v>
      </c>
      <c r="I27" s="70">
        <v>36.270446615802847</v>
      </c>
      <c r="J27" s="70">
        <v>36.603132643357959</v>
      </c>
      <c r="K27" s="70">
        <v>37.618655905138738</v>
      </c>
      <c r="L27" s="70">
        <v>37.090723907411686</v>
      </c>
      <c r="M27" s="70">
        <v>36.303336237136172</v>
      </c>
      <c r="N27" s="70">
        <v>56.973620526714491</v>
      </c>
      <c r="O27" s="70">
        <v>66.04463768787177</v>
      </c>
      <c r="P27" s="70">
        <v>69.16721312787017</v>
      </c>
      <c r="Q27" s="70">
        <v>81.244831409479232</v>
      </c>
    </row>
    <row r="28" spans="1:17" ht="11.45" customHeight="1" x14ac:dyDescent="0.25">
      <c r="A28" s="87" t="s">
        <v>77</v>
      </c>
      <c r="B28" s="70">
        <v>0</v>
      </c>
      <c r="C28" s="70">
        <v>0</v>
      </c>
      <c r="D28" s="70">
        <v>0</v>
      </c>
      <c r="E28" s="70">
        <v>0</v>
      </c>
      <c r="F28" s="70">
        <v>0</v>
      </c>
      <c r="G28" s="70">
        <v>0</v>
      </c>
      <c r="H28" s="70">
        <v>0</v>
      </c>
      <c r="I28" s="70">
        <v>0</v>
      </c>
      <c r="J28" s="70">
        <v>0</v>
      </c>
      <c r="K28" s="70">
        <v>0</v>
      </c>
      <c r="L28" s="70">
        <v>0</v>
      </c>
      <c r="M28" s="70">
        <v>0</v>
      </c>
      <c r="N28" s="70">
        <v>0</v>
      </c>
      <c r="O28" s="70">
        <v>0</v>
      </c>
      <c r="P28" s="70">
        <v>0</v>
      </c>
      <c r="Q28" s="70">
        <v>0</v>
      </c>
    </row>
    <row r="29" spans="1:17" ht="11.45" customHeight="1" x14ac:dyDescent="0.25">
      <c r="A29" s="62" t="s">
        <v>79</v>
      </c>
      <c r="B29" s="70">
        <v>0</v>
      </c>
      <c r="C29" s="70">
        <v>0</v>
      </c>
      <c r="D29" s="70">
        <v>0</v>
      </c>
      <c r="E29" s="70">
        <v>0</v>
      </c>
      <c r="F29" s="70">
        <v>0</v>
      </c>
      <c r="G29" s="70">
        <v>0</v>
      </c>
      <c r="H29" s="70">
        <v>0</v>
      </c>
      <c r="I29" s="70">
        <v>0</v>
      </c>
      <c r="J29" s="70">
        <v>0</v>
      </c>
      <c r="K29" s="70">
        <v>0</v>
      </c>
      <c r="L29" s="70">
        <v>0</v>
      </c>
      <c r="M29" s="70">
        <v>0</v>
      </c>
      <c r="N29" s="70">
        <v>0</v>
      </c>
      <c r="O29" s="70">
        <v>0</v>
      </c>
      <c r="P29" s="70">
        <v>0.10937321509682102</v>
      </c>
      <c r="Q29" s="70">
        <v>0.41330218158932552</v>
      </c>
    </row>
    <row r="30" spans="1:17" ht="11.45" customHeight="1" x14ac:dyDescent="0.25">
      <c r="A30" s="87" t="s">
        <v>75</v>
      </c>
      <c r="B30" s="70">
        <v>0</v>
      </c>
      <c r="C30" s="70">
        <v>0</v>
      </c>
      <c r="D30" s="70">
        <v>0</v>
      </c>
      <c r="E30" s="70">
        <v>0</v>
      </c>
      <c r="F30" s="70">
        <v>0</v>
      </c>
      <c r="G30" s="70">
        <v>0</v>
      </c>
      <c r="H30" s="70">
        <v>0</v>
      </c>
      <c r="I30" s="70">
        <v>0</v>
      </c>
      <c r="J30" s="70">
        <v>0</v>
      </c>
      <c r="K30" s="70">
        <v>0</v>
      </c>
      <c r="L30" s="70">
        <v>0</v>
      </c>
      <c r="M30" s="70">
        <v>0</v>
      </c>
      <c r="N30" s="70">
        <v>0</v>
      </c>
      <c r="O30" s="70">
        <v>0</v>
      </c>
      <c r="P30" s="70">
        <v>2.8219391310804112E-3</v>
      </c>
      <c r="Q30" s="70">
        <v>1.0615700206426975E-2</v>
      </c>
    </row>
    <row r="31" spans="1:17" ht="11.45" customHeight="1" x14ac:dyDescent="0.25">
      <c r="A31" s="87" t="s">
        <v>78</v>
      </c>
      <c r="B31" s="70">
        <v>0</v>
      </c>
      <c r="C31" s="70">
        <v>0</v>
      </c>
      <c r="D31" s="70">
        <v>0</v>
      </c>
      <c r="E31" s="70">
        <v>0</v>
      </c>
      <c r="F31" s="70">
        <v>0</v>
      </c>
      <c r="G31" s="70">
        <v>0</v>
      </c>
      <c r="H31" s="70">
        <v>0</v>
      </c>
      <c r="I31" s="70">
        <v>0</v>
      </c>
      <c r="J31" s="70">
        <v>0</v>
      </c>
      <c r="K31" s="70">
        <v>0</v>
      </c>
      <c r="L31" s="70">
        <v>0</v>
      </c>
      <c r="M31" s="70">
        <v>0</v>
      </c>
      <c r="N31" s="70">
        <v>0</v>
      </c>
      <c r="O31" s="70">
        <v>0</v>
      </c>
      <c r="P31" s="70">
        <v>3.6941001356233912E-2</v>
      </c>
      <c r="Q31" s="70">
        <v>0.14282640571281266</v>
      </c>
    </row>
    <row r="32" spans="1:17" ht="11.45" customHeight="1" x14ac:dyDescent="0.25">
      <c r="A32" s="62" t="s">
        <v>55</v>
      </c>
      <c r="B32" s="70">
        <v>0</v>
      </c>
      <c r="C32" s="70">
        <v>0</v>
      </c>
      <c r="D32" s="70">
        <v>0</v>
      </c>
      <c r="E32" s="70">
        <v>0</v>
      </c>
      <c r="F32" s="70">
        <v>0</v>
      </c>
      <c r="G32" s="70">
        <v>0</v>
      </c>
      <c r="H32" s="70">
        <v>0</v>
      </c>
      <c r="I32" s="70">
        <v>0</v>
      </c>
      <c r="J32" s="70">
        <v>0</v>
      </c>
      <c r="K32" s="70">
        <v>0</v>
      </c>
      <c r="L32" s="70">
        <v>2.403244718788727E-2</v>
      </c>
      <c r="M32" s="70">
        <v>0.14563163157285852</v>
      </c>
      <c r="N32" s="70">
        <v>0.27674047680503544</v>
      </c>
      <c r="O32" s="70">
        <v>0.53299787395990716</v>
      </c>
      <c r="P32" s="70">
        <v>0.91693254496446397</v>
      </c>
      <c r="Q32" s="70">
        <v>1.7461196098508276</v>
      </c>
    </row>
    <row r="33" spans="1:17" ht="11.45" customHeight="1" x14ac:dyDescent="0.25">
      <c r="A33" s="19" t="s">
        <v>28</v>
      </c>
      <c r="B33" s="21">
        <f>B34+B36+B38+B39+B41</f>
        <v>1176.5829548798927</v>
      </c>
      <c r="C33" s="21">
        <f t="shared" ref="C33:Q33" si="6">C34+C36+C38+C39+C41</f>
        <v>1160.0454392814097</v>
      </c>
      <c r="D33" s="21">
        <f t="shared" si="6"/>
        <v>1129.2475514597581</v>
      </c>
      <c r="E33" s="21">
        <f t="shared" si="6"/>
        <v>1097.2858811468618</v>
      </c>
      <c r="F33" s="21">
        <f t="shared" si="6"/>
        <v>1087.3974245550003</v>
      </c>
      <c r="G33" s="21">
        <f t="shared" si="6"/>
        <v>1050.2249249229969</v>
      </c>
      <c r="H33" s="21">
        <f t="shared" si="6"/>
        <v>1085.4918251382892</v>
      </c>
      <c r="I33" s="21">
        <f t="shared" si="6"/>
        <v>1115.4997631526649</v>
      </c>
      <c r="J33" s="21">
        <f t="shared" si="6"/>
        <v>1099.0002732637145</v>
      </c>
      <c r="K33" s="21">
        <f t="shared" si="6"/>
        <v>1070.0542788504363</v>
      </c>
      <c r="L33" s="21">
        <f t="shared" si="6"/>
        <v>1030.87610464164</v>
      </c>
      <c r="M33" s="21">
        <f t="shared" si="6"/>
        <v>998.1077551015801</v>
      </c>
      <c r="N33" s="21">
        <f t="shared" si="6"/>
        <v>954.37489573377502</v>
      </c>
      <c r="O33" s="21">
        <f t="shared" si="6"/>
        <v>927.26320925320772</v>
      </c>
      <c r="P33" s="21">
        <f t="shared" si="6"/>
        <v>883.69893151498616</v>
      </c>
      <c r="Q33" s="21">
        <f t="shared" si="6"/>
        <v>1021.8649151414431</v>
      </c>
    </row>
    <row r="34" spans="1:17" ht="11.45" customHeight="1" x14ac:dyDescent="0.25">
      <c r="A34" s="62" t="s">
        <v>59</v>
      </c>
      <c r="B34" s="20">
        <v>3.9405552126470451</v>
      </c>
      <c r="C34" s="20">
        <v>3.9071603677953375</v>
      </c>
      <c r="D34" s="20">
        <v>3.9416175615746782</v>
      </c>
      <c r="E34" s="20">
        <v>3.7585709105777378</v>
      </c>
      <c r="F34" s="20">
        <v>3.6017213959793835</v>
      </c>
      <c r="G34" s="20">
        <v>3.2136115159584926</v>
      </c>
      <c r="H34" s="20">
        <v>3.0499056891738321</v>
      </c>
      <c r="I34" s="20">
        <v>3.3797652086371714</v>
      </c>
      <c r="J34" s="20">
        <v>3.0546816436234132</v>
      </c>
      <c r="K34" s="20">
        <v>2.7522997104921454</v>
      </c>
      <c r="L34" s="20">
        <v>2.5097592933036235</v>
      </c>
      <c r="M34" s="20">
        <v>2.3118655106538797</v>
      </c>
      <c r="N34" s="20">
        <v>2.1052150914807157</v>
      </c>
      <c r="O34" s="20">
        <v>1.9542360230905986</v>
      </c>
      <c r="P34" s="20">
        <v>1.8044313605613764</v>
      </c>
      <c r="Q34" s="20">
        <v>1.7317312570009249</v>
      </c>
    </row>
    <row r="35" spans="1:17" ht="11.45" customHeight="1" x14ac:dyDescent="0.25">
      <c r="A35" s="87" t="s">
        <v>75</v>
      </c>
      <c r="B35" s="20">
        <v>0</v>
      </c>
      <c r="C35" s="20">
        <v>0</v>
      </c>
      <c r="D35" s="20">
        <v>3.229178478633285E-2</v>
      </c>
      <c r="E35" s="20">
        <v>4.3272115761934668E-2</v>
      </c>
      <c r="F35" s="20">
        <v>3.2777021855746651E-2</v>
      </c>
      <c r="G35" s="20">
        <v>4.6088252062607152E-2</v>
      </c>
      <c r="H35" s="20">
        <v>4.6321554312478898E-2</v>
      </c>
      <c r="I35" s="20">
        <v>5.271664012145158E-2</v>
      </c>
      <c r="J35" s="20">
        <v>4.21447148180885E-2</v>
      </c>
      <c r="K35" s="20">
        <v>6.591541273925737E-2</v>
      </c>
      <c r="L35" s="20">
        <v>9.7594005429435443E-2</v>
      </c>
      <c r="M35" s="20">
        <v>9.4299456228350301E-2</v>
      </c>
      <c r="N35" s="20">
        <v>8.3950352407698922E-2</v>
      </c>
      <c r="O35" s="20">
        <v>6.7553960134740382E-2</v>
      </c>
      <c r="P35" s="20">
        <v>6.2375517980914542E-2</v>
      </c>
      <c r="Q35" s="20">
        <v>5.9862423431594307E-2</v>
      </c>
    </row>
    <row r="36" spans="1:17" ht="11.45" customHeight="1" x14ac:dyDescent="0.25">
      <c r="A36" s="62" t="s">
        <v>58</v>
      </c>
      <c r="B36" s="20">
        <v>1162.2526050477506</v>
      </c>
      <c r="C36" s="20">
        <v>1145.4382389136144</v>
      </c>
      <c r="D36" s="20">
        <v>1124.6059338981834</v>
      </c>
      <c r="E36" s="20">
        <v>1078.5273102362842</v>
      </c>
      <c r="F36" s="20">
        <v>1064.3387772919286</v>
      </c>
      <c r="G36" s="20">
        <v>1025.0940131286538</v>
      </c>
      <c r="H36" s="20">
        <v>1057.8469323467939</v>
      </c>
      <c r="I36" s="20">
        <v>1080.1902545598307</v>
      </c>
      <c r="J36" s="20">
        <v>1066.7485942634491</v>
      </c>
      <c r="K36" s="20">
        <v>1020.420155045083</v>
      </c>
      <c r="L36" s="20">
        <v>971.66241930438002</v>
      </c>
      <c r="M36" s="20">
        <v>948.83760253513344</v>
      </c>
      <c r="N36" s="20">
        <v>885.85535512386082</v>
      </c>
      <c r="O36" s="20">
        <v>871.8518108435112</v>
      </c>
      <c r="P36" s="20">
        <v>865.87775954310723</v>
      </c>
      <c r="Q36" s="20">
        <v>788.05461738630072</v>
      </c>
    </row>
    <row r="37" spans="1:17" ht="11.45" customHeight="1" x14ac:dyDescent="0.25">
      <c r="A37" s="87" t="s">
        <v>75</v>
      </c>
      <c r="B37" s="20">
        <v>4.7375303970938667</v>
      </c>
      <c r="C37" s="20">
        <v>4.3348783748104367</v>
      </c>
      <c r="D37" s="20">
        <v>3.7692370599056697</v>
      </c>
      <c r="E37" s="20">
        <v>4.6070671981151063</v>
      </c>
      <c r="F37" s="20">
        <v>4.6615300810560107</v>
      </c>
      <c r="G37" s="20">
        <v>6.0994124243148784</v>
      </c>
      <c r="H37" s="20">
        <v>2.3210519158499285</v>
      </c>
      <c r="I37" s="20">
        <v>10.805911032340527</v>
      </c>
      <c r="J37" s="20">
        <v>21.484131115365614</v>
      </c>
      <c r="K37" s="20">
        <v>38.029780392270276</v>
      </c>
      <c r="L37" s="20">
        <v>48.256767928842159</v>
      </c>
      <c r="M37" s="20">
        <v>60.704589380636655</v>
      </c>
      <c r="N37" s="20">
        <v>79.768351011879432</v>
      </c>
      <c r="O37" s="20">
        <v>30.557003868483537</v>
      </c>
      <c r="P37" s="20">
        <v>31.76643298679959</v>
      </c>
      <c r="Q37" s="20">
        <v>27.988453086536328</v>
      </c>
    </row>
    <row r="38" spans="1:17" ht="11.45" customHeight="1" x14ac:dyDescent="0.25">
      <c r="A38" s="62" t="s">
        <v>57</v>
      </c>
      <c r="B38" s="20">
        <v>0</v>
      </c>
      <c r="C38" s="20">
        <v>0</v>
      </c>
      <c r="D38" s="20">
        <v>0</v>
      </c>
      <c r="E38" s="20">
        <v>0</v>
      </c>
      <c r="F38" s="20">
        <v>0</v>
      </c>
      <c r="G38" s="20">
        <v>0</v>
      </c>
      <c r="H38" s="20">
        <v>0</v>
      </c>
      <c r="I38" s="20">
        <v>0</v>
      </c>
      <c r="J38" s="20">
        <v>0</v>
      </c>
      <c r="K38" s="20">
        <v>0</v>
      </c>
      <c r="L38" s="20">
        <v>0</v>
      </c>
      <c r="M38" s="20">
        <v>0</v>
      </c>
      <c r="N38" s="20">
        <v>0</v>
      </c>
      <c r="O38" s="20">
        <v>0</v>
      </c>
      <c r="P38" s="20">
        <v>2.795382803104992E-2</v>
      </c>
      <c r="Q38" s="20">
        <v>0.74699354724590605</v>
      </c>
    </row>
    <row r="39" spans="1:17" ht="11.45" customHeight="1" x14ac:dyDescent="0.25">
      <c r="A39" s="62" t="s">
        <v>56</v>
      </c>
      <c r="B39" s="20">
        <v>10.389794619495021</v>
      </c>
      <c r="C39" s="20">
        <v>10.70004</v>
      </c>
      <c r="D39" s="20">
        <v>0.7</v>
      </c>
      <c r="E39" s="20">
        <v>15</v>
      </c>
      <c r="F39" s="20">
        <v>19.456925867092281</v>
      </c>
      <c r="G39" s="20">
        <v>21.917300278384573</v>
      </c>
      <c r="H39" s="20">
        <v>24.594987102321582</v>
      </c>
      <c r="I39" s="20">
        <v>31.92974338419716</v>
      </c>
      <c r="J39" s="20">
        <v>29.196997356642036</v>
      </c>
      <c r="K39" s="20">
        <v>46.881824094861258</v>
      </c>
      <c r="L39" s="20">
        <v>56.703926043956287</v>
      </c>
      <c r="M39" s="20">
        <v>46.958287055792717</v>
      </c>
      <c r="N39" s="20">
        <v>66.414325518433543</v>
      </c>
      <c r="O39" s="20">
        <v>53.457162386605901</v>
      </c>
      <c r="P39" s="20">
        <v>15.223746593464824</v>
      </c>
      <c r="Q39" s="20">
        <v>230.08918502926127</v>
      </c>
    </row>
    <row r="40" spans="1:17" ht="11.45" customHeight="1" x14ac:dyDescent="0.25">
      <c r="A40" s="87" t="s">
        <v>77</v>
      </c>
      <c r="B40" s="20">
        <v>0</v>
      </c>
      <c r="C40" s="20">
        <v>0</v>
      </c>
      <c r="D40" s="20">
        <v>0</v>
      </c>
      <c r="E40" s="20">
        <v>0</v>
      </c>
      <c r="F40" s="20">
        <v>0</v>
      </c>
      <c r="G40" s="20">
        <v>0</v>
      </c>
      <c r="H40" s="20">
        <v>0</v>
      </c>
      <c r="I40" s="20">
        <v>0</v>
      </c>
      <c r="J40" s="20">
        <v>0</v>
      </c>
      <c r="K40" s="20">
        <v>0</v>
      </c>
      <c r="L40" s="20">
        <v>0</v>
      </c>
      <c r="M40" s="20">
        <v>0</v>
      </c>
      <c r="N40" s="20">
        <v>0</v>
      </c>
      <c r="O40" s="20">
        <v>0</v>
      </c>
      <c r="P40" s="20">
        <v>0</v>
      </c>
      <c r="Q40" s="20">
        <v>0</v>
      </c>
    </row>
    <row r="41" spans="1:17" ht="11.45" customHeight="1" x14ac:dyDescent="0.25">
      <c r="A41" s="62" t="s">
        <v>55</v>
      </c>
      <c r="B41" s="20">
        <v>0</v>
      </c>
      <c r="C41" s="20">
        <v>0</v>
      </c>
      <c r="D41" s="20">
        <v>0</v>
      </c>
      <c r="E41" s="20">
        <v>0</v>
      </c>
      <c r="F41" s="20">
        <v>0</v>
      </c>
      <c r="G41" s="20">
        <v>0</v>
      </c>
      <c r="H41" s="20">
        <v>0</v>
      </c>
      <c r="I41" s="20">
        <v>0</v>
      </c>
      <c r="J41" s="20">
        <v>0</v>
      </c>
      <c r="K41" s="20">
        <v>0</v>
      </c>
      <c r="L41" s="20">
        <v>0</v>
      </c>
      <c r="M41" s="20">
        <v>0</v>
      </c>
      <c r="N41" s="20">
        <v>0</v>
      </c>
      <c r="O41" s="20">
        <v>0</v>
      </c>
      <c r="P41" s="20">
        <v>0.76504018982162392</v>
      </c>
      <c r="Q41" s="20">
        <v>1.2423879216343834</v>
      </c>
    </row>
    <row r="42" spans="1:17" ht="11.45" customHeight="1" x14ac:dyDescent="0.25">
      <c r="A42" s="25" t="s">
        <v>18</v>
      </c>
      <c r="B42" s="24">
        <f t="shared" ref="B42" si="7">B43+B52</f>
        <v>9549.0991890945024</v>
      </c>
      <c r="C42" s="24">
        <f t="shared" ref="C42:Q42" si="8">C43+C52</f>
        <v>10356.020811752487</v>
      </c>
      <c r="D42" s="24">
        <f t="shared" si="8"/>
        <v>10586.351095121399</v>
      </c>
      <c r="E42" s="24">
        <f t="shared" si="8"/>
        <v>11279.228120414255</v>
      </c>
      <c r="F42" s="24">
        <f t="shared" si="8"/>
        <v>12168.513190015687</v>
      </c>
      <c r="G42" s="24">
        <f t="shared" si="8"/>
        <v>12487.765333095798</v>
      </c>
      <c r="H42" s="24">
        <f t="shared" si="8"/>
        <v>12854.54407249422</v>
      </c>
      <c r="I42" s="24">
        <f t="shared" si="8"/>
        <v>13638.965905934438</v>
      </c>
      <c r="J42" s="24">
        <f t="shared" si="8"/>
        <v>12687.644929582144</v>
      </c>
      <c r="K42" s="24">
        <f t="shared" si="8"/>
        <v>11260.977655943436</v>
      </c>
      <c r="L42" s="24">
        <f t="shared" si="8"/>
        <v>10918.590886951755</v>
      </c>
      <c r="M42" s="24">
        <f t="shared" si="8"/>
        <v>10344.901422786032</v>
      </c>
      <c r="N42" s="24">
        <f t="shared" si="8"/>
        <v>9281.3928150018983</v>
      </c>
      <c r="O42" s="24">
        <f t="shared" si="8"/>
        <v>8741.3366404669923</v>
      </c>
      <c r="P42" s="24">
        <f t="shared" si="8"/>
        <v>8723.3106338061698</v>
      </c>
      <c r="Q42" s="24">
        <f t="shared" si="8"/>
        <v>8831.1373398943651</v>
      </c>
    </row>
    <row r="43" spans="1:17" ht="11.45" customHeight="1" x14ac:dyDescent="0.25">
      <c r="A43" s="23" t="s">
        <v>27</v>
      </c>
      <c r="B43" s="22">
        <f>B44+B46+B48+B49+B51</f>
        <v>2125.2054370164083</v>
      </c>
      <c r="C43" s="22">
        <f t="shared" ref="C43:Q43" si="9">C44+C46+C48+C49+C51</f>
        <v>2516.1840168816129</v>
      </c>
      <c r="D43" s="22">
        <f t="shared" si="9"/>
        <v>2133.3711100366968</v>
      </c>
      <c r="E43" s="22">
        <f t="shared" si="9"/>
        <v>2272.6048776835355</v>
      </c>
      <c r="F43" s="22">
        <f t="shared" si="9"/>
        <v>2330.1143007165715</v>
      </c>
      <c r="G43" s="22">
        <f t="shared" si="9"/>
        <v>2262.6271507867277</v>
      </c>
      <c r="H43" s="22">
        <f t="shared" si="9"/>
        <v>2393.5265631908615</v>
      </c>
      <c r="I43" s="22">
        <f t="shared" si="9"/>
        <v>2867.9174560086099</v>
      </c>
      <c r="J43" s="22">
        <f t="shared" si="9"/>
        <v>2620.2851213274234</v>
      </c>
      <c r="K43" s="22">
        <f t="shared" si="9"/>
        <v>2204.9325142233511</v>
      </c>
      <c r="L43" s="22">
        <f t="shared" si="9"/>
        <v>2070.7517217198688</v>
      </c>
      <c r="M43" s="22">
        <f t="shared" si="9"/>
        <v>1974.8809131173989</v>
      </c>
      <c r="N43" s="22">
        <f t="shared" si="9"/>
        <v>1811.8180177326337</v>
      </c>
      <c r="O43" s="22">
        <f t="shared" si="9"/>
        <v>1743.6861590945059</v>
      </c>
      <c r="P43" s="22">
        <f t="shared" si="9"/>
        <v>1799.0000237229151</v>
      </c>
      <c r="Q43" s="22">
        <f t="shared" si="9"/>
        <v>2072.3371549350154</v>
      </c>
    </row>
    <row r="44" spans="1:17" ht="11.45" customHeight="1" x14ac:dyDescent="0.25">
      <c r="A44" s="62" t="s">
        <v>59</v>
      </c>
      <c r="B44" s="70">
        <v>87.889222458488163</v>
      </c>
      <c r="C44" s="70">
        <v>97.37614738102269</v>
      </c>
      <c r="D44" s="70">
        <v>71.598342400457213</v>
      </c>
      <c r="E44" s="70">
        <v>67.255062664727049</v>
      </c>
      <c r="F44" s="70">
        <v>60.669519469996558</v>
      </c>
      <c r="G44" s="70">
        <v>51.761243531740902</v>
      </c>
      <c r="H44" s="70">
        <v>48.451515650940728</v>
      </c>
      <c r="I44" s="70">
        <v>54.376516427484766</v>
      </c>
      <c r="J44" s="70">
        <v>41.958864191860499</v>
      </c>
      <c r="K44" s="70">
        <v>35.542125258500413</v>
      </c>
      <c r="L44" s="70">
        <v>30.280400767268496</v>
      </c>
      <c r="M44" s="70">
        <v>26.030245026426325</v>
      </c>
      <c r="N44" s="70">
        <v>23.893108169114001</v>
      </c>
      <c r="O44" s="70">
        <v>27.069305332288565</v>
      </c>
      <c r="P44" s="70">
        <v>26.659504663225281</v>
      </c>
      <c r="Q44" s="70">
        <v>57.427052676336288</v>
      </c>
    </row>
    <row r="45" spans="1:17" ht="11.45" customHeight="1" x14ac:dyDescent="0.25">
      <c r="A45" s="87" t="s">
        <v>75</v>
      </c>
      <c r="B45" s="70">
        <v>0</v>
      </c>
      <c r="C45" s="70">
        <v>0</v>
      </c>
      <c r="D45" s="70">
        <v>0.5865709262088008</v>
      </c>
      <c r="E45" s="70">
        <v>0.77430196913775806</v>
      </c>
      <c r="F45" s="70">
        <v>0.55211548785132825</v>
      </c>
      <c r="G45" s="70">
        <v>0.74233778013250096</v>
      </c>
      <c r="H45" s="70">
        <v>0.73587505401025333</v>
      </c>
      <c r="I45" s="70">
        <v>0.84814981828924063</v>
      </c>
      <c r="J45" s="70">
        <v>0.57889645199140449</v>
      </c>
      <c r="K45" s="70">
        <v>0.8512059377521507</v>
      </c>
      <c r="L45" s="70">
        <v>1.177477698666608</v>
      </c>
      <c r="M45" s="70">
        <v>1.0617563782023212</v>
      </c>
      <c r="N45" s="70">
        <v>0.95279330792825279</v>
      </c>
      <c r="O45" s="70">
        <v>0.93573076725940629</v>
      </c>
      <c r="P45" s="70">
        <v>1.0385972511705499</v>
      </c>
      <c r="Q45" s="70">
        <v>2.2538004742518072</v>
      </c>
    </row>
    <row r="46" spans="1:17" ht="11.45" customHeight="1" x14ac:dyDescent="0.25">
      <c r="A46" s="62" t="s">
        <v>58</v>
      </c>
      <c r="B46" s="70">
        <v>2037.3162145579201</v>
      </c>
      <c r="C46" s="70">
        <v>2418.8078695005902</v>
      </c>
      <c r="D46" s="70">
        <v>2061.7727676362397</v>
      </c>
      <c r="E46" s="70">
        <v>2205.3498150188084</v>
      </c>
      <c r="F46" s="70">
        <v>2269.4447812465751</v>
      </c>
      <c r="G46" s="70">
        <v>2210.8659072549867</v>
      </c>
      <c r="H46" s="70">
        <v>2345.0750475399209</v>
      </c>
      <c r="I46" s="70">
        <v>2813.5409395811253</v>
      </c>
      <c r="J46" s="70">
        <v>2578.3262571355631</v>
      </c>
      <c r="K46" s="70">
        <v>2169.3903889648504</v>
      </c>
      <c r="L46" s="70">
        <v>2040.4713209526003</v>
      </c>
      <c r="M46" s="70">
        <v>1948.8506680909725</v>
      </c>
      <c r="N46" s="70">
        <v>1787.845979629406</v>
      </c>
      <c r="O46" s="70">
        <v>1716.2895748725405</v>
      </c>
      <c r="P46" s="70">
        <v>1771.5957620834961</v>
      </c>
      <c r="Q46" s="70">
        <v>2013.4010314252819</v>
      </c>
    </row>
    <row r="47" spans="1:17" ht="11.45" customHeight="1" x14ac:dyDescent="0.25">
      <c r="A47" s="87" t="s">
        <v>75</v>
      </c>
      <c r="B47" s="70">
        <v>8.3044318016941041</v>
      </c>
      <c r="C47" s="70">
        <v>9.1539094558813474</v>
      </c>
      <c r="D47" s="70">
        <v>6.9058007059695363</v>
      </c>
      <c r="E47" s="70">
        <v>9.4123022681852504</v>
      </c>
      <c r="F47" s="70">
        <v>9.9349831613677591</v>
      </c>
      <c r="G47" s="70">
        <v>13.145219378725381</v>
      </c>
      <c r="H47" s="70">
        <v>5.1352452684015386</v>
      </c>
      <c r="I47" s="70">
        <v>28.13453147264805</v>
      </c>
      <c r="J47" s="70">
        <v>51.919339896824624</v>
      </c>
      <c r="K47" s="70">
        <v>80.832549261655117</v>
      </c>
      <c r="L47" s="70">
        <v>101.29850329638587</v>
      </c>
      <c r="M47" s="70">
        <v>124.64643194484478</v>
      </c>
      <c r="N47" s="70">
        <v>160.95805219347756</v>
      </c>
      <c r="O47" s="70">
        <v>60.125081138339887</v>
      </c>
      <c r="P47" s="70">
        <v>64.955606572026596</v>
      </c>
      <c r="Q47" s="70">
        <v>71.42246890686981</v>
      </c>
    </row>
    <row r="48" spans="1:17" ht="11.45" customHeight="1" x14ac:dyDescent="0.25">
      <c r="A48" s="62" t="s">
        <v>57</v>
      </c>
      <c r="B48" s="70">
        <v>0</v>
      </c>
      <c r="C48" s="70">
        <v>0</v>
      </c>
      <c r="D48" s="70">
        <v>0</v>
      </c>
      <c r="E48" s="70">
        <v>0</v>
      </c>
      <c r="F48" s="70">
        <v>0</v>
      </c>
      <c r="G48" s="70">
        <v>0</v>
      </c>
      <c r="H48" s="70">
        <v>0</v>
      </c>
      <c r="I48" s="70">
        <v>0</v>
      </c>
      <c r="J48" s="70">
        <v>0</v>
      </c>
      <c r="K48" s="70">
        <v>0</v>
      </c>
      <c r="L48" s="70">
        <v>0</v>
      </c>
      <c r="M48" s="70">
        <v>0</v>
      </c>
      <c r="N48" s="70">
        <v>0</v>
      </c>
      <c r="O48" s="70">
        <v>1.6811413991896357E-3</v>
      </c>
      <c r="P48" s="70">
        <v>0.13106165368075243</v>
      </c>
      <c r="Q48" s="70">
        <v>0.35196335422018032</v>
      </c>
    </row>
    <row r="49" spans="1:17" ht="11.45" customHeight="1" x14ac:dyDescent="0.25">
      <c r="A49" s="62" t="s">
        <v>56</v>
      </c>
      <c r="B49" s="70">
        <v>0</v>
      </c>
      <c r="C49" s="70">
        <v>0</v>
      </c>
      <c r="D49" s="70">
        <v>0</v>
      </c>
      <c r="E49" s="70">
        <v>0</v>
      </c>
      <c r="F49" s="70">
        <v>0</v>
      </c>
      <c r="G49" s="70">
        <v>0</v>
      </c>
      <c r="H49" s="70">
        <v>0</v>
      </c>
      <c r="I49" s="70">
        <v>0</v>
      </c>
      <c r="J49" s="70">
        <v>0</v>
      </c>
      <c r="K49" s="70">
        <v>0</v>
      </c>
      <c r="L49" s="70">
        <v>0</v>
      </c>
      <c r="M49" s="70">
        <v>0</v>
      </c>
      <c r="N49" s="70">
        <v>0</v>
      </c>
      <c r="O49" s="70">
        <v>8.8281790097643462E-2</v>
      </c>
      <c r="P49" s="70">
        <v>0.13644708280924683</v>
      </c>
      <c r="Q49" s="70">
        <v>0.45553782399938714</v>
      </c>
    </row>
    <row r="50" spans="1:17" ht="11.45" customHeight="1" x14ac:dyDescent="0.25">
      <c r="A50" s="87" t="s">
        <v>77</v>
      </c>
      <c r="B50" s="70">
        <v>0</v>
      </c>
      <c r="C50" s="70">
        <v>0</v>
      </c>
      <c r="D50" s="70">
        <v>0</v>
      </c>
      <c r="E50" s="70">
        <v>0</v>
      </c>
      <c r="F50" s="70">
        <v>0</v>
      </c>
      <c r="G50" s="70">
        <v>0</v>
      </c>
      <c r="H50" s="70">
        <v>0</v>
      </c>
      <c r="I50" s="70">
        <v>0</v>
      </c>
      <c r="J50" s="70">
        <v>0</v>
      </c>
      <c r="K50" s="70">
        <v>0</v>
      </c>
      <c r="L50" s="70">
        <v>0</v>
      </c>
      <c r="M50" s="70">
        <v>0</v>
      </c>
      <c r="N50" s="70">
        <v>0</v>
      </c>
      <c r="O50" s="70">
        <v>0</v>
      </c>
      <c r="P50" s="70">
        <v>0</v>
      </c>
      <c r="Q50" s="70">
        <v>0</v>
      </c>
    </row>
    <row r="51" spans="1:17" ht="11.45" customHeight="1" x14ac:dyDescent="0.25">
      <c r="A51" s="62" t="s">
        <v>55</v>
      </c>
      <c r="B51" s="70">
        <v>0</v>
      </c>
      <c r="C51" s="70">
        <v>0</v>
      </c>
      <c r="D51" s="70">
        <v>0</v>
      </c>
      <c r="E51" s="70">
        <v>0</v>
      </c>
      <c r="F51" s="70">
        <v>0</v>
      </c>
      <c r="G51" s="70">
        <v>0</v>
      </c>
      <c r="H51" s="70">
        <v>0</v>
      </c>
      <c r="I51" s="70">
        <v>0</v>
      </c>
      <c r="J51" s="70">
        <v>0</v>
      </c>
      <c r="K51" s="70">
        <v>0</v>
      </c>
      <c r="L51" s="70">
        <v>0</v>
      </c>
      <c r="M51" s="70">
        <v>0</v>
      </c>
      <c r="N51" s="70">
        <v>7.8929934113874653E-2</v>
      </c>
      <c r="O51" s="70">
        <v>0.23731595818002993</v>
      </c>
      <c r="P51" s="70">
        <v>0.47724823970354924</v>
      </c>
      <c r="Q51" s="70">
        <v>0.7015696551781887</v>
      </c>
    </row>
    <row r="52" spans="1:17" ht="11.45" customHeight="1" x14ac:dyDescent="0.25">
      <c r="A52" s="19" t="s">
        <v>76</v>
      </c>
      <c r="B52" s="21">
        <f>B53+B55</f>
        <v>7423.8937520780937</v>
      </c>
      <c r="C52" s="21">
        <f t="shared" ref="C52:Q52" si="10">C53+C55</f>
        <v>7839.8367948708737</v>
      </c>
      <c r="D52" s="21">
        <f t="shared" si="10"/>
        <v>8452.979985084703</v>
      </c>
      <c r="E52" s="21">
        <f t="shared" si="10"/>
        <v>9006.6232427307186</v>
      </c>
      <c r="F52" s="21">
        <f t="shared" si="10"/>
        <v>9838.3988892991147</v>
      </c>
      <c r="G52" s="21">
        <f t="shared" si="10"/>
        <v>10225.138182309071</v>
      </c>
      <c r="H52" s="21">
        <f t="shared" si="10"/>
        <v>10461.017509303358</v>
      </c>
      <c r="I52" s="21">
        <f t="shared" si="10"/>
        <v>10771.048449925827</v>
      </c>
      <c r="J52" s="21">
        <f t="shared" si="10"/>
        <v>10067.35980825472</v>
      </c>
      <c r="K52" s="21">
        <f t="shared" si="10"/>
        <v>9056.0451417200838</v>
      </c>
      <c r="L52" s="21">
        <f t="shared" si="10"/>
        <v>8847.839165231886</v>
      </c>
      <c r="M52" s="21">
        <f t="shared" si="10"/>
        <v>8370.0205096686332</v>
      </c>
      <c r="N52" s="21">
        <f t="shared" si="10"/>
        <v>7469.5747972692652</v>
      </c>
      <c r="O52" s="21">
        <f t="shared" si="10"/>
        <v>6997.650481372486</v>
      </c>
      <c r="P52" s="21">
        <f t="shared" si="10"/>
        <v>6924.3106100832547</v>
      </c>
      <c r="Q52" s="21">
        <f t="shared" si="10"/>
        <v>6758.8001849593502</v>
      </c>
    </row>
    <row r="53" spans="1:17" ht="11.45" customHeight="1" x14ac:dyDescent="0.25">
      <c r="A53" s="17" t="s">
        <v>23</v>
      </c>
      <c r="B53" s="20">
        <v>5947.1152243012166</v>
      </c>
      <c r="C53" s="20">
        <v>6349.9043387262245</v>
      </c>
      <c r="D53" s="20">
        <v>6977.0563486364999</v>
      </c>
      <c r="E53" s="20">
        <v>7503.739803027529</v>
      </c>
      <c r="F53" s="20">
        <v>8144.7120483490735</v>
      </c>
      <c r="G53" s="20">
        <v>8512.0130965504668</v>
      </c>
      <c r="H53" s="20">
        <v>8745.8696787478475</v>
      </c>
      <c r="I53" s="20">
        <v>9074.8314557048925</v>
      </c>
      <c r="J53" s="20">
        <v>8476.9539713296253</v>
      </c>
      <c r="K53" s="20">
        <v>7561.8505640580406</v>
      </c>
      <c r="L53" s="20">
        <v>7360.3404523945073</v>
      </c>
      <c r="M53" s="20">
        <v>6937.8338195443403</v>
      </c>
      <c r="N53" s="20">
        <v>6149.1919681349091</v>
      </c>
      <c r="O53" s="20">
        <v>5618.0739415783783</v>
      </c>
      <c r="P53" s="20">
        <v>5585.941947432364</v>
      </c>
      <c r="Q53" s="20">
        <v>5454.206993950821</v>
      </c>
    </row>
    <row r="54" spans="1:17" ht="11.45" customHeight="1" x14ac:dyDescent="0.25">
      <c r="A54" s="87" t="s">
        <v>75</v>
      </c>
      <c r="B54" s="20">
        <v>24.241407614646036</v>
      </c>
      <c r="C54" s="20">
        <v>24.031032023312093</v>
      </c>
      <c r="D54" s="20">
        <v>23.385561662310245</v>
      </c>
      <c r="E54" s="20">
        <v>32.055543872884357</v>
      </c>
      <c r="F54" s="20">
        <v>35.672849758250678</v>
      </c>
      <c r="G54" s="20">
        <v>50.649781175799305</v>
      </c>
      <c r="H54" s="20">
        <v>19.192096100286339</v>
      </c>
      <c r="I54" s="20">
        <v>90.784517082992124</v>
      </c>
      <c r="J54" s="20">
        <v>170.72586414206251</v>
      </c>
      <c r="K54" s="20">
        <v>281.82369250451279</v>
      </c>
      <c r="L54" s="20">
        <v>365.55187290261932</v>
      </c>
      <c r="M54" s="20">
        <v>443.87358345871382</v>
      </c>
      <c r="N54" s="20">
        <v>553.71775919101435</v>
      </c>
      <c r="O54" s="20">
        <v>196.90784779079561</v>
      </c>
      <c r="P54" s="20">
        <v>204.93443889924521</v>
      </c>
      <c r="Q54" s="20">
        <v>193.71919615608738</v>
      </c>
    </row>
    <row r="55" spans="1:17" ht="11.45" customHeight="1" x14ac:dyDescent="0.25">
      <c r="A55" s="17" t="s">
        <v>22</v>
      </c>
      <c r="B55" s="20">
        <v>1476.7785277768769</v>
      </c>
      <c r="C55" s="20">
        <v>1489.932456144649</v>
      </c>
      <c r="D55" s="20">
        <v>1475.9236364482026</v>
      </c>
      <c r="E55" s="20">
        <v>1502.8834397031901</v>
      </c>
      <c r="F55" s="20">
        <v>1693.6868409500403</v>
      </c>
      <c r="G55" s="20">
        <v>1713.1250857586037</v>
      </c>
      <c r="H55" s="20">
        <v>1715.1478305555108</v>
      </c>
      <c r="I55" s="20">
        <v>1696.2169942209343</v>
      </c>
      <c r="J55" s="20">
        <v>1590.4058369250936</v>
      </c>
      <c r="K55" s="20">
        <v>1494.1945776620437</v>
      </c>
      <c r="L55" s="20">
        <v>1487.4987128373789</v>
      </c>
      <c r="M55" s="20">
        <v>1432.186690124292</v>
      </c>
      <c r="N55" s="20">
        <v>1320.3828291343559</v>
      </c>
      <c r="O55" s="20">
        <v>1379.5765397941082</v>
      </c>
      <c r="P55" s="20">
        <v>1338.3686626508904</v>
      </c>
      <c r="Q55" s="20">
        <v>1304.5931910085294</v>
      </c>
    </row>
    <row r="56" spans="1:17" ht="11.45" customHeight="1" x14ac:dyDescent="0.25">
      <c r="A56" s="86" t="s">
        <v>75</v>
      </c>
      <c r="B56" s="69">
        <v>6.0195891450215724</v>
      </c>
      <c r="C56" s="69">
        <v>5.6386069232290863</v>
      </c>
      <c r="D56" s="69">
        <v>4.946972116079559</v>
      </c>
      <c r="E56" s="69">
        <v>6.4202314181789042</v>
      </c>
      <c r="F56" s="69">
        <v>7.4181426987322157</v>
      </c>
      <c r="G56" s="69">
        <v>10.193759071589001</v>
      </c>
      <c r="H56" s="69">
        <v>3.7637517135896523</v>
      </c>
      <c r="I56" s="69">
        <v>16.968936716891424</v>
      </c>
      <c r="J56" s="69">
        <v>32.030775649360734</v>
      </c>
      <c r="K56" s="69">
        <v>55.687351876331796</v>
      </c>
      <c r="L56" s="69">
        <v>73.876737623059356</v>
      </c>
      <c r="M56" s="69">
        <v>91.62944153209709</v>
      </c>
      <c r="N56" s="69">
        <v>118.89682826804328</v>
      </c>
      <c r="O56" s="69">
        <v>48.352771810833787</v>
      </c>
      <c r="P56" s="69">
        <v>49.101446721401764</v>
      </c>
      <c r="Q56" s="69">
        <v>46.335744967723151</v>
      </c>
    </row>
    <row r="58" spans="1:17" ht="11.45" customHeight="1" x14ac:dyDescent="0.25">
      <c r="A58" s="35" t="s">
        <v>45</v>
      </c>
      <c r="B58" s="85"/>
      <c r="C58" s="85"/>
      <c r="D58" s="85"/>
      <c r="E58" s="85"/>
      <c r="F58" s="85"/>
      <c r="G58" s="85"/>
      <c r="H58" s="85"/>
      <c r="I58" s="85"/>
      <c r="J58" s="85"/>
      <c r="K58" s="85"/>
      <c r="L58" s="85"/>
      <c r="M58" s="84"/>
      <c r="N58" s="84"/>
      <c r="O58" s="84"/>
      <c r="P58" s="84"/>
      <c r="Q58" s="84"/>
    </row>
    <row r="60" spans="1:17" ht="11.45" customHeight="1" x14ac:dyDescent="0.25">
      <c r="A60" s="27" t="s">
        <v>74</v>
      </c>
      <c r="B60" s="71">
        <f>IF(B17=0,"",B17/TrRoad_act!B30*100)</f>
        <v>11.232578376798068</v>
      </c>
      <c r="C60" s="71">
        <f>IF(C17=0,"",C17/TrRoad_act!C30*100)</f>
        <v>10.96491829292048</v>
      </c>
      <c r="D60" s="71">
        <f>IF(D17=0,"",D17/TrRoad_act!D30*100)</f>
        <v>10.924684649693997</v>
      </c>
      <c r="E60" s="71">
        <f>IF(E17=0,"",E17/TrRoad_act!E30*100)</f>
        <v>10.90797158267724</v>
      </c>
      <c r="F60" s="71">
        <f>IF(F17=0,"",F17/TrRoad_act!F30*100)</f>
        <v>10.608918615293145</v>
      </c>
      <c r="G60" s="71">
        <f>IF(G17=0,"",G17/TrRoad_act!G30*100)</f>
        <v>10.390291351177265</v>
      </c>
      <c r="H60" s="71">
        <f>IF(H17=0,"",H17/TrRoad_act!H30*100)</f>
        <v>10.239463745711875</v>
      </c>
      <c r="I60" s="71">
        <f>IF(I17=0,"",I17/TrRoad_act!I30*100)</f>
        <v>9.9777371603554528</v>
      </c>
      <c r="J60" s="71">
        <f>IF(J17=0,"",J17/TrRoad_act!J30*100)</f>
        <v>9.6061396546407156</v>
      </c>
      <c r="K60" s="71">
        <f>IF(K17=0,"",K17/TrRoad_act!K30*100)</f>
        <v>9.1807225350962938</v>
      </c>
      <c r="L60" s="71">
        <f>IF(L17=0,"",L17/TrRoad_act!L30*100)</f>
        <v>9.1537827961762375</v>
      </c>
      <c r="M60" s="71">
        <f>IF(M17=0,"",M17/TrRoad_act!M30*100)</f>
        <v>8.9620237965976912</v>
      </c>
      <c r="N60" s="71">
        <f>IF(N17=0,"",N17/TrRoad_act!N30*100)</f>
        <v>8.5564152236954758</v>
      </c>
      <c r="O60" s="71">
        <f>IF(O17=0,"",O17/TrRoad_act!O30*100)</f>
        <v>8.4387453574182114</v>
      </c>
      <c r="P60" s="71">
        <f>IF(P17=0,"",P17/TrRoad_act!P30*100)</f>
        <v>8.579245156049863</v>
      </c>
      <c r="Q60" s="71">
        <f>IF(Q17=0,"",Q17/TrRoad_act!Q30*100)</f>
        <v>8.4593914363318916</v>
      </c>
    </row>
    <row r="61" spans="1:17" ht="11.45" customHeight="1" x14ac:dyDescent="0.25">
      <c r="A61" s="25" t="s">
        <v>39</v>
      </c>
      <c r="B61" s="24">
        <f>IF(B18=0,"",B18/TrRoad_act!B31*100)</f>
        <v>8.6252571527613959</v>
      </c>
      <c r="C61" s="24">
        <f>IF(C18=0,"",C18/TrRoad_act!C31*100)</f>
        <v>8.3940177400219618</v>
      </c>
      <c r="D61" s="24">
        <f>IF(D18=0,"",D18/TrRoad_act!D31*100)</f>
        <v>8.2086308890620927</v>
      </c>
      <c r="E61" s="24">
        <f>IF(E18=0,"",E18/TrRoad_act!E31*100)</f>
        <v>8.146187854120889</v>
      </c>
      <c r="F61" s="24">
        <f>IF(F18=0,"",F18/TrRoad_act!F31*100)</f>
        <v>7.7317910536996051</v>
      </c>
      <c r="G61" s="24">
        <f>IF(G18=0,"",G18/TrRoad_act!G31*100)</f>
        <v>7.5364843293438524</v>
      </c>
      <c r="H61" s="24">
        <f>IF(H18=0,"",H18/TrRoad_act!H31*100)</f>
        <v>7.4439295713047482</v>
      </c>
      <c r="I61" s="24">
        <f>IF(I18=0,"",I18/TrRoad_act!I31*100)</f>
        <v>7.2634684076149743</v>
      </c>
      <c r="J61" s="24">
        <f>IF(J18=0,"",J18/TrRoad_act!J31*100)</f>
        <v>6.9949605332099329</v>
      </c>
      <c r="K61" s="24">
        <f>IF(K18=0,"",K18/TrRoad_act!K31*100)</f>
        <v>6.7809440055607348</v>
      </c>
      <c r="L61" s="24">
        <f>IF(L18=0,"",L18/TrRoad_act!L31*100)</f>
        <v>6.7386476075888382</v>
      </c>
      <c r="M61" s="24">
        <f>IF(M18=0,"",M18/TrRoad_act!M31*100)</f>
        <v>6.6186642943207366</v>
      </c>
      <c r="N61" s="24">
        <f>IF(N18=0,"",N18/TrRoad_act!N31*100)</f>
        <v>6.3590032596419173</v>
      </c>
      <c r="O61" s="24">
        <f>IF(O18=0,"",O18/TrRoad_act!O31*100)</f>
        <v>6.3687149225296755</v>
      </c>
      <c r="P61" s="24">
        <f>IF(P18=0,"",P18/TrRoad_act!P31*100)</f>
        <v>6.5541185929753123</v>
      </c>
      <c r="Q61" s="24">
        <f>IF(Q18=0,"",Q18/TrRoad_act!Q31*100)</f>
        <v>6.6170300645626829</v>
      </c>
    </row>
    <row r="62" spans="1:17" ht="11.45" customHeight="1" x14ac:dyDescent="0.25">
      <c r="A62" s="23" t="s">
        <v>30</v>
      </c>
      <c r="B62" s="22">
        <f>IF(B19=0,"",B19/TrRoad_act!B32*100)</f>
        <v>4.1837708379125038</v>
      </c>
      <c r="C62" s="22">
        <f>IF(C19=0,"",C19/TrRoad_act!C32*100)</f>
        <v>4.1546238049823794</v>
      </c>
      <c r="D62" s="22">
        <f>IF(D19=0,"",D19/TrRoad_act!D32*100)</f>
        <v>4.100176145590309</v>
      </c>
      <c r="E62" s="22">
        <f>IF(E19=0,"",E19/TrRoad_act!E32*100)</f>
        <v>4.0638710332881152</v>
      </c>
      <c r="F62" s="22">
        <f>IF(F19=0,"",F19/TrRoad_act!F32*100)</f>
        <v>4.0146489337564883</v>
      </c>
      <c r="G62" s="22">
        <f>IF(G19=0,"",G19/TrRoad_act!G32*100)</f>
        <v>3.9636420181260692</v>
      </c>
      <c r="H62" s="22">
        <f>IF(H19=0,"",H19/TrRoad_act!H32*100)</f>
        <v>3.9047480535980394</v>
      </c>
      <c r="I62" s="22">
        <f>IF(I19=0,"",I19/TrRoad_act!I32*100)</f>
        <v>3.8669542286726721</v>
      </c>
      <c r="J62" s="22">
        <f>IF(J19=0,"",J19/TrRoad_act!J32*100)</f>
        <v>3.7882494456730718</v>
      </c>
      <c r="K62" s="22">
        <f>IF(K19=0,"",K19/TrRoad_act!K32*100)</f>
        <v>3.8319744669560833</v>
      </c>
      <c r="L62" s="22">
        <f>IF(L19=0,"",L19/TrRoad_act!L32*100)</f>
        <v>3.8438357288240401</v>
      </c>
      <c r="M62" s="22">
        <f>IF(M19=0,"",M19/TrRoad_act!M32*100)</f>
        <v>3.8253284736744275</v>
      </c>
      <c r="N62" s="22">
        <f>IF(N19=0,"",N19/TrRoad_act!N32*100)</f>
        <v>3.8403842494524367</v>
      </c>
      <c r="O62" s="22">
        <f>IF(O19=0,"",O19/TrRoad_act!O32*100)</f>
        <v>3.8355800794637496</v>
      </c>
      <c r="P62" s="22">
        <f>IF(P19=0,"",P19/TrRoad_act!P32*100)</f>
        <v>3.8295693319473147</v>
      </c>
      <c r="Q62" s="22">
        <f>IF(Q19=0,"",Q19/TrRoad_act!Q32*100)</f>
        <v>3.7709088741323766</v>
      </c>
    </row>
    <row r="63" spans="1:17" ht="11.45" customHeight="1" x14ac:dyDescent="0.25">
      <c r="A63" s="19" t="s">
        <v>29</v>
      </c>
      <c r="B63" s="21">
        <f>IF(B21=0,"",B21/TrRoad_act!B33*100)</f>
        <v>8.2931045666162309</v>
      </c>
      <c r="C63" s="21">
        <f>IF(C21=0,"",C21/TrRoad_act!C33*100)</f>
        <v>8.0897097335088279</v>
      </c>
      <c r="D63" s="21">
        <f>IF(D21=0,"",D21/TrRoad_act!D33*100)</f>
        <v>7.9133966602299415</v>
      </c>
      <c r="E63" s="21">
        <f>IF(E21=0,"",E21/TrRoad_act!E33*100)</f>
        <v>7.8966189773867805</v>
      </c>
      <c r="F63" s="21">
        <f>IF(F21=0,"",F21/TrRoad_act!F33*100)</f>
        <v>7.4794641314009205</v>
      </c>
      <c r="G63" s="21">
        <f>IF(G21=0,"",G21/TrRoad_act!G33*100)</f>
        <v>7.32571933489948</v>
      </c>
      <c r="H63" s="21">
        <f>IF(H21=0,"",H21/TrRoad_act!H33*100)</f>
        <v>7.2320596608635199</v>
      </c>
      <c r="I63" s="21">
        <f>IF(I21=0,"",I21/TrRoad_act!I33*100)</f>
        <v>7.0628500850981863</v>
      </c>
      <c r="J63" s="21">
        <f>IF(J21=0,"",J21/TrRoad_act!J33*100)</f>
        <v>6.7914782545461403</v>
      </c>
      <c r="K63" s="21">
        <f>IF(K21=0,"",K21/TrRoad_act!K33*100)</f>
        <v>6.5815530337049548</v>
      </c>
      <c r="L63" s="21">
        <f>IF(L21=0,"",L21/TrRoad_act!L33*100)</f>
        <v>6.5482957582814514</v>
      </c>
      <c r="M63" s="21">
        <f>IF(M21=0,"",M21/TrRoad_act!M33*100)</f>
        <v>6.4184368770016178</v>
      </c>
      <c r="N63" s="21">
        <f>IF(N21=0,"",N21/TrRoad_act!N33*100)</f>
        <v>6.1445822615113155</v>
      </c>
      <c r="O63" s="21">
        <f>IF(O21=0,"",O21/TrRoad_act!O33*100)</f>
        <v>6.1608113408254184</v>
      </c>
      <c r="P63" s="21">
        <f>IF(P21=0,"",P21/TrRoad_act!P33*100)</f>
        <v>6.3861849361860266</v>
      </c>
      <c r="Q63" s="21">
        <f>IF(Q21=0,"",Q21/TrRoad_act!Q33*100)</f>
        <v>6.4303087510448806</v>
      </c>
    </row>
    <row r="64" spans="1:17" ht="11.45" customHeight="1" x14ac:dyDescent="0.25">
      <c r="A64" s="62" t="s">
        <v>59</v>
      </c>
      <c r="B64" s="70">
        <f>IF(B22=0,"",B22/TrRoad_act!B34*100)</f>
        <v>8.7654372765581918</v>
      </c>
      <c r="C64" s="70">
        <f>IF(C22=0,"",C22/TrRoad_act!C34*100)</f>
        <v>8.7199593059336298</v>
      </c>
      <c r="D64" s="70">
        <f>IF(D22=0,"",D22/TrRoad_act!D34*100)</f>
        <v>8.4749091979233402</v>
      </c>
      <c r="E64" s="70">
        <f>IF(E22=0,"",E22/TrRoad_act!E34*100)</f>
        <v>8.5414122304415638</v>
      </c>
      <c r="F64" s="70">
        <f>IF(F22=0,"",F22/TrRoad_act!F34*100)</f>
        <v>8.2322541385624657</v>
      </c>
      <c r="G64" s="70">
        <f>IF(G22=0,"",G22/TrRoad_act!G34*100)</f>
        <v>8.064563370040295</v>
      </c>
      <c r="H64" s="70">
        <f>IF(H22=0,"",H22/TrRoad_act!H34*100)</f>
        <v>7.9795481693826931</v>
      </c>
      <c r="I64" s="70">
        <f>IF(I22=0,"",I22/TrRoad_act!I34*100)</f>
        <v>7.8237366783774558</v>
      </c>
      <c r="J64" s="70">
        <f>IF(J22=0,"",J22/TrRoad_act!J34*100)</f>
        <v>7.4302754236812794</v>
      </c>
      <c r="K64" s="70">
        <f>IF(K22=0,"",K22/TrRoad_act!K34*100)</f>
        <v>7.2228239191441208</v>
      </c>
      <c r="L64" s="70">
        <f>IF(L22=0,"",L22/TrRoad_act!L34*100)</f>
        <v>7.1205039548655993</v>
      </c>
      <c r="M64" s="70">
        <f>IF(M22=0,"",M22/TrRoad_act!M34*100)</f>
        <v>6.9657538992335191</v>
      </c>
      <c r="N64" s="70">
        <f>IF(N22=0,"",N22/TrRoad_act!N34*100)</f>
        <v>6.652328714850035</v>
      </c>
      <c r="O64" s="70">
        <f>IF(O22=0,"",O22/TrRoad_act!O34*100)</f>
        <v>6.73653646403843</v>
      </c>
      <c r="P64" s="70">
        <f>IF(P22=0,"",P22/TrRoad_act!P34*100)</f>
        <v>6.9128960522362917</v>
      </c>
      <c r="Q64" s="70">
        <f>IF(Q22=0,"",Q22/TrRoad_act!Q34*100)</f>
        <v>6.7038215092047615</v>
      </c>
    </row>
    <row r="65" spans="1:17" ht="11.45" customHeight="1" x14ac:dyDescent="0.25">
      <c r="A65" s="62" t="s">
        <v>58</v>
      </c>
      <c r="B65" s="70">
        <f>IF(B24=0,"",B24/TrRoad_act!B35*100)</f>
        <v>7.7674162084836045</v>
      </c>
      <c r="C65" s="70">
        <f>IF(C24=0,"",C24/TrRoad_act!C35*100)</f>
        <v>7.4620605993429541</v>
      </c>
      <c r="D65" s="70">
        <f>IF(D24=0,"",D24/TrRoad_act!D35*100)</f>
        <v>7.417865095438458</v>
      </c>
      <c r="E65" s="70">
        <f>IF(E24=0,"",E24/TrRoad_act!E35*100)</f>
        <v>7.402041036208991</v>
      </c>
      <c r="F65" s="70">
        <f>IF(F24=0,"",F24/TrRoad_act!F35*100)</f>
        <v>6.9671388328386836</v>
      </c>
      <c r="G65" s="70">
        <f>IF(G24=0,"",G24/TrRoad_act!G35*100)</f>
        <v>6.8825119372143782</v>
      </c>
      <c r="H65" s="70">
        <f>IF(H24=0,"",H24/TrRoad_act!H35*100)</f>
        <v>6.8354345466903759</v>
      </c>
      <c r="I65" s="70">
        <f>IF(I24=0,"",I24/TrRoad_act!I35*100)</f>
        <v>6.6968341907184943</v>
      </c>
      <c r="J65" s="70">
        <f>IF(J24=0,"",J24/TrRoad_act!J35*100)</f>
        <v>6.5023113104524102</v>
      </c>
      <c r="K65" s="70">
        <f>IF(K24=0,"",K24/TrRoad_act!K35*100)</f>
        <v>6.308818656772698</v>
      </c>
      <c r="L65" s="70">
        <f>IF(L24=0,"",L24/TrRoad_act!L35*100)</f>
        <v>6.3175848236086312</v>
      </c>
      <c r="M65" s="70">
        <f>IF(M24=0,"",M24/TrRoad_act!M35*100)</f>
        <v>6.2058600946915305</v>
      </c>
      <c r="N65" s="70">
        <f>IF(N24=0,"",N24/TrRoad_act!N35*100)</f>
        <v>5.9526546941191123</v>
      </c>
      <c r="O65" s="70">
        <f>IF(O24=0,"",O24/TrRoad_act!O35*100)</f>
        <v>5.9546391361255164</v>
      </c>
      <c r="P65" s="70">
        <f>IF(P24=0,"",P24/TrRoad_act!P35*100)</f>
        <v>6.2084761120219421</v>
      </c>
      <c r="Q65" s="70">
        <f>IF(Q24=0,"",Q24/TrRoad_act!Q35*100)</f>
        <v>6.3400985690671918</v>
      </c>
    </row>
    <row r="66" spans="1:17" ht="11.45" customHeight="1" x14ac:dyDescent="0.25">
      <c r="A66" s="62" t="s">
        <v>57</v>
      </c>
      <c r="B66" s="70">
        <f>IF(B26=0,"",B26/TrRoad_act!B36*100)</f>
        <v>6.7191492332185812</v>
      </c>
      <c r="C66" s="70">
        <f>IF(C26=0,"",C26/TrRoad_act!C36*100)</f>
        <v>6.6848826624971656</v>
      </c>
      <c r="D66" s="70">
        <f>IF(D26=0,"",D26/TrRoad_act!D36*100)</f>
        <v>6.6245443845533645</v>
      </c>
      <c r="E66" s="70">
        <f>IF(E26=0,"",E26/TrRoad_act!E36*100)</f>
        <v>6.656547311694287</v>
      </c>
      <c r="F66" s="70">
        <f>IF(F26=0,"",F26/TrRoad_act!F36*100)</f>
        <v>6.9510013755121003</v>
      </c>
      <c r="G66" s="70">
        <f>IF(G26=0,"",G26/TrRoad_act!G36*100)</f>
        <v>6.6300363984846813</v>
      </c>
      <c r="H66" s="70">
        <f>IF(H26=0,"",H26/TrRoad_act!H36*100)</f>
        <v>6.6294375031053381</v>
      </c>
      <c r="I66" s="70">
        <f>IF(I26=0,"",I26/TrRoad_act!I36*100)</f>
        <v>6.8400379282465842</v>
      </c>
      <c r="J66" s="70">
        <f>IF(J26=0,"",J26/TrRoad_act!J36*100)</f>
        <v>6.3776567554461057</v>
      </c>
      <c r="K66" s="70">
        <f>IF(K26=0,"",K26/TrRoad_act!K36*100)</f>
        <v>6.3289163090419116</v>
      </c>
      <c r="L66" s="70">
        <f>IF(L26=0,"",L26/TrRoad_act!L36*100)</f>
        <v>6.3162341893758231</v>
      </c>
      <c r="M66" s="70">
        <f>IF(M26=0,"",M26/TrRoad_act!M36*100)</f>
        <v>6.3275604809069836</v>
      </c>
      <c r="N66" s="70">
        <f>IF(N26=0,"",N26/TrRoad_act!N36*100)</f>
        <v>6.081883462723856</v>
      </c>
      <c r="O66" s="70">
        <f>IF(O26=0,"",O26/TrRoad_act!O36*100)</f>
        <v>5.7253139590905562</v>
      </c>
      <c r="P66" s="70">
        <f>IF(P26=0,"",P26/TrRoad_act!P36*100)</f>
        <v>5.7645372479387706</v>
      </c>
      <c r="Q66" s="70">
        <f>IF(Q26=0,"",Q26/TrRoad_act!Q36*100)</f>
        <v>6.3387637835004558</v>
      </c>
    </row>
    <row r="67" spans="1:17" ht="11.45" customHeight="1" x14ac:dyDescent="0.25">
      <c r="A67" s="62" t="s">
        <v>56</v>
      </c>
      <c r="B67" s="70" t="str">
        <f>IF(B27=0,"",B27/TrRoad_act!B37*100)</f>
        <v/>
      </c>
      <c r="C67" s="70" t="str">
        <f>IF(C27=0,"",C27/TrRoad_act!C37*100)</f>
        <v/>
      </c>
      <c r="D67" s="70" t="str">
        <f>IF(D27=0,"",D27/TrRoad_act!D37*100)</f>
        <v/>
      </c>
      <c r="E67" s="70" t="str">
        <f>IF(E27=0,"",E27/TrRoad_act!E37*100)</f>
        <v/>
      </c>
      <c r="F67" s="70">
        <f>IF(F27=0,"",F27/TrRoad_act!F37*100)</f>
        <v>7.4932694639574304</v>
      </c>
      <c r="G67" s="70">
        <f>IF(G27=0,"",G27/TrRoad_act!G37*100)</f>
        <v>7.5275515055205204</v>
      </c>
      <c r="H67" s="70">
        <f>IF(H27=0,"",H27/TrRoad_act!H37*100)</f>
        <v>7.5161653524369525</v>
      </c>
      <c r="I67" s="70">
        <f>IF(I27=0,"",I27/TrRoad_act!I37*100)</f>
        <v>7.5346384149239469</v>
      </c>
      <c r="J67" s="70">
        <f>IF(J27=0,"",J27/TrRoad_act!J37*100)</f>
        <v>7.5483039217176362</v>
      </c>
      <c r="K67" s="70">
        <f>IF(K27=0,"",K27/TrRoad_act!K37*100)</f>
        <v>7.5563318135931867</v>
      </c>
      <c r="L67" s="70">
        <f>IF(L27=0,"",L27/TrRoad_act!L37*100)</f>
        <v>7.51932778844923</v>
      </c>
      <c r="M67" s="70">
        <f>IF(M27=0,"",M27/TrRoad_act!M37*100)</f>
        <v>7.5250763890374026</v>
      </c>
      <c r="N67" s="70">
        <f>IF(N27=0,"",N27/TrRoad_act!N37*100)</f>
        <v>7.0103467693299324</v>
      </c>
      <c r="O67" s="70">
        <f>IF(O27=0,"",O27/TrRoad_act!O37*100)</f>
        <v>6.9066886852262757</v>
      </c>
      <c r="P67" s="70">
        <f>IF(P27=0,"",P27/TrRoad_act!P37*100)</f>
        <v>6.8385045102123216</v>
      </c>
      <c r="Q67" s="70">
        <f>IF(Q27=0,"",Q27/TrRoad_act!Q37*100)</f>
        <v>6.7694352686716623</v>
      </c>
    </row>
    <row r="68" spans="1:17" ht="11.45" customHeight="1" x14ac:dyDescent="0.25">
      <c r="A68" s="62" t="s">
        <v>60</v>
      </c>
      <c r="B68" s="70" t="str">
        <f>IF(B29=0,"",B29/TrRoad_act!B38*100)</f>
        <v/>
      </c>
      <c r="C68" s="70" t="str">
        <f>IF(C29=0,"",C29/TrRoad_act!C38*100)</f>
        <v/>
      </c>
      <c r="D68" s="70" t="str">
        <f>IF(D29=0,"",D29/TrRoad_act!D38*100)</f>
        <v/>
      </c>
      <c r="E68" s="70" t="str">
        <f>IF(E29=0,"",E29/TrRoad_act!E38*100)</f>
        <v/>
      </c>
      <c r="F68" s="70" t="str">
        <f>IF(F29=0,"",F29/TrRoad_act!F38*100)</f>
        <v/>
      </c>
      <c r="G68" s="70" t="str">
        <f>IF(G29=0,"",G29/TrRoad_act!G38*100)</f>
        <v/>
      </c>
      <c r="H68" s="70" t="str">
        <f>IF(H29=0,"",H29/TrRoad_act!H38*100)</f>
        <v/>
      </c>
      <c r="I68" s="70" t="str">
        <f>IF(I29=0,"",I29/TrRoad_act!I38*100)</f>
        <v/>
      </c>
      <c r="J68" s="70" t="str">
        <f>IF(J29=0,"",J29/TrRoad_act!J38*100)</f>
        <v/>
      </c>
      <c r="K68" s="70" t="str">
        <f>IF(K29=0,"",K29/TrRoad_act!K38*100)</f>
        <v/>
      </c>
      <c r="L68" s="70" t="str">
        <f>IF(L29=0,"",L29/TrRoad_act!L38*100)</f>
        <v/>
      </c>
      <c r="M68" s="70" t="str">
        <f>IF(M29=0,"",M29/TrRoad_act!M38*100)</f>
        <v/>
      </c>
      <c r="N68" s="70" t="str">
        <f>IF(N29=0,"",N29/TrRoad_act!N38*100)</f>
        <v/>
      </c>
      <c r="O68" s="70" t="str">
        <f>IF(O29=0,"",O29/TrRoad_act!O38*100)</f>
        <v/>
      </c>
      <c r="P68" s="70">
        <f>IF(P29=0,"",P29/TrRoad_act!P38*100)</f>
        <v>3.3951603969049766</v>
      </c>
      <c r="Q68" s="70">
        <f>IF(Q29=0,"",Q29/TrRoad_act!Q38*100)</f>
        <v>3.291853598666016</v>
      </c>
    </row>
    <row r="69" spans="1:17" ht="11.45" customHeight="1" x14ac:dyDescent="0.25">
      <c r="A69" s="62" t="s">
        <v>55</v>
      </c>
      <c r="B69" s="70" t="str">
        <f>IF(B32=0,"",B32/TrRoad_act!B39*100)</f>
        <v/>
      </c>
      <c r="C69" s="70" t="str">
        <f>IF(C32=0,"",C32/TrRoad_act!C39*100)</f>
        <v/>
      </c>
      <c r="D69" s="70" t="str">
        <f>IF(D32=0,"",D32/TrRoad_act!D39*100)</f>
        <v/>
      </c>
      <c r="E69" s="70" t="str">
        <f>IF(E32=0,"",E32/TrRoad_act!E39*100)</f>
        <v/>
      </c>
      <c r="F69" s="70" t="str">
        <f>IF(F32=0,"",F32/TrRoad_act!F39*100)</f>
        <v/>
      </c>
      <c r="G69" s="70" t="str">
        <f>IF(G32=0,"",G32/TrRoad_act!G39*100)</f>
        <v/>
      </c>
      <c r="H69" s="70" t="str">
        <f>IF(H32=0,"",H32/TrRoad_act!H39*100)</f>
        <v/>
      </c>
      <c r="I69" s="70" t="str">
        <f>IF(I32=0,"",I32/TrRoad_act!I39*100)</f>
        <v/>
      </c>
      <c r="J69" s="70" t="str">
        <f>IF(J32=0,"",J32/TrRoad_act!J39*100)</f>
        <v/>
      </c>
      <c r="K69" s="70" t="str">
        <f>IF(K32=0,"",K32/TrRoad_act!K39*100)</f>
        <v/>
      </c>
      <c r="L69" s="70">
        <f>IF(L32=0,"",L32/TrRoad_act!L39*100)</f>
        <v>2.7423872303773518</v>
      </c>
      <c r="M69" s="70">
        <f>IF(M32=0,"",M32/TrRoad_act!M39*100)</f>
        <v>2.7534034837089432</v>
      </c>
      <c r="N69" s="70">
        <f>IF(N32=0,"",N32/TrRoad_act!N39*100)</f>
        <v>2.7643834998594095</v>
      </c>
      <c r="O69" s="70">
        <f>IF(O32=0,"",O32/TrRoad_act!O39*100)</f>
        <v>2.7781759323757615</v>
      </c>
      <c r="P69" s="70">
        <f>IF(P32=0,"",P32/TrRoad_act!P39*100)</f>
        <v>2.7930558746310297</v>
      </c>
      <c r="Q69" s="70">
        <f>IF(Q32=0,"",Q32/TrRoad_act!Q39*100)</f>
        <v>2.8128373430768341</v>
      </c>
    </row>
    <row r="70" spans="1:17" ht="11.45" customHeight="1" x14ac:dyDescent="0.25">
      <c r="A70" s="19" t="s">
        <v>28</v>
      </c>
      <c r="B70" s="21">
        <f>IF(B33=0,"",B33/TrRoad_act!B40*100)</f>
        <v>59.805988977905535</v>
      </c>
      <c r="C70" s="21">
        <f>IF(C33=0,"",C33/TrRoad_act!C40*100)</f>
        <v>58.518103778916654</v>
      </c>
      <c r="D70" s="21">
        <f>IF(D33=0,"",D33/TrRoad_act!D40*100)</f>
        <v>57.993575259669953</v>
      </c>
      <c r="E70" s="21">
        <f>IF(E33=0,"",E33/TrRoad_act!E40*100)</f>
        <v>57.276618916144443</v>
      </c>
      <c r="F70" s="21">
        <f>IF(F33=0,"",F33/TrRoad_act!F40*100)</f>
        <v>56.526175718376159</v>
      </c>
      <c r="G70" s="21">
        <f>IF(G33=0,"",G33/TrRoad_act!G40*100)</f>
        <v>55.954766910263864</v>
      </c>
      <c r="H70" s="21">
        <f>IF(H33=0,"",H33/TrRoad_act!H40*100)</f>
        <v>55.099460642476252</v>
      </c>
      <c r="I70" s="21">
        <f>IF(I33=0,"",I33/TrRoad_act!I40*100)</f>
        <v>54.40254389807275</v>
      </c>
      <c r="J70" s="21">
        <f>IF(J33=0,"",J33/TrRoad_act!J40*100)</f>
        <v>53.884411168642174</v>
      </c>
      <c r="K70" s="21">
        <f>IF(K33=0,"",K33/TrRoad_act!K40*100)</f>
        <v>53.173633329290695</v>
      </c>
      <c r="L70" s="21">
        <f>IF(L33=0,"",L33/TrRoad_act!L40*100)</f>
        <v>52.600864761687802</v>
      </c>
      <c r="M70" s="21">
        <f>IF(M33=0,"",M33/TrRoad_act!M40*100)</f>
        <v>52.263626435095723</v>
      </c>
      <c r="N70" s="21">
        <f>IF(N33=0,"",N33/TrRoad_act!N40*100)</f>
        <v>52.181850159221511</v>
      </c>
      <c r="O70" s="21">
        <f>IF(O33=0,"",O33/TrRoad_act!O40*100)</f>
        <v>52.961699552617645</v>
      </c>
      <c r="P70" s="21">
        <f>IF(P33=0,"",P33/TrRoad_act!P40*100)</f>
        <v>51.724107973688483</v>
      </c>
      <c r="Q70" s="21">
        <f>IF(Q33=0,"",Q33/TrRoad_act!Q40*100)</f>
        <v>52.291783677623691</v>
      </c>
    </row>
    <row r="71" spans="1:17" ht="11.45" customHeight="1" x14ac:dyDescent="0.25">
      <c r="A71" s="62" t="s">
        <v>59</v>
      </c>
      <c r="B71" s="20">
        <f>IF(B34=0,"",B34/TrRoad_act!B41*100)</f>
        <v>18.729624668394585</v>
      </c>
      <c r="C71" s="20">
        <f>IF(C34=0,"",C34/TrRoad_act!C41*100)</f>
        <v>18.457116808917466</v>
      </c>
      <c r="D71" s="20">
        <f>IF(D34=0,"",D34/TrRoad_act!D41*100)</f>
        <v>18.12855727392984</v>
      </c>
      <c r="E71" s="20">
        <f>IF(E34=0,"",E34/TrRoad_act!E41*100)</f>
        <v>17.95878697576379</v>
      </c>
      <c r="F71" s="20">
        <f>IF(F34=0,"",F34/TrRoad_act!F41*100)</f>
        <v>17.759245941518515</v>
      </c>
      <c r="G71" s="20">
        <f>IF(G34=0,"",G34/TrRoad_act!G41*100)</f>
        <v>17.695090140199355</v>
      </c>
      <c r="H71" s="20">
        <f>IF(H34=0,"",H34/TrRoad_act!H41*100)</f>
        <v>17.467856080385644</v>
      </c>
      <c r="I71" s="20">
        <f>IF(I34=0,"",I34/TrRoad_act!I41*100)</f>
        <v>17.03882952921488</v>
      </c>
      <c r="J71" s="20">
        <f>IF(J34=0,"",J34/TrRoad_act!J41*100)</f>
        <v>16.894766194722628</v>
      </c>
      <c r="K71" s="20">
        <f>IF(K34=0,"",K34/TrRoad_act!K41*100)</f>
        <v>16.724093716025724</v>
      </c>
      <c r="L71" s="20">
        <f>IF(L34=0,"",L34/TrRoad_act!L41*100)</f>
        <v>16.471971832362915</v>
      </c>
      <c r="M71" s="20">
        <f>IF(M34=0,"",M34/TrRoad_act!M41*100)</f>
        <v>16.169565025523607</v>
      </c>
      <c r="N71" s="20">
        <f>IF(N34=0,"",N34/TrRoad_act!N41*100)</f>
        <v>15.861501025208666</v>
      </c>
      <c r="O71" s="20">
        <f>IF(O34=0,"",O34/TrRoad_act!O41*100)</f>
        <v>15.750827716819465</v>
      </c>
      <c r="P71" s="20">
        <f>IF(P34=0,"",P34/TrRoad_act!P41*100)</f>
        <v>15.462238530203102</v>
      </c>
      <c r="Q71" s="20">
        <f>IF(Q34=0,"",Q34/TrRoad_act!Q41*100)</f>
        <v>15.331413245214836</v>
      </c>
    </row>
    <row r="72" spans="1:17" ht="11.45" customHeight="1" x14ac:dyDescent="0.25">
      <c r="A72" s="62" t="s">
        <v>58</v>
      </c>
      <c r="B72" s="20">
        <f>IF(B36=0,"",B36/TrRoad_act!B42*100)</f>
        <v>60.418615425481313</v>
      </c>
      <c r="C72" s="20">
        <f>IF(C36=0,"",C36/TrRoad_act!C42*100)</f>
        <v>59.104476592475663</v>
      </c>
      <c r="D72" s="20">
        <f>IF(D36=0,"",D36/TrRoad_act!D42*100)</f>
        <v>58.45653730855441</v>
      </c>
      <c r="E72" s="20">
        <f>IF(E36=0,"",E36/TrRoad_act!E42*100)</f>
        <v>57.983331174321307</v>
      </c>
      <c r="F72" s="20">
        <f>IF(F36=0,"",F36/TrRoad_act!F42*100)</f>
        <v>57.271613414794601</v>
      </c>
      <c r="G72" s="20">
        <f>IF(G36=0,"",G36/TrRoad_act!G42*100)</f>
        <v>56.693239660547725</v>
      </c>
      <c r="H72" s="20">
        <f>IF(H36=0,"",H36/TrRoad_act!H42*100)</f>
        <v>55.796314127094682</v>
      </c>
      <c r="I72" s="20">
        <f>IF(I36=0,"",I36/TrRoad_act!I42*100)</f>
        <v>55.194409474544912</v>
      </c>
      <c r="J72" s="20">
        <f>IF(J36=0,"",J36/TrRoad_act!J42*100)</f>
        <v>54.583003899391528</v>
      </c>
      <c r="K72" s="20">
        <f>IF(K36=0,"",K36/TrRoad_act!K42*100)</f>
        <v>54.035656951568242</v>
      </c>
      <c r="L72" s="20">
        <f>IF(L36=0,"",L36/TrRoad_act!L42*100)</f>
        <v>53.538856373636477</v>
      </c>
      <c r="M72" s="20">
        <f>IF(M36=0,"",M36/TrRoad_act!M42*100)</f>
        <v>53.057533051208985</v>
      </c>
      <c r="N72" s="20">
        <f>IF(N36=0,"",N36/TrRoad_act!N42*100)</f>
        <v>52.618732611014543</v>
      </c>
      <c r="O72" s="20">
        <f>IF(O36=0,"",O36/TrRoad_act!O42*100)</f>
        <v>52.668076758462199</v>
      </c>
      <c r="P72" s="20">
        <f>IF(P36=0,"",P36/TrRoad_act!P42*100)</f>
        <v>52.637340083095893</v>
      </c>
      <c r="Q72" s="20">
        <f>IF(Q36=0,"",Q36/TrRoad_act!Q42*100)</f>
        <v>52.668709162517366</v>
      </c>
    </row>
    <row r="73" spans="1:17" ht="11.45" customHeight="1" x14ac:dyDescent="0.25">
      <c r="A73" s="62" t="s">
        <v>57</v>
      </c>
      <c r="B73" s="20" t="str">
        <f>IF(B38=0,"",B38/TrRoad_act!B43*100)</f>
        <v/>
      </c>
      <c r="C73" s="20" t="str">
        <f>IF(C38=0,"",C38/TrRoad_act!C43*100)</f>
        <v/>
      </c>
      <c r="D73" s="20" t="str">
        <f>IF(D38=0,"",D38/TrRoad_act!D43*100)</f>
        <v/>
      </c>
      <c r="E73" s="20" t="str">
        <f>IF(E38=0,"",E38/TrRoad_act!E43*100)</f>
        <v/>
      </c>
      <c r="F73" s="20" t="str">
        <f>IF(F38=0,"",F38/TrRoad_act!F43*100)</f>
        <v/>
      </c>
      <c r="G73" s="20" t="str">
        <f>IF(G38=0,"",G38/TrRoad_act!G43*100)</f>
        <v/>
      </c>
      <c r="H73" s="20" t="str">
        <f>IF(H38=0,"",H38/TrRoad_act!H43*100)</f>
        <v/>
      </c>
      <c r="I73" s="20" t="str">
        <f>IF(I38=0,"",I38/TrRoad_act!I43*100)</f>
        <v/>
      </c>
      <c r="J73" s="20" t="str">
        <f>IF(J38=0,"",J38/TrRoad_act!J43*100)</f>
        <v/>
      </c>
      <c r="K73" s="20" t="str">
        <f>IF(K38=0,"",K38/TrRoad_act!K43*100)</f>
        <v/>
      </c>
      <c r="L73" s="20" t="str">
        <f>IF(L38=0,"",L38/TrRoad_act!L43*100)</f>
        <v/>
      </c>
      <c r="M73" s="20" t="str">
        <f>IF(M38=0,"",M38/TrRoad_act!M43*100)</f>
        <v/>
      </c>
      <c r="N73" s="20" t="str">
        <f>IF(N38=0,"",N38/TrRoad_act!N43*100)</f>
        <v/>
      </c>
      <c r="O73" s="20" t="str">
        <f>IF(O38=0,"",O38/TrRoad_act!O43*100)</f>
        <v/>
      </c>
      <c r="P73" s="20">
        <f>IF(P38=0,"",P38/TrRoad_act!P43*100)</f>
        <v>43.112938144735736</v>
      </c>
      <c r="Q73" s="20">
        <f>IF(Q38=0,"",Q38/TrRoad_act!Q43*100)</f>
        <v>43.117123866885713</v>
      </c>
    </row>
    <row r="74" spans="1:17" ht="11.45" customHeight="1" x14ac:dyDescent="0.25">
      <c r="A74" s="62" t="s">
        <v>56</v>
      </c>
      <c r="B74" s="20">
        <f>IF(B39=0,"",B39/TrRoad_act!B44*100)</f>
        <v>45.916797194364655</v>
      </c>
      <c r="C74" s="20">
        <f>IF(C39=0,"",C39/TrRoad_act!C44*100)</f>
        <v>46.096320322109435</v>
      </c>
      <c r="D74" s="20">
        <f>IF(D39=0,"",D39/TrRoad_act!D44*100)</f>
        <v>43.236002854865859</v>
      </c>
      <c r="E74" s="20">
        <f>IF(E39=0,"",E39/TrRoad_act!E44*100)</f>
        <v>43.137507435482469</v>
      </c>
      <c r="F74" s="20">
        <f>IF(F39=0,"",F39/TrRoad_act!F44*100)</f>
        <v>43.218670687171311</v>
      </c>
      <c r="G74" s="20">
        <f>IF(G39=0,"",G39/TrRoad_act!G44*100)</f>
        <v>43.301872640432684</v>
      </c>
      <c r="H74" s="20">
        <f>IF(H39=0,"",H39/TrRoad_act!H44*100)</f>
        <v>43.384652972161263</v>
      </c>
      <c r="I74" s="20">
        <f>IF(I39=0,"",I39/TrRoad_act!I44*100)</f>
        <v>43.409418508629237</v>
      </c>
      <c r="J74" s="20">
        <f>IF(J39=0,"",J39/TrRoad_act!J44*100)</f>
        <v>43.50590998803662</v>
      </c>
      <c r="K74" s="20">
        <f>IF(K39=0,"",K39/TrRoad_act!K44*100)</f>
        <v>43.610800766812815</v>
      </c>
      <c r="L74" s="20">
        <f>IF(L39=0,"",L39/TrRoad_act!L44*100)</f>
        <v>43.719827768729857</v>
      </c>
      <c r="M74" s="20">
        <f>IF(M39=0,"",M39/TrRoad_act!M44*100)</f>
        <v>43.828889263231758</v>
      </c>
      <c r="N74" s="20">
        <f>IF(N39=0,"",N39/TrRoad_act!N44*100)</f>
        <v>50.26371797276903</v>
      </c>
      <c r="O74" s="20">
        <f>IF(O39=0,"",O39/TrRoad_act!O44*100)</f>
        <v>64.374615567534406</v>
      </c>
      <c r="P74" s="20">
        <f>IF(P39=0,"",P39/TrRoad_act!P44*100)</f>
        <v>31.208540503210742</v>
      </c>
      <c r="Q74" s="20">
        <f>IF(Q39=0,"",Q39/TrRoad_act!Q44*100)</f>
        <v>52.287447207026304</v>
      </c>
    </row>
    <row r="75" spans="1:17" ht="11.45" customHeight="1" x14ac:dyDescent="0.25">
      <c r="A75" s="62" t="s">
        <v>55</v>
      </c>
      <c r="B75" s="20" t="str">
        <f>IF(B41=0,"",B41/TrRoad_act!B45*100)</f>
        <v/>
      </c>
      <c r="C75" s="20" t="str">
        <f>IF(C41=0,"",C41/TrRoad_act!C45*100)</f>
        <v/>
      </c>
      <c r="D75" s="20" t="str">
        <f>IF(D41=0,"",D41/TrRoad_act!D45*100)</f>
        <v/>
      </c>
      <c r="E75" s="20" t="str">
        <f>IF(E41=0,"",E41/TrRoad_act!E45*100)</f>
        <v/>
      </c>
      <c r="F75" s="20" t="str">
        <f>IF(F41=0,"",F41/TrRoad_act!F45*100)</f>
        <v/>
      </c>
      <c r="G75" s="20" t="str">
        <f>IF(G41=0,"",G41/TrRoad_act!G45*100)</f>
        <v/>
      </c>
      <c r="H75" s="20" t="str">
        <f>IF(H41=0,"",H41/TrRoad_act!H45*100)</f>
        <v/>
      </c>
      <c r="I75" s="20" t="str">
        <f>IF(I41=0,"",I41/TrRoad_act!I45*100)</f>
        <v/>
      </c>
      <c r="J75" s="20" t="str">
        <f>IF(J41=0,"",J41/TrRoad_act!J45*100)</f>
        <v/>
      </c>
      <c r="K75" s="20" t="str">
        <f>IF(K41=0,"",K41/TrRoad_act!K45*100)</f>
        <v/>
      </c>
      <c r="L75" s="20" t="str">
        <f>IF(L41=0,"",L41/TrRoad_act!L45*100)</f>
        <v/>
      </c>
      <c r="M75" s="20" t="str">
        <f>IF(M41=0,"",M41/TrRoad_act!M45*100)</f>
        <v/>
      </c>
      <c r="N75" s="20" t="str">
        <f>IF(N41=0,"",N41/TrRoad_act!N45*100)</f>
        <v/>
      </c>
      <c r="O75" s="20" t="str">
        <f>IF(O41=0,"",O41/TrRoad_act!O45*100)</f>
        <v/>
      </c>
      <c r="P75" s="20">
        <f>IF(P41=0,"",P41/TrRoad_act!P45*100)</f>
        <v>25.651470829589083</v>
      </c>
      <c r="Q75" s="20">
        <f>IF(Q41=0,"",Q41/TrRoad_act!Q45*100)</f>
        <v>25.685558843926337</v>
      </c>
    </row>
    <row r="76" spans="1:17" ht="11.45" customHeight="1" x14ac:dyDescent="0.25">
      <c r="A76" s="25" t="s">
        <v>18</v>
      </c>
      <c r="B76" s="24">
        <f>IF(B42=0,"",B42/TrRoad_act!B46*100)</f>
        <v>24.214272883602682</v>
      </c>
      <c r="C76" s="24">
        <f>IF(C42=0,"",C42/TrRoad_act!C46*100)</f>
        <v>22.631093899884362</v>
      </c>
      <c r="D76" s="24">
        <f>IF(D42=0,"",D42/TrRoad_act!D46*100)</f>
        <v>24.810298621512096</v>
      </c>
      <c r="E76" s="24">
        <f>IF(E42=0,"",E42/TrRoad_act!E46*100)</f>
        <v>24.69993790038356</v>
      </c>
      <c r="F76" s="24">
        <f>IF(F42=0,"",F42/TrRoad_act!F46*100)</f>
        <v>24.898991549350519</v>
      </c>
      <c r="G76" s="24">
        <f>IF(G42=0,"",G42/TrRoad_act!G46*100)</f>
        <v>25.303172871302266</v>
      </c>
      <c r="H76" s="24">
        <f>IF(H42=0,"",H42/TrRoad_act!H46*100)</f>
        <v>24.637668844992369</v>
      </c>
      <c r="I76" s="24">
        <f>IF(I42=0,"",I42/TrRoad_act!I46*100)</f>
        <v>22.572511791330744</v>
      </c>
      <c r="J76" s="24">
        <f>IF(J42=0,"",J42/TrRoad_act!J46*100)</f>
        <v>22.900137848609802</v>
      </c>
      <c r="K76" s="24">
        <f>IF(K42=0,"",K42/TrRoad_act!K46*100)</f>
        <v>23.513962660805714</v>
      </c>
      <c r="L76" s="24">
        <f>IF(L42=0,"",L42/TrRoad_act!L46*100)</f>
        <v>24.128589767129107</v>
      </c>
      <c r="M76" s="24">
        <f>IF(M42=0,"",M42/TrRoad_act!M46*100)</f>
        <v>23.766950318383032</v>
      </c>
      <c r="N76" s="24">
        <f>IF(N42=0,"",N42/TrRoad_act!N46*100)</f>
        <v>22.899201711428752</v>
      </c>
      <c r="O76" s="24">
        <f>IF(O42=0,"",O42/TrRoad_act!O46*100)</f>
        <v>22.228538228557831</v>
      </c>
      <c r="P76" s="24">
        <f>IF(P42=0,"",P42/TrRoad_act!P46*100)</f>
        <v>21.608290901622571</v>
      </c>
      <c r="Q76" s="24">
        <f>IF(Q42=0,"",Q42/TrRoad_act!Q46*100)</f>
        <v>19.570576518425138</v>
      </c>
    </row>
    <row r="77" spans="1:17" ht="11.45" customHeight="1" x14ac:dyDescent="0.25">
      <c r="A77" s="23" t="s">
        <v>27</v>
      </c>
      <c r="B77" s="22">
        <f>IF(B43=0,"",B43/TrRoad_act!B47*100)</f>
        <v>7.9260148042671457</v>
      </c>
      <c r="C77" s="22">
        <f>IF(C43=0,"",C43/TrRoad_act!C47*100)</f>
        <v>7.8336215514482346</v>
      </c>
      <c r="D77" s="22">
        <f>IF(D43=0,"",D43/TrRoad_act!D47*100)</f>
        <v>7.7937083760337851</v>
      </c>
      <c r="E77" s="22">
        <f>IF(E43=0,"",E43/TrRoad_act!E47*100)</f>
        <v>7.6987701635899226</v>
      </c>
      <c r="F77" s="22">
        <f>IF(F43=0,"",F43/TrRoad_act!F47*100)</f>
        <v>7.5773722964640005</v>
      </c>
      <c r="G77" s="22">
        <f>IF(G43=0,"",G43/TrRoad_act!G47*100)</f>
        <v>7.5007521169953133</v>
      </c>
      <c r="H77" s="22">
        <f>IF(H43=0,"",H43/TrRoad_act!H47*100)</f>
        <v>7.4385645687545825</v>
      </c>
      <c r="I77" s="22">
        <f>IF(I43=0,"",I43/TrRoad_act!I47*100)</f>
        <v>7.3394017147926984</v>
      </c>
      <c r="J77" s="22">
        <f>IF(J43=0,"",J43/TrRoad_act!J47*100)</f>
        <v>7.3000499015090883</v>
      </c>
      <c r="K77" s="22">
        <f>IF(K43=0,"",K43/TrRoad_act!K47*100)</f>
        <v>7.1967228198304243</v>
      </c>
      <c r="L77" s="22">
        <f>IF(L43=0,"",L43/TrRoad_act!L47*100)</f>
        <v>7.1685174834721659</v>
      </c>
      <c r="M77" s="22">
        <f>IF(M43=0,"",M43/TrRoad_act!M47*100)</f>
        <v>7.147280352132392</v>
      </c>
      <c r="N77" s="22">
        <f>IF(N43=0,"",N43/TrRoad_act!N47*100)</f>
        <v>7.0983620254168471</v>
      </c>
      <c r="O77" s="22">
        <f>IF(O43=0,"",O43/TrRoad_act!O47*100)</f>
        <v>7.0175061168628332</v>
      </c>
      <c r="P77" s="22">
        <f>IF(P43=0,"",P43/TrRoad_act!P47*100)</f>
        <v>7.0146487271341744</v>
      </c>
      <c r="Q77" s="22">
        <f>IF(Q43=0,"",Q43/TrRoad_act!Q47*100)</f>
        <v>7.0157591793597582</v>
      </c>
    </row>
    <row r="78" spans="1:17" ht="11.45" customHeight="1" x14ac:dyDescent="0.25">
      <c r="A78" s="62" t="s">
        <v>59</v>
      </c>
      <c r="B78" s="70">
        <f>IF(B44=0,"",B44/TrRoad_act!B48*100)</f>
        <v>9.6811161592087078</v>
      </c>
      <c r="C78" s="70">
        <f>IF(C44=0,"",C44/TrRoad_act!C48*100)</f>
        <v>9.6255428162397756</v>
      </c>
      <c r="D78" s="70">
        <f>IF(D44=0,"",D44/TrRoad_act!D48*100)</f>
        <v>9.6300804104681035</v>
      </c>
      <c r="E78" s="70">
        <f>IF(E44=0,"",E44/TrRoad_act!E48*100)</f>
        <v>9.6476856549840502</v>
      </c>
      <c r="F78" s="70">
        <f>IF(F44=0,"",F44/TrRoad_act!F48*100)</f>
        <v>9.6611779326271758</v>
      </c>
      <c r="G78" s="70">
        <f>IF(G44=0,"",G44/TrRoad_act!G48*100)</f>
        <v>9.6695324871786212</v>
      </c>
      <c r="H78" s="70">
        <f>IF(H44=0,"",H44/TrRoad_act!H48*100)</f>
        <v>9.68411520207321</v>
      </c>
      <c r="I78" s="70">
        <f>IF(I44=0,"",I44/TrRoad_act!I48*100)</f>
        <v>9.6539502148563709</v>
      </c>
      <c r="J78" s="70">
        <f>IF(J44=0,"",J44/TrRoad_act!J48*100)</f>
        <v>9.6110712991557747</v>
      </c>
      <c r="K78" s="70">
        <f>IF(K44=0,"",K44/TrRoad_act!K48*100)</f>
        <v>9.6037304541029904</v>
      </c>
      <c r="L78" s="70">
        <f>IF(L44=0,"",L44/TrRoad_act!L48*100)</f>
        <v>9.6343157564901727</v>
      </c>
      <c r="M78" s="70">
        <f>IF(M44=0,"",M44/TrRoad_act!M48*100)</f>
        <v>9.628990796965283</v>
      </c>
      <c r="N78" s="70">
        <f>IF(N44=0,"",N44/TrRoad_act!N48*100)</f>
        <v>9.5067226504038214</v>
      </c>
      <c r="O78" s="70">
        <f>IF(O44=0,"",O44/TrRoad_act!O48*100)</f>
        <v>9.0819711326830976</v>
      </c>
      <c r="P78" s="70">
        <f>IF(P44=0,"",P44/TrRoad_act!P48*100)</f>
        <v>8.8468965192816036</v>
      </c>
      <c r="Q78" s="70">
        <f>IF(Q44=0,"",Q44/TrRoad_act!Q48*100)</f>
        <v>8.1516981087656681</v>
      </c>
    </row>
    <row r="79" spans="1:17" ht="11.45" customHeight="1" x14ac:dyDescent="0.25">
      <c r="A79" s="62" t="s">
        <v>58</v>
      </c>
      <c r="B79" s="70">
        <f>IF(B46=0,"",B46/TrRoad_act!B49*100)</f>
        <v>7.8645076702009806</v>
      </c>
      <c r="C79" s="70">
        <f>IF(C46=0,"",C46/TrRoad_act!C49*100)</f>
        <v>7.7753488980020951</v>
      </c>
      <c r="D79" s="70">
        <f>IF(D46=0,"",D46/TrRoad_act!D49*100)</f>
        <v>7.7424375121964957</v>
      </c>
      <c r="E79" s="70">
        <f>IF(E46=0,"",E46/TrRoad_act!E49*100)</f>
        <v>7.6516321323954859</v>
      </c>
      <c r="F79" s="70">
        <f>IF(F46=0,"",F46/TrRoad_act!F49*100)</f>
        <v>7.5339313060114117</v>
      </c>
      <c r="G79" s="70">
        <f>IF(G46=0,"",G46/TrRoad_act!G49*100)</f>
        <v>7.4615704742104088</v>
      </c>
      <c r="H79" s="70">
        <f>IF(H46=0,"",H46/TrRoad_act!H49*100)</f>
        <v>7.4030973619332547</v>
      </c>
      <c r="I79" s="70">
        <f>IF(I46=0,"",I46/TrRoad_act!I49*100)</f>
        <v>7.305550650354931</v>
      </c>
      <c r="J79" s="70">
        <f>IF(J46=0,"",J46/TrRoad_act!J49*100)</f>
        <v>7.2715956124803913</v>
      </c>
      <c r="K79" s="70">
        <f>IF(K46=0,"",K46/TrRoad_act!K49*100)</f>
        <v>7.1672922750235442</v>
      </c>
      <c r="L79" s="70">
        <f>IF(L46=0,"",L46/TrRoad_act!L49*100)</f>
        <v>7.1413936689345325</v>
      </c>
      <c r="M79" s="70">
        <f>IF(M46=0,"",M46/TrRoad_act!M49*100)</f>
        <v>7.1227604704276635</v>
      </c>
      <c r="N79" s="70">
        <f>IF(N46=0,"",N46/TrRoad_act!N49*100)</f>
        <v>7.0746318360758176</v>
      </c>
      <c r="O79" s="70">
        <f>IF(O46=0,"",O46/TrRoad_act!O49*100)</f>
        <v>6.9929107320890571</v>
      </c>
      <c r="P79" s="70">
        <f>IF(P46=0,"",P46/TrRoad_act!P49*100)</f>
        <v>6.9938138656328528</v>
      </c>
      <c r="Q79" s="70">
        <f>IF(Q46=0,"",Q46/TrRoad_act!Q49*100)</f>
        <v>6.9886462091084773</v>
      </c>
    </row>
    <row r="80" spans="1:17" ht="11.45" customHeight="1" x14ac:dyDescent="0.25">
      <c r="A80" s="62" t="s">
        <v>57</v>
      </c>
      <c r="B80" s="70" t="str">
        <f>IF(B48=0,"",B48/TrRoad_act!B50*100)</f>
        <v/>
      </c>
      <c r="C80" s="70" t="str">
        <f>IF(C48=0,"",C48/TrRoad_act!C50*100)</f>
        <v/>
      </c>
      <c r="D80" s="70" t="str">
        <f>IF(D48=0,"",D48/TrRoad_act!D50*100)</f>
        <v/>
      </c>
      <c r="E80" s="70" t="str">
        <f>IF(E48=0,"",E48/TrRoad_act!E50*100)</f>
        <v/>
      </c>
      <c r="F80" s="70" t="str">
        <f>IF(F48=0,"",F48/TrRoad_act!F50*100)</f>
        <v/>
      </c>
      <c r="G80" s="70" t="str">
        <f>IF(G48=0,"",G48/TrRoad_act!G50*100)</f>
        <v/>
      </c>
      <c r="H80" s="70" t="str">
        <f>IF(H48=0,"",H48/TrRoad_act!H50*100)</f>
        <v/>
      </c>
      <c r="I80" s="70" t="str">
        <f>IF(I48=0,"",I48/TrRoad_act!I50*100)</f>
        <v/>
      </c>
      <c r="J80" s="70" t="str">
        <f>IF(J48=0,"",J48/TrRoad_act!J50*100)</f>
        <v/>
      </c>
      <c r="K80" s="70" t="str">
        <f>IF(K48=0,"",K48/TrRoad_act!K50*100)</f>
        <v/>
      </c>
      <c r="L80" s="70" t="str">
        <f>IF(L48=0,"",L48/TrRoad_act!L50*100)</f>
        <v/>
      </c>
      <c r="M80" s="70" t="str">
        <f>IF(M48=0,"",M48/TrRoad_act!M50*100)</f>
        <v/>
      </c>
      <c r="N80" s="70" t="str">
        <f>IF(N48=0,"",N48/TrRoad_act!N50*100)</f>
        <v/>
      </c>
      <c r="O80" s="70">
        <f>IF(O48=0,"",O48/TrRoad_act!O50*100)</f>
        <v>13.692115450982408</v>
      </c>
      <c r="P80" s="70">
        <f>IF(P48=0,"",P48/TrRoad_act!P50*100)</f>
        <v>8.9447094602134261</v>
      </c>
      <c r="Q80" s="70">
        <f>IF(Q48=0,"",Q48/TrRoad_act!Q50*100)</f>
        <v>9.6896139118039564</v>
      </c>
    </row>
    <row r="81" spans="1:17" ht="11.45" customHeight="1" x14ac:dyDescent="0.25">
      <c r="A81" s="62" t="s">
        <v>56</v>
      </c>
      <c r="B81" s="70" t="str">
        <f>IF(B49=0,"",B49/TrRoad_act!B51*100)</f>
        <v/>
      </c>
      <c r="C81" s="70" t="str">
        <f>IF(C49=0,"",C49/TrRoad_act!C51*100)</f>
        <v/>
      </c>
      <c r="D81" s="70" t="str">
        <f>IF(D49=0,"",D49/TrRoad_act!D51*100)</f>
        <v/>
      </c>
      <c r="E81" s="70" t="str">
        <f>IF(E49=0,"",E49/TrRoad_act!E51*100)</f>
        <v/>
      </c>
      <c r="F81" s="70" t="str">
        <f>IF(F49=0,"",F49/TrRoad_act!F51*100)</f>
        <v/>
      </c>
      <c r="G81" s="70" t="str">
        <f>IF(G49=0,"",G49/TrRoad_act!G51*100)</f>
        <v/>
      </c>
      <c r="H81" s="70" t="str">
        <f>IF(H49=0,"",H49/TrRoad_act!H51*100)</f>
        <v/>
      </c>
      <c r="I81" s="70" t="str">
        <f>IF(I49=0,"",I49/TrRoad_act!I51*100)</f>
        <v/>
      </c>
      <c r="J81" s="70" t="str">
        <f>IF(J49=0,"",J49/TrRoad_act!J51*100)</f>
        <v/>
      </c>
      <c r="K81" s="70" t="str">
        <f>IF(K49=0,"",K49/TrRoad_act!K51*100)</f>
        <v/>
      </c>
      <c r="L81" s="70" t="str">
        <f>IF(L49=0,"",L49/TrRoad_act!L51*100)</f>
        <v/>
      </c>
      <c r="M81" s="70" t="str">
        <f>IF(M49=0,"",M49/TrRoad_act!M51*100)</f>
        <v/>
      </c>
      <c r="N81" s="70" t="str">
        <f>IF(N49=0,"",N49/TrRoad_act!N51*100)</f>
        <v/>
      </c>
      <c r="O81" s="70">
        <f>IF(O49=0,"",O49/TrRoad_act!O51*100)</f>
        <v>14.063723233789391</v>
      </c>
      <c r="P81" s="70">
        <f>IF(P49=0,"",P49/TrRoad_act!P51*100)</f>
        <v>10.928711752685244</v>
      </c>
      <c r="Q81" s="70">
        <f>IF(Q49=0,"",Q49/TrRoad_act!Q51*100)</f>
        <v>11.489606697588357</v>
      </c>
    </row>
    <row r="82" spans="1:17" ht="11.45" customHeight="1" x14ac:dyDescent="0.25">
      <c r="A82" s="62" t="s">
        <v>55</v>
      </c>
      <c r="B82" s="70" t="str">
        <f>IF(B51=0,"",B51/TrRoad_act!B52*100)</f>
        <v/>
      </c>
      <c r="C82" s="70" t="str">
        <f>IF(C51=0,"",C51/TrRoad_act!C52*100)</f>
        <v/>
      </c>
      <c r="D82" s="70" t="str">
        <f>IF(D51=0,"",D51/TrRoad_act!D52*100)</f>
        <v/>
      </c>
      <c r="E82" s="70" t="str">
        <f>IF(E51=0,"",E51/TrRoad_act!E52*100)</f>
        <v/>
      </c>
      <c r="F82" s="70" t="str">
        <f>IF(F51=0,"",F51/TrRoad_act!F52*100)</f>
        <v/>
      </c>
      <c r="G82" s="70" t="str">
        <f>IF(G51=0,"",G51/TrRoad_act!G52*100)</f>
        <v/>
      </c>
      <c r="H82" s="70" t="str">
        <f>IF(H51=0,"",H51/TrRoad_act!H52*100)</f>
        <v/>
      </c>
      <c r="I82" s="70" t="str">
        <f>IF(I51=0,"",I51/TrRoad_act!I52*100)</f>
        <v/>
      </c>
      <c r="J82" s="70" t="str">
        <f>IF(J51=0,"",J51/TrRoad_act!J52*100)</f>
        <v/>
      </c>
      <c r="K82" s="70" t="str">
        <f>IF(K51=0,"",K51/TrRoad_act!K52*100)</f>
        <v/>
      </c>
      <c r="L82" s="70" t="str">
        <f>IF(L51=0,"",L51/TrRoad_act!L52*100)</f>
        <v/>
      </c>
      <c r="M82" s="70" t="str">
        <f>IF(M51=0,"",M51/TrRoad_act!M52*100)</f>
        <v/>
      </c>
      <c r="N82" s="70">
        <f>IF(N51=0,"",N51/TrRoad_act!N52*100)</f>
        <v>4.152672204339396</v>
      </c>
      <c r="O82" s="70">
        <f>IF(O51=0,"",O51/TrRoad_act!O52*100)</f>
        <v>4.1727824693207358</v>
      </c>
      <c r="P82" s="70">
        <f>IF(P51=0,"",P51/TrRoad_act!P52*100)</f>
        <v>4.1946776541266413</v>
      </c>
      <c r="Q82" s="70">
        <f>IF(Q51=0,"",Q51/TrRoad_act!Q52*100)</f>
        <v>4.2162715950021479</v>
      </c>
    </row>
    <row r="83" spans="1:17" ht="11.45" customHeight="1" x14ac:dyDescent="0.25">
      <c r="A83" s="19" t="s">
        <v>24</v>
      </c>
      <c r="B83" s="21">
        <f>IF(B52=0,"",B52/TrRoad_act!B53*100)</f>
        <v>58.813415008780524</v>
      </c>
      <c r="C83" s="21">
        <f>IF(C52=0,"",C52/TrRoad_act!C53*100)</f>
        <v>57.477541664559503</v>
      </c>
      <c r="D83" s="21">
        <f>IF(D52=0,"",D52/TrRoad_act!D53*100)</f>
        <v>55.261999235616287</v>
      </c>
      <c r="E83" s="21">
        <f>IF(E52=0,"",E52/TrRoad_act!E53*100)</f>
        <v>55.782580842853434</v>
      </c>
      <c r="F83" s="21">
        <f>IF(F52=0,"",F52/TrRoad_act!F53*100)</f>
        <v>54.294134330963573</v>
      </c>
      <c r="G83" s="21">
        <f>IF(G52=0,"",G52/TrRoad_act!G53*100)</f>
        <v>53.291372365979392</v>
      </c>
      <c r="H83" s="21">
        <f>IF(H52=0,"",H52/TrRoad_act!H53*100)</f>
        <v>52.312704370127982</v>
      </c>
      <c r="I83" s="21">
        <f>IF(I52=0,"",I52/TrRoad_act!I53*100)</f>
        <v>50.456330726661534</v>
      </c>
      <c r="J83" s="21">
        <f>IF(J52=0,"",J52/TrRoad_act!J53*100)</f>
        <v>51.600605891110177</v>
      </c>
      <c r="K83" s="21">
        <f>IF(K52=0,"",K52/TrRoad_act!K53*100)</f>
        <v>52.490927014013359</v>
      </c>
      <c r="L83" s="21">
        <f>IF(L52=0,"",L52/TrRoad_act!L53*100)</f>
        <v>54.065872302076713</v>
      </c>
      <c r="M83" s="21">
        <f>IF(M52=0,"",M52/TrRoad_act!M53*100)</f>
        <v>52.657558866951135</v>
      </c>
      <c r="N83" s="21">
        <f>IF(N52=0,"",N52/TrRoad_act!N53*100)</f>
        <v>49.773737115290999</v>
      </c>
      <c r="O83" s="21">
        <f>IF(O52=0,"",O52/TrRoad_act!O53*100)</f>
        <v>48.335740417713779</v>
      </c>
      <c r="P83" s="21">
        <f>IF(P52=0,"",P52/TrRoad_act!P53*100)</f>
        <v>47.027786877411856</v>
      </c>
      <c r="Q83" s="21">
        <f>IF(Q52=0,"",Q52/TrRoad_act!Q53*100)</f>
        <v>43.363870471594737</v>
      </c>
    </row>
    <row r="84" spans="1:17" ht="11.45" customHeight="1" x14ac:dyDescent="0.25">
      <c r="A84" s="17" t="s">
        <v>23</v>
      </c>
      <c r="B84" s="20">
        <f>IF(B53=0,"",B53/TrRoad_act!B54*100)</f>
        <v>57.879466903174858</v>
      </c>
      <c r="C84" s="20">
        <f>IF(C53=0,"",C53/TrRoad_act!C54*100)</f>
        <v>56.985590404076326</v>
      </c>
      <c r="D84" s="20">
        <f>IF(D53=0,"",D53/TrRoad_act!D54*100)</f>
        <v>55.028443478480163</v>
      </c>
      <c r="E84" s="20">
        <f>IF(E53=0,"",E53/TrRoad_act!E54*100)</f>
        <v>55.673985777025734</v>
      </c>
      <c r="F84" s="20">
        <f>IF(F53=0,"",F53/TrRoad_act!F54*100)</f>
        <v>54.258290908993892</v>
      </c>
      <c r="G84" s="20">
        <f>IF(G53=0,"",G53/TrRoad_act!G54*100)</f>
        <v>53.266665184921571</v>
      </c>
      <c r="H84" s="20">
        <f>IF(H53=0,"",H53/TrRoad_act!H54*100)</f>
        <v>52.276567117440806</v>
      </c>
      <c r="I84" s="20">
        <f>IF(I53=0,"",I53/TrRoad_act!I54*100)</f>
        <v>50.398930665916318</v>
      </c>
      <c r="J84" s="20">
        <f>IF(J53=0,"",J53/TrRoad_act!J54*100)</f>
        <v>51.519107641483075</v>
      </c>
      <c r="K84" s="20">
        <f>IF(K53=0,"",K53/TrRoad_act!K54*100)</f>
        <v>52.385525209962182</v>
      </c>
      <c r="L84" s="20">
        <f>IF(L53=0,"",L53/TrRoad_act!L54*100)</f>
        <v>53.929809879795634</v>
      </c>
      <c r="M84" s="20">
        <f>IF(M53=0,"",M53/TrRoad_act!M54*100)</f>
        <v>52.495715946915411</v>
      </c>
      <c r="N84" s="20">
        <f>IF(N53=0,"",N53/TrRoad_act!N54*100)</f>
        <v>49.586258915691552</v>
      </c>
      <c r="O84" s="20">
        <f>IF(O53=0,"",O53/TrRoad_act!O54*100)</f>
        <v>48.095830336258693</v>
      </c>
      <c r="P84" s="20">
        <f>IF(P53=0,"",P53/TrRoad_act!P54*100)</f>
        <v>46.763850543594508</v>
      </c>
      <c r="Q84" s="20">
        <f>IF(Q53=0,"",Q53/TrRoad_act!Q54*100)</f>
        <v>43.089010854406865</v>
      </c>
    </row>
    <row r="85" spans="1:17" ht="11.45" customHeight="1" x14ac:dyDescent="0.25">
      <c r="A85" s="15" t="s">
        <v>22</v>
      </c>
      <c r="B85" s="69">
        <f>IF(B55=0,"",B55/TrRoad_act!B55*100)</f>
        <v>62.900798289829751</v>
      </c>
      <c r="C85" s="69">
        <f>IF(C55=0,"",C55/TrRoad_act!C55*100)</f>
        <v>59.673054057772568</v>
      </c>
      <c r="D85" s="69">
        <f>IF(D55=0,"",D55/TrRoad_act!D55*100)</f>
        <v>56.393462482857323</v>
      </c>
      <c r="E85" s="69">
        <f>IF(E55=0,"",E55/TrRoad_act!E55*100)</f>
        <v>56.331185049779563</v>
      </c>
      <c r="F85" s="69">
        <f>IF(F55=0,"",F55/TrRoad_act!F55*100)</f>
        <v>54.467164064988381</v>
      </c>
      <c r="G85" s="69">
        <f>IF(G55=0,"",G55/TrRoad_act!G55*100)</f>
        <v>53.414475715025354</v>
      </c>
      <c r="H85" s="69">
        <f>IF(H55=0,"",H55/TrRoad_act!H55*100)</f>
        <v>52.497754862828629</v>
      </c>
      <c r="I85" s="69">
        <f>IF(I55=0,"",I55/TrRoad_act!I55*100)</f>
        <v>50.765657995748903</v>
      </c>
      <c r="J85" s="69">
        <f>IF(J55=0,"",J55/TrRoad_act!J55*100)</f>
        <v>52.039382989640551</v>
      </c>
      <c r="K85" s="69">
        <f>IF(K55=0,"",K55/TrRoad_act!K55*100)</f>
        <v>53.030918391073243</v>
      </c>
      <c r="L85" s="69">
        <f>IF(L55=0,"",L55/TrRoad_act!L55*100)</f>
        <v>54.749358339735707</v>
      </c>
      <c r="M85" s="69">
        <f>IF(M55=0,"",M55/TrRoad_act!M55*100)</f>
        <v>53.455902317686743</v>
      </c>
      <c r="N85" s="69">
        <f>IF(N55=0,"",N55/TrRoad_act!N55*100)</f>
        <v>50.665856555116243</v>
      </c>
      <c r="O85" s="69">
        <f>IF(O55=0,"",O55/TrRoad_act!O55*100)</f>
        <v>49.337962417056637</v>
      </c>
      <c r="P85" s="69">
        <f>IF(P55=0,"",P55/TrRoad_act!P55*100)</f>
        <v>48.162319448952445</v>
      </c>
      <c r="Q85" s="69">
        <f>IF(Q55=0,"",Q55/TrRoad_act!Q55*100)</f>
        <v>44.552012188894629</v>
      </c>
    </row>
    <row r="87" spans="1:17" ht="11.45" customHeight="1" x14ac:dyDescent="0.25">
      <c r="A87" s="27" t="s">
        <v>73</v>
      </c>
      <c r="B87" s="68"/>
      <c r="C87" s="68"/>
      <c r="D87" s="68"/>
      <c r="E87" s="68"/>
      <c r="F87" s="68"/>
      <c r="G87" s="68"/>
      <c r="H87" s="68"/>
      <c r="I87" s="68"/>
      <c r="J87" s="68"/>
      <c r="K87" s="68"/>
      <c r="L87" s="68"/>
      <c r="M87" s="68"/>
      <c r="N87" s="68"/>
      <c r="O87" s="68"/>
      <c r="P87" s="68"/>
      <c r="Q87" s="68"/>
    </row>
    <row r="88" spans="1:17" ht="11.45" customHeight="1" x14ac:dyDescent="0.25">
      <c r="A88" s="25" t="s">
        <v>37</v>
      </c>
      <c r="B88" s="79">
        <f>IF(TrRoad_act!B4=0,"",B18/TrRoad_act!B4*1000)</f>
        <v>46.592393105122781</v>
      </c>
      <c r="C88" s="79">
        <f>IF(TrRoad_act!C4=0,"",C18/TrRoad_act!C4*1000)</f>
        <v>46.990262255958562</v>
      </c>
      <c r="D88" s="79">
        <f>IF(TrRoad_act!D4=0,"",D18/TrRoad_act!D4*1000)</f>
        <v>47.685146275363287</v>
      </c>
      <c r="E88" s="79">
        <f>IF(TrRoad_act!E4=0,"",E18/TrRoad_act!E4*1000)</f>
        <v>48.505041876564455</v>
      </c>
      <c r="F88" s="79">
        <f>IF(TrRoad_act!F4=0,"",F18/TrRoad_act!F4*1000)</f>
        <v>47.492938362430031</v>
      </c>
      <c r="G88" s="79">
        <f>IF(TrRoad_act!G4=0,"",G18/TrRoad_act!G4*1000)</f>
        <v>48.086183206889537</v>
      </c>
      <c r="H88" s="79">
        <f>IF(TrRoad_act!H4=0,"",H18/TrRoad_act!H4*1000)</f>
        <v>49.533225708632429</v>
      </c>
      <c r="I88" s="79">
        <f>IF(TrRoad_act!I4=0,"",I18/TrRoad_act!I4*1000)</f>
        <v>48.735165625515826</v>
      </c>
      <c r="J88" s="79">
        <f>IF(TrRoad_act!J4=0,"",J18/TrRoad_act!J4*1000)</f>
        <v>47.088864481122599</v>
      </c>
      <c r="K88" s="79">
        <f>IF(TrRoad_act!K4=0,"",K18/TrRoad_act!K4*1000)</f>
        <v>45.790826121540846</v>
      </c>
      <c r="L88" s="79">
        <f>IF(TrRoad_act!L4=0,"",L18/TrRoad_act!L4*1000)</f>
        <v>46.232347950874264</v>
      </c>
      <c r="M88" s="79">
        <f>IF(TrRoad_act!M4=0,"",M18/TrRoad_act!M4*1000)</f>
        <v>44.95578585946204</v>
      </c>
      <c r="N88" s="79">
        <f>IF(TrRoad_act!N4=0,"",N18/TrRoad_act!N4*1000)</f>
        <v>43.145313453320099</v>
      </c>
      <c r="O88" s="79">
        <f>IF(TrRoad_act!O4=0,"",O18/TrRoad_act!O4*1000)</f>
        <v>43.382487767526719</v>
      </c>
      <c r="P88" s="79">
        <f>IF(TrRoad_act!P4=0,"",P18/TrRoad_act!P4*1000)</f>
        <v>46.754851875090985</v>
      </c>
      <c r="Q88" s="79">
        <f>IF(TrRoad_act!Q4=0,"",Q18/TrRoad_act!Q4*1000)</f>
        <v>47.204122172739325</v>
      </c>
    </row>
    <row r="89" spans="1:17" ht="11.45" customHeight="1" x14ac:dyDescent="0.25">
      <c r="A89" s="23" t="s">
        <v>30</v>
      </c>
      <c r="B89" s="78">
        <f>IF(TrRoad_act!B5=0,"",B19/TrRoad_act!B5*1000)</f>
        <v>34.715412227780774</v>
      </c>
      <c r="C89" s="78">
        <f>IF(TrRoad_act!C5=0,"",C19/TrRoad_act!C5*1000)</f>
        <v>34.474221948685873</v>
      </c>
      <c r="D89" s="78">
        <f>IF(TrRoad_act!D5=0,"",D19/TrRoad_act!D5*1000)</f>
        <v>34.028339234403767</v>
      </c>
      <c r="E89" s="78">
        <f>IF(TrRoad_act!E5=0,"",E19/TrRoad_act!E5*1000)</f>
        <v>33.712876072153868</v>
      </c>
      <c r="F89" s="78">
        <f>IF(TrRoad_act!F5=0,"",F19/TrRoad_act!F5*1000)</f>
        <v>33.300082135422912</v>
      </c>
      <c r="G89" s="78">
        <f>IF(TrRoad_act!G5=0,"",G19/TrRoad_act!G5*1000)</f>
        <v>32.906795927583723</v>
      </c>
      <c r="H89" s="78">
        <f>IF(TrRoad_act!H5=0,"",H19/TrRoad_act!H5*1000)</f>
        <v>32.408808455423433</v>
      </c>
      <c r="I89" s="78">
        <f>IF(TrRoad_act!I5=0,"",I19/TrRoad_act!I5*1000)</f>
        <v>32.043693211634022</v>
      </c>
      <c r="J89" s="78">
        <f>IF(TrRoad_act!J5=0,"",J19/TrRoad_act!J5*1000)</f>
        <v>31.374990523673894</v>
      </c>
      <c r="K89" s="78">
        <f>IF(TrRoad_act!K5=0,"",K19/TrRoad_act!K5*1000)</f>
        <v>31.721906278837224</v>
      </c>
      <c r="L89" s="78">
        <f>IF(TrRoad_act!L5=0,"",L19/TrRoad_act!L5*1000)</f>
        <v>31.874857079724226</v>
      </c>
      <c r="M89" s="78">
        <f>IF(TrRoad_act!M5=0,"",M19/TrRoad_act!M5*1000)</f>
        <v>31.749198760097975</v>
      </c>
      <c r="N89" s="78">
        <f>IF(TrRoad_act!N5=0,"",N19/TrRoad_act!N5*1000)</f>
        <v>31.93298446722563</v>
      </c>
      <c r="O89" s="78">
        <f>IF(TrRoad_act!O5=0,"",O19/TrRoad_act!O5*1000)</f>
        <v>31.908886884923771</v>
      </c>
      <c r="P89" s="78">
        <f>IF(TrRoad_act!P5=0,"",P19/TrRoad_act!P5*1000)</f>
        <v>31.847289289111714</v>
      </c>
      <c r="Q89" s="78">
        <f>IF(TrRoad_act!Q5=0,"",Q19/TrRoad_act!Q5*1000)</f>
        <v>31.358785619661994</v>
      </c>
    </row>
    <row r="90" spans="1:17" ht="11.45" customHeight="1" x14ac:dyDescent="0.25">
      <c r="A90" s="19" t="s">
        <v>29</v>
      </c>
      <c r="B90" s="76">
        <f>IF(TrRoad_act!B6=0,"",B21/TrRoad_act!B6*1000)</f>
        <v>50.861311132531675</v>
      </c>
      <c r="C90" s="76">
        <f>IF(TrRoad_act!C6=0,"",C21/TrRoad_act!C6*1000)</f>
        <v>51.571743823639508</v>
      </c>
      <c r="D90" s="76">
        <f>IF(TrRoad_act!D6=0,"",D21/TrRoad_act!D6*1000)</f>
        <v>52.130957331785588</v>
      </c>
      <c r="E90" s="76">
        <f>IF(TrRoad_act!E6=0,"",E21/TrRoad_act!E6*1000)</f>
        <v>53.055538032511457</v>
      </c>
      <c r="F90" s="76">
        <f>IF(TrRoad_act!F6=0,"",F21/TrRoad_act!F6*1000)</f>
        <v>52.383906029731733</v>
      </c>
      <c r="G90" s="76">
        <f>IF(TrRoad_act!G6=0,"",G21/TrRoad_act!G6*1000)</f>
        <v>53.141195876153255</v>
      </c>
      <c r="H90" s="76">
        <f>IF(TrRoad_act!H6=0,"",H21/TrRoad_act!H6*1000)</f>
        <v>54.201615753673948</v>
      </c>
      <c r="I90" s="76">
        <f>IF(TrRoad_act!I6=0,"",I21/TrRoad_act!I6*1000)</f>
        <v>54.634189226275168</v>
      </c>
      <c r="J90" s="76">
        <f>IF(TrRoad_act!J6=0,"",J21/TrRoad_act!J6*1000)</f>
        <v>52.959079199138451</v>
      </c>
      <c r="K90" s="76">
        <f>IF(TrRoad_act!K6=0,"",K21/TrRoad_act!K6*1000)</f>
        <v>50.839339259255738</v>
      </c>
      <c r="L90" s="76">
        <f>IF(TrRoad_act!L6=0,"",L21/TrRoad_act!L6*1000)</f>
        <v>50.793809543036502</v>
      </c>
      <c r="M90" s="76">
        <f>IF(TrRoad_act!M6=0,"",M21/TrRoad_act!M6*1000)</f>
        <v>50.066838835047029</v>
      </c>
      <c r="N90" s="76">
        <f>IF(TrRoad_act!N6=0,"",N21/TrRoad_act!N6*1000)</f>
        <v>48.001826275532679</v>
      </c>
      <c r="O90" s="76">
        <f>IF(TrRoad_act!O6=0,"",O21/TrRoad_act!O6*1000)</f>
        <v>48.346314763117221</v>
      </c>
      <c r="P90" s="76">
        <f>IF(TrRoad_act!P6=0,"",P21/TrRoad_act!P6*1000)</f>
        <v>50.638684645301609</v>
      </c>
      <c r="Q90" s="76">
        <f>IF(TrRoad_act!Q6=0,"",Q21/TrRoad_act!Q6*1000)</f>
        <v>51.757446083814479</v>
      </c>
    </row>
    <row r="91" spans="1:17" ht="11.45" customHeight="1" x14ac:dyDescent="0.25">
      <c r="A91" s="62" t="s">
        <v>59</v>
      </c>
      <c r="B91" s="77">
        <f>IF(TrRoad_act!B7=0,"",B22/TrRoad_act!B7*1000)</f>
        <v>54.888341055462284</v>
      </c>
      <c r="C91" s="77">
        <f>IF(TrRoad_act!C7=0,"",C22/TrRoad_act!C7*1000)</f>
        <v>56.839574653175553</v>
      </c>
      <c r="D91" s="77">
        <f>IF(TrRoad_act!D7=0,"",D22/TrRoad_act!D7*1000)</f>
        <v>57.162446657949488</v>
      </c>
      <c r="E91" s="77">
        <f>IF(TrRoad_act!E7=0,"",E22/TrRoad_act!E7*1000)</f>
        <v>58.852277625129013</v>
      </c>
      <c r="F91" s="77">
        <f>IF(TrRoad_act!F7=0,"",F22/TrRoad_act!F7*1000)</f>
        <v>59.214417014307791</v>
      </c>
      <c r="G91" s="77">
        <f>IF(TrRoad_act!G7=0,"",G22/TrRoad_act!G7*1000)</f>
        <v>60.166099778632585</v>
      </c>
      <c r="H91" s="77">
        <f>IF(TrRoad_act!H7=0,"",H22/TrRoad_act!H7*1000)</f>
        <v>61.584948993514715</v>
      </c>
      <c r="I91" s="77">
        <f>IF(TrRoad_act!I7=0,"",I22/TrRoad_act!I7*1000)</f>
        <v>62.387244572138016</v>
      </c>
      <c r="J91" s="77">
        <f>IF(TrRoad_act!J7=0,"",J22/TrRoad_act!J7*1000)</f>
        <v>59.768092016347246</v>
      </c>
      <c r="K91" s="77">
        <f>IF(TrRoad_act!K7=0,"",K22/TrRoad_act!K7*1000)</f>
        <v>57.587788314552235</v>
      </c>
      <c r="L91" s="77">
        <f>IF(TrRoad_act!L7=0,"",L22/TrRoad_act!L7*1000)</f>
        <v>57.037291346096758</v>
      </c>
      <c r="M91" s="77">
        <f>IF(TrRoad_act!M7=0,"",M22/TrRoad_act!M7*1000)</f>
        <v>56.131844757977078</v>
      </c>
      <c r="N91" s="77">
        <f>IF(TrRoad_act!N7=0,"",N22/TrRoad_act!N7*1000)</f>
        <v>53.698548846045981</v>
      </c>
      <c r="O91" s="77">
        <f>IF(TrRoad_act!O7=0,"",O22/TrRoad_act!O7*1000)</f>
        <v>54.64394617554801</v>
      </c>
      <c r="P91" s="77">
        <f>IF(TrRoad_act!P7=0,"",P22/TrRoad_act!P7*1000)</f>
        <v>56.681558572145114</v>
      </c>
      <c r="Q91" s="77">
        <f>IF(TrRoad_act!Q7=0,"",Q22/TrRoad_act!Q7*1000)</f>
        <v>55.808083841591205</v>
      </c>
    </row>
    <row r="92" spans="1:17" ht="11.45" customHeight="1" x14ac:dyDescent="0.25">
      <c r="A92" s="62" t="s">
        <v>58</v>
      </c>
      <c r="B92" s="77">
        <f>IF(TrRoad_act!B8=0,"",B24/TrRoad_act!B8*1000)</f>
        <v>46.505570044548179</v>
      </c>
      <c r="C92" s="77">
        <f>IF(TrRoad_act!C8=0,"",C24/TrRoad_act!C8*1000)</f>
        <v>46.506859052497894</v>
      </c>
      <c r="D92" s="77">
        <f>IF(TrRoad_act!D8=0,"",D24/TrRoad_act!D8*1000)</f>
        <v>47.838390854668866</v>
      </c>
      <c r="E92" s="77">
        <f>IF(TrRoad_act!E8=0,"",E24/TrRoad_act!E8*1000)</f>
        <v>48.764857290497375</v>
      </c>
      <c r="F92" s="77">
        <f>IF(TrRoad_act!F8=0,"",F24/TrRoad_act!F8*1000)</f>
        <v>47.916493612651259</v>
      </c>
      <c r="G92" s="77">
        <f>IF(TrRoad_act!G8=0,"",G24/TrRoad_act!G8*1000)</f>
        <v>49.095292375343597</v>
      </c>
      <c r="H92" s="77">
        <f>IF(TrRoad_act!H8=0,"",H24/TrRoad_act!H8*1000)</f>
        <v>50.441070046431797</v>
      </c>
      <c r="I92" s="77">
        <f>IF(TrRoad_act!I8=0,"",I24/TrRoad_act!I8*1000)</f>
        <v>51.059082035487435</v>
      </c>
      <c r="J92" s="77">
        <f>IF(TrRoad_act!J8=0,"",J24/TrRoad_act!J8*1000)</f>
        <v>50.00968449416753</v>
      </c>
      <c r="K92" s="77">
        <f>IF(TrRoad_act!K8=0,"",K24/TrRoad_act!K8*1000)</f>
        <v>48.094265075767495</v>
      </c>
      <c r="L92" s="77">
        <f>IF(TrRoad_act!L8=0,"",L24/TrRoad_act!L8*1000)</f>
        <v>48.386155794612435</v>
      </c>
      <c r="M92" s="77">
        <f>IF(TrRoad_act!M8=0,"",M24/TrRoad_act!M8*1000)</f>
        <v>47.815097530940669</v>
      </c>
      <c r="N92" s="77">
        <f>IF(TrRoad_act!N8=0,"",N24/TrRoad_act!N8*1000)</f>
        <v>45.943218448768405</v>
      </c>
      <c r="O92" s="77">
        <f>IF(TrRoad_act!O8=0,"",O24/TrRoad_act!O8*1000)</f>
        <v>46.183060961698502</v>
      </c>
      <c r="P92" s="77">
        <f>IF(TrRoad_act!P8=0,"",P24/TrRoad_act!P8*1000)</f>
        <v>48.673059730072495</v>
      </c>
      <c r="Q92" s="77">
        <f>IF(TrRoad_act!Q8=0,"",Q24/TrRoad_act!Q8*1000)</f>
        <v>50.465264674353101</v>
      </c>
    </row>
    <row r="93" spans="1:17" ht="11.45" customHeight="1" x14ac:dyDescent="0.25">
      <c r="A93" s="62" t="s">
        <v>57</v>
      </c>
      <c r="B93" s="77">
        <f>IF(TrRoad_act!B9=0,"",B26/TrRoad_act!B9*1000)</f>
        <v>42.482783354010593</v>
      </c>
      <c r="C93" s="77">
        <f>IF(TrRoad_act!C9=0,"",C26/TrRoad_act!C9*1000)</f>
        <v>43.934018854597667</v>
      </c>
      <c r="D93" s="77">
        <f>IF(TrRoad_act!D9=0,"",D26/TrRoad_act!D9*1000)</f>
        <v>44.990108960762036</v>
      </c>
      <c r="E93" s="77">
        <f>IF(TrRoad_act!E9=0,"",E26/TrRoad_act!E9*1000)</f>
        <v>46.106996110321084</v>
      </c>
      <c r="F93" s="77">
        <f>IF(TrRoad_act!F9=0,"",F26/TrRoad_act!F9*1000)</f>
        <v>50.188363526706745</v>
      </c>
      <c r="G93" s="77">
        <f>IF(TrRoad_act!G9=0,"",G26/TrRoad_act!G9*1000)</f>
        <v>49.582135286218929</v>
      </c>
      <c r="H93" s="77">
        <f>IF(TrRoad_act!H9=0,"",H26/TrRoad_act!H9*1000)</f>
        <v>51.221840494887161</v>
      </c>
      <c r="I93" s="77">
        <f>IF(TrRoad_act!I9=0,"",I26/TrRoad_act!I9*1000)</f>
        <v>54.547052752079423</v>
      </c>
      <c r="J93" s="77">
        <f>IF(TrRoad_act!J9=0,"",J26/TrRoad_act!J9*1000)</f>
        <v>51.270259847976789</v>
      </c>
      <c r="K93" s="77">
        <f>IF(TrRoad_act!K9=0,"",K26/TrRoad_act!K9*1000)</f>
        <v>50.399836886656139</v>
      </c>
      <c r="L93" s="77">
        <f>IF(TrRoad_act!L9=0,"",L26/TrRoad_act!L9*1000)</f>
        <v>50.509025520606421</v>
      </c>
      <c r="M93" s="77">
        <f>IF(TrRoad_act!M9=0,"",M26/TrRoad_act!M9*1000)</f>
        <v>50.88449487411367</v>
      </c>
      <c r="N93" s="77">
        <f>IF(TrRoad_act!N9=0,"",N26/TrRoad_act!N9*1000)</f>
        <v>48.981463599608418</v>
      </c>
      <c r="O93" s="77">
        <f>IF(TrRoad_act!O9=0,"",O26/TrRoad_act!O9*1000)</f>
        <v>46.318345531213424</v>
      </c>
      <c r="P93" s="77">
        <f>IF(TrRoad_act!P9=0,"",P26/TrRoad_act!P9*1000)</f>
        <v>47.123076979797894</v>
      </c>
      <c r="Q93" s="77">
        <f>IF(TrRoad_act!Q9=0,"",Q26/TrRoad_act!Q9*1000)</f>
        <v>52.598558961428147</v>
      </c>
    </row>
    <row r="94" spans="1:17" ht="11.45" customHeight="1" x14ac:dyDescent="0.25">
      <c r="A94" s="62" t="s">
        <v>56</v>
      </c>
      <c r="B94" s="77" t="str">
        <f>IF(TrRoad_act!B10=0,"",B27/TrRoad_act!B10*1000)</f>
        <v/>
      </c>
      <c r="C94" s="77" t="str">
        <f>IF(TrRoad_act!C10=0,"",C27/TrRoad_act!C10*1000)</f>
        <v/>
      </c>
      <c r="D94" s="77" t="str">
        <f>IF(TrRoad_act!D10=0,"",D27/TrRoad_act!D10*1000)</f>
        <v/>
      </c>
      <c r="E94" s="77" t="str">
        <f>IF(TrRoad_act!E10=0,"",E27/TrRoad_act!E10*1000)</f>
        <v/>
      </c>
      <c r="F94" s="77">
        <f>IF(TrRoad_act!F10=0,"",F27/TrRoad_act!F10*1000)</f>
        <v>54.103705573351291</v>
      </c>
      <c r="G94" s="77">
        <f>IF(TrRoad_act!G10=0,"",G27/TrRoad_act!G10*1000)</f>
        <v>56.294121885364454</v>
      </c>
      <c r="H94" s="77">
        <f>IF(TrRoad_act!H10=0,"",H27/TrRoad_act!H10*1000)</f>
        <v>58.073075224766264</v>
      </c>
      <c r="I94" s="77">
        <f>IF(TrRoad_act!I10=0,"",I27/TrRoad_act!I10*1000)</f>
        <v>60.08626317545243</v>
      </c>
      <c r="J94" s="77">
        <f>IF(TrRoad_act!J10=0,"",J27/TrRoad_act!J10*1000)</f>
        <v>60.68114329726032</v>
      </c>
      <c r="K94" s="77">
        <f>IF(TrRoad_act!K10=0,"",K27/TrRoad_act!K10*1000)</f>
        <v>60.174265588321461</v>
      </c>
      <c r="L94" s="77">
        <f>IF(TrRoad_act!L10=0,"",L27/TrRoad_act!L10*1000)</f>
        <v>60.129803262110968</v>
      </c>
      <c r="M94" s="77">
        <f>IF(TrRoad_act!M10=0,"",M27/TrRoad_act!M10*1000)</f>
        <v>60.514587272724377</v>
      </c>
      <c r="N94" s="77">
        <f>IF(TrRoad_act!N10=0,"",N27/TrRoad_act!N10*1000)</f>
        <v>56.458997809994273</v>
      </c>
      <c r="O94" s="77">
        <f>IF(TrRoad_act!O10=0,"",O27/TrRoad_act!O10*1000)</f>
        <v>55.875781709907955</v>
      </c>
      <c r="P94" s="77">
        <f>IF(TrRoad_act!P10=0,"",P27/TrRoad_act!P10*1000)</f>
        <v>55.902383938391239</v>
      </c>
      <c r="Q94" s="77">
        <f>IF(TrRoad_act!Q10=0,"",Q27/TrRoad_act!Q10*1000)</f>
        <v>56.172236776138256</v>
      </c>
    </row>
    <row r="95" spans="1:17" ht="11.45" customHeight="1" x14ac:dyDescent="0.25">
      <c r="A95" s="62" t="s">
        <v>60</v>
      </c>
      <c r="B95" s="77" t="str">
        <f>IF(TrRoad_act!B11=0,"",B29/TrRoad_act!B11*1000)</f>
        <v/>
      </c>
      <c r="C95" s="77" t="str">
        <f>IF(TrRoad_act!C11=0,"",C29/TrRoad_act!C11*1000)</f>
        <v/>
      </c>
      <c r="D95" s="77" t="str">
        <f>IF(TrRoad_act!D11=0,"",D29/TrRoad_act!D11*1000)</f>
        <v/>
      </c>
      <c r="E95" s="77" t="str">
        <f>IF(TrRoad_act!E11=0,"",E29/TrRoad_act!E11*1000)</f>
        <v/>
      </c>
      <c r="F95" s="77" t="str">
        <f>IF(TrRoad_act!F11=0,"",F29/TrRoad_act!F11*1000)</f>
        <v/>
      </c>
      <c r="G95" s="77" t="str">
        <f>IF(TrRoad_act!G11=0,"",G29/TrRoad_act!G11*1000)</f>
        <v/>
      </c>
      <c r="H95" s="77" t="str">
        <f>IF(TrRoad_act!H11=0,"",H29/TrRoad_act!H11*1000)</f>
        <v/>
      </c>
      <c r="I95" s="77" t="str">
        <f>IF(TrRoad_act!I11=0,"",I29/TrRoad_act!I11*1000)</f>
        <v/>
      </c>
      <c r="J95" s="77" t="str">
        <f>IF(TrRoad_act!J11=0,"",J29/TrRoad_act!J11*1000)</f>
        <v/>
      </c>
      <c r="K95" s="77" t="str">
        <f>IF(TrRoad_act!K11=0,"",K29/TrRoad_act!K11*1000)</f>
        <v/>
      </c>
      <c r="L95" s="77" t="str">
        <f>IF(TrRoad_act!L11=0,"",L29/TrRoad_act!L11*1000)</f>
        <v/>
      </c>
      <c r="M95" s="77" t="str">
        <f>IF(TrRoad_act!M11=0,"",M29/TrRoad_act!M11*1000)</f>
        <v/>
      </c>
      <c r="N95" s="77" t="str">
        <f>IF(TrRoad_act!N11=0,"",N29/TrRoad_act!N11*1000)</f>
        <v/>
      </c>
      <c r="O95" s="77" t="str">
        <f>IF(TrRoad_act!O11=0,"",O29/TrRoad_act!O11*1000)</f>
        <v/>
      </c>
      <c r="P95" s="77">
        <f>IF(TrRoad_act!P11=0,"",P29/TrRoad_act!P11*1000)</f>
        <v>27.754249449827444</v>
      </c>
      <c r="Q95" s="77">
        <f>IF(TrRoad_act!Q11=0,"",Q29/TrRoad_act!Q11*1000)</f>
        <v>27.315539987862902</v>
      </c>
    </row>
    <row r="96" spans="1:17" ht="11.45" customHeight="1" x14ac:dyDescent="0.25">
      <c r="A96" s="62" t="s">
        <v>55</v>
      </c>
      <c r="B96" s="77" t="str">
        <f>IF(TrRoad_act!B12=0,"",B32/TrRoad_act!B12*1000)</f>
        <v/>
      </c>
      <c r="C96" s="77" t="str">
        <f>IF(TrRoad_act!C12=0,"",C32/TrRoad_act!C12*1000)</f>
        <v/>
      </c>
      <c r="D96" s="77" t="str">
        <f>IF(TrRoad_act!D12=0,"",D32/TrRoad_act!D12*1000)</f>
        <v/>
      </c>
      <c r="E96" s="77" t="str">
        <f>IF(TrRoad_act!E12=0,"",E32/TrRoad_act!E12*1000)</f>
        <v/>
      </c>
      <c r="F96" s="77" t="str">
        <f>IF(TrRoad_act!F12=0,"",F32/TrRoad_act!F12*1000)</f>
        <v/>
      </c>
      <c r="G96" s="77" t="str">
        <f>IF(TrRoad_act!G12=0,"",G32/TrRoad_act!G12*1000)</f>
        <v/>
      </c>
      <c r="H96" s="77" t="str">
        <f>IF(TrRoad_act!H12=0,"",H32/TrRoad_act!H12*1000)</f>
        <v/>
      </c>
      <c r="I96" s="77" t="str">
        <f>IF(TrRoad_act!I12=0,"",I32/TrRoad_act!I12*1000)</f>
        <v/>
      </c>
      <c r="J96" s="77" t="str">
        <f>IF(TrRoad_act!J12=0,"",J32/TrRoad_act!J12*1000)</f>
        <v/>
      </c>
      <c r="K96" s="77" t="str">
        <f>IF(TrRoad_act!K12=0,"",K32/TrRoad_act!K12*1000)</f>
        <v/>
      </c>
      <c r="L96" s="77">
        <f>IF(TrRoad_act!L12=0,"",L32/TrRoad_act!L12*1000)</f>
        <v>23.63571629337099</v>
      </c>
      <c r="M96" s="77">
        <f>IF(TrRoad_act!M12=0,"",M32/TrRoad_act!M12*1000)</f>
        <v>23.864275005902382</v>
      </c>
      <c r="N96" s="77">
        <f>IF(TrRoad_act!N12=0,"",N32/TrRoad_act!N12*1000)</f>
        <v>23.99502356018272</v>
      </c>
      <c r="O96" s="77">
        <f>IF(TrRoad_act!O12=0,"",O32/TrRoad_act!O12*1000)</f>
        <v>24.223823898702406</v>
      </c>
      <c r="P96" s="77">
        <f>IF(TrRoad_act!P12=0,"",P32/TrRoad_act!P12*1000)</f>
        <v>24.60809753927235</v>
      </c>
      <c r="Q96" s="77">
        <f>IF(TrRoad_act!Q12=0,"",Q32/TrRoad_act!Q12*1000)</f>
        <v>25.156088967506616</v>
      </c>
    </row>
    <row r="97" spans="1:17" ht="11.45" customHeight="1" x14ac:dyDescent="0.25">
      <c r="A97" s="19" t="s">
        <v>28</v>
      </c>
      <c r="B97" s="76">
        <f>IF(TrRoad_act!B13=0,"",B33/TrRoad_act!B13*1000)</f>
        <v>23.401546499063063</v>
      </c>
      <c r="C97" s="76">
        <f>IF(TrRoad_act!C13=0,"",C33/TrRoad_act!C13*1000)</f>
        <v>22.432809392044586</v>
      </c>
      <c r="D97" s="76">
        <f>IF(TrRoad_act!D13=0,"",D33/TrRoad_act!D13*1000)</f>
        <v>22.561036330684637</v>
      </c>
      <c r="E97" s="76">
        <f>IF(TrRoad_act!E13=0,"",E33/TrRoad_act!E13*1000)</f>
        <v>22.298479569730372</v>
      </c>
      <c r="F97" s="76">
        <f>IF(TrRoad_act!F13=0,"",F33/TrRoad_act!F13*1000)</f>
        <v>20.341154262318089</v>
      </c>
      <c r="G97" s="76">
        <f>IF(TrRoad_act!G13=0,"",G33/TrRoad_act!G13*1000)</f>
        <v>19.749979782665054</v>
      </c>
      <c r="H97" s="76">
        <f>IF(TrRoad_act!H13=0,"",H33/TrRoad_act!H13*1000)</f>
        <v>21.987316436190508</v>
      </c>
      <c r="I97" s="76">
        <f>IF(TrRoad_act!I13=0,"",I33/TrRoad_act!I13*1000)</f>
        <v>18.854685583095261</v>
      </c>
      <c r="J97" s="76">
        <f>IF(TrRoad_act!J13=0,"",J33/TrRoad_act!J13*1000)</f>
        <v>18.056655383538949</v>
      </c>
      <c r="K97" s="76">
        <f>IF(TrRoad_act!K13=0,"",K33/TrRoad_act!K13*1000)</f>
        <v>18.758730761889037</v>
      </c>
      <c r="L97" s="76">
        <f>IF(TrRoad_act!L13=0,"",L33/TrRoad_act!L13*1000)</f>
        <v>20.252172893828142</v>
      </c>
      <c r="M97" s="76">
        <f>IF(TrRoad_act!M13=0,"",M33/TrRoad_act!M13*1000)</f>
        <v>17.905847567392275</v>
      </c>
      <c r="N97" s="76">
        <f>IF(TrRoad_act!N13=0,"",N33/TrRoad_act!N13*1000)</f>
        <v>17.501510988864592</v>
      </c>
      <c r="O97" s="76">
        <f>IF(TrRoad_act!O13=0,"",O33/TrRoad_act!O13*1000)</f>
        <v>17.223850383631913</v>
      </c>
      <c r="P97" s="76">
        <f>IF(TrRoad_act!P13=0,"",P33/TrRoad_act!P13*1000)</f>
        <v>22.38969650903206</v>
      </c>
      <c r="Q97" s="76">
        <f>IF(TrRoad_act!Q13=0,"",Q33/TrRoad_act!Q13*1000)</f>
        <v>22.028172953533023</v>
      </c>
    </row>
    <row r="98" spans="1:17" ht="11.45" customHeight="1" x14ac:dyDescent="0.25">
      <c r="A98" s="62" t="s">
        <v>59</v>
      </c>
      <c r="B98" s="75">
        <f>IF(TrRoad_act!B14=0,"",B34/TrRoad_act!B14*1000)</f>
        <v>19.054708302680741</v>
      </c>
      <c r="C98" s="75">
        <f>IF(TrRoad_act!C14=0,"",C34/TrRoad_act!C14*1000)</f>
        <v>18.396306220893642</v>
      </c>
      <c r="D98" s="75">
        <f>IF(TrRoad_act!D14=0,"",D34/TrRoad_act!D14*1000)</f>
        <v>18.336470848135214</v>
      </c>
      <c r="E98" s="75">
        <f>IF(TrRoad_act!E14=0,"",E34/TrRoad_act!E14*1000)</f>
        <v>18.178088988850345</v>
      </c>
      <c r="F98" s="75">
        <f>IF(TrRoad_act!F14=0,"",F34/TrRoad_act!F14*1000)</f>
        <v>16.61589957906417</v>
      </c>
      <c r="G98" s="75">
        <f>IF(TrRoad_act!G14=0,"",G34/TrRoad_act!G14*1000)</f>
        <v>16.238865761209993</v>
      </c>
      <c r="H98" s="75">
        <f>IF(TrRoad_act!H14=0,"",H34/TrRoad_act!H14*1000)</f>
        <v>18.12332306014445</v>
      </c>
      <c r="I98" s="75">
        <f>IF(TrRoad_act!I14=0,"",I34/TrRoad_act!I14*1000)</f>
        <v>15.353705014345564</v>
      </c>
      <c r="J98" s="75">
        <f>IF(TrRoad_act!J14=0,"",J34/TrRoad_act!J14*1000)</f>
        <v>14.719725191445743</v>
      </c>
      <c r="K98" s="75">
        <f>IF(TrRoad_act!K14=0,"",K34/TrRoad_act!K14*1000)</f>
        <v>15.339918568533339</v>
      </c>
      <c r="L98" s="75">
        <f>IF(TrRoad_act!L14=0,"",L34/TrRoad_act!L14*1000)</f>
        <v>16.489127692156593</v>
      </c>
      <c r="M98" s="75">
        <f>IF(TrRoad_act!M14=0,"",M34/TrRoad_act!M14*1000)</f>
        <v>14.403466511031542</v>
      </c>
      <c r="N98" s="75">
        <f>IF(TrRoad_act!N14=0,"",N34/TrRoad_act!N14*1000)</f>
        <v>13.831640838306882</v>
      </c>
      <c r="O98" s="75">
        <f>IF(TrRoad_act!O14=0,"",O34/TrRoad_act!O14*1000)</f>
        <v>13.318185518813785</v>
      </c>
      <c r="P98" s="75">
        <f>IF(TrRoad_act!P14=0,"",P34/TrRoad_act!P14*1000)</f>
        <v>17.402070101736676</v>
      </c>
      <c r="Q98" s="75">
        <f>IF(TrRoad_act!Q14=0,"",Q34/TrRoad_act!Q14*1000)</f>
        <v>16.791927851252616</v>
      </c>
    </row>
    <row r="99" spans="1:17" ht="11.45" customHeight="1" x14ac:dyDescent="0.25">
      <c r="A99" s="62" t="s">
        <v>58</v>
      </c>
      <c r="B99" s="75">
        <f>IF(TrRoad_act!B15=0,"",B36/TrRoad_act!B15*1000)</f>
        <v>23.485034125944495</v>
      </c>
      <c r="C99" s="75">
        <f>IF(TrRoad_act!C15=0,"",C36/TrRoad_act!C15*1000)</f>
        <v>22.508087727936054</v>
      </c>
      <c r="D99" s="75">
        <f>IF(TrRoad_act!D15=0,"",D36/TrRoad_act!D15*1000)</f>
        <v>22.584202139868612</v>
      </c>
      <c r="E99" s="75">
        <f>IF(TrRoad_act!E15=0,"",E36/TrRoad_act!E15*1000)</f>
        <v>22.42121305488655</v>
      </c>
      <c r="F99" s="75">
        <f>IF(TrRoad_act!F15=0,"",F36/TrRoad_act!F15*1000)</f>
        <v>20.475149935813455</v>
      </c>
      <c r="G99" s="75">
        <f>IF(TrRoad_act!G15=0,"",G36/TrRoad_act!G15*1000)</f>
        <v>19.891036070978821</v>
      </c>
      <c r="H99" s="75">
        <f>IF(TrRoad_act!H15=0,"",H36/TrRoad_act!H15*1000)</f>
        <v>22.143543694469809</v>
      </c>
      <c r="I99" s="75">
        <f>IF(TrRoad_act!I15=0,"",I36/TrRoad_act!I15*1000)</f>
        <v>19.014825312456932</v>
      </c>
      <c r="J99" s="75">
        <f>IF(TrRoad_act!J15=0,"",J36/TrRoad_act!J15*1000)</f>
        <v>18.190629099833931</v>
      </c>
      <c r="K99" s="75">
        <f>IF(TrRoad_act!K15=0,"",K36/TrRoad_act!K15*1000)</f>
        <v>18.966599794879247</v>
      </c>
      <c r="L99" s="75">
        <f>IF(TrRoad_act!L15=0,"",L36/TrRoad_act!L15*1000)</f>
        <v>20.514398327788179</v>
      </c>
      <c r="M99" s="75">
        <f>IF(TrRoad_act!M15=0,"",M36/TrRoad_act!M15*1000)</f>
        <v>18.093854948544184</v>
      </c>
      <c r="N99" s="75">
        <f>IF(TrRoad_act!N15=0,"",N36/TrRoad_act!N15*1000)</f>
        <v>17.569005797636532</v>
      </c>
      <c r="O99" s="75">
        <f>IF(TrRoad_act!O15=0,"",O36/TrRoad_act!O15*1000)</f>
        <v>17.053460606466864</v>
      </c>
      <c r="P99" s="75">
        <f>IF(TrRoad_act!P15=0,"",P36/TrRoad_act!P15*1000)</f>
        <v>22.688977867020963</v>
      </c>
      <c r="Q99" s="75">
        <f>IF(TrRoad_act!Q15=0,"",Q36/TrRoad_act!Q15*1000)</f>
        <v>22.107859655608852</v>
      </c>
    </row>
    <row r="100" spans="1:17" ht="11.45" customHeight="1" x14ac:dyDescent="0.25">
      <c r="A100" s="62" t="s">
        <v>57</v>
      </c>
      <c r="B100" s="75" t="str">
        <f>IF(TrRoad_act!B16=0,"",B38/TrRoad_act!B16*1000)</f>
        <v/>
      </c>
      <c r="C100" s="75" t="str">
        <f>IF(TrRoad_act!C16=0,"",C38/TrRoad_act!C16*1000)</f>
        <v/>
      </c>
      <c r="D100" s="75" t="str">
        <f>IF(TrRoad_act!D16=0,"",D38/TrRoad_act!D16*1000)</f>
        <v/>
      </c>
      <c r="E100" s="75" t="str">
        <f>IF(TrRoad_act!E16=0,"",E38/TrRoad_act!E16*1000)</f>
        <v/>
      </c>
      <c r="F100" s="75" t="str">
        <f>IF(TrRoad_act!F16=0,"",F38/TrRoad_act!F16*1000)</f>
        <v/>
      </c>
      <c r="G100" s="75" t="str">
        <f>IF(TrRoad_act!G16=0,"",G38/TrRoad_act!G16*1000)</f>
        <v/>
      </c>
      <c r="H100" s="75" t="str">
        <f>IF(TrRoad_act!H16=0,"",H38/TrRoad_act!H16*1000)</f>
        <v/>
      </c>
      <c r="I100" s="75" t="str">
        <f>IF(TrRoad_act!I16=0,"",I38/TrRoad_act!I16*1000)</f>
        <v/>
      </c>
      <c r="J100" s="75" t="str">
        <f>IF(TrRoad_act!J16=0,"",J38/TrRoad_act!J16*1000)</f>
        <v/>
      </c>
      <c r="K100" s="75" t="str">
        <f>IF(TrRoad_act!K16=0,"",K38/TrRoad_act!K16*1000)</f>
        <v/>
      </c>
      <c r="L100" s="75" t="str">
        <f>IF(TrRoad_act!L16=0,"",L38/TrRoad_act!L16*1000)</f>
        <v/>
      </c>
      <c r="M100" s="75" t="str">
        <f>IF(TrRoad_act!M16=0,"",M38/TrRoad_act!M16*1000)</f>
        <v/>
      </c>
      <c r="N100" s="75" t="str">
        <f>IF(TrRoad_act!N16=0,"",N38/TrRoad_act!N16*1000)</f>
        <v/>
      </c>
      <c r="O100" s="75" t="str">
        <f>IF(TrRoad_act!O16=0,"",O38/TrRoad_act!O16*1000)</f>
        <v/>
      </c>
      <c r="P100" s="75">
        <f>IF(TrRoad_act!P16=0,"",P38/TrRoad_act!P16*1000)</f>
        <v>18.583547303186986</v>
      </c>
      <c r="Q100" s="75">
        <f>IF(TrRoad_act!Q16=0,"",Q38/TrRoad_act!Q16*1000)</f>
        <v>18.098551082033989</v>
      </c>
    </row>
    <row r="101" spans="1:17" ht="11.45" customHeight="1" x14ac:dyDescent="0.25">
      <c r="A101" s="62" t="s">
        <v>56</v>
      </c>
      <c r="B101" s="75">
        <f>IF(TrRoad_act!B17=0,"",B39/TrRoad_act!B17*1000)</f>
        <v>17.848100977979929</v>
      </c>
      <c r="C101" s="75">
        <f>IF(TrRoad_act!C17=0,"",C39/TrRoad_act!C17*1000)</f>
        <v>17.554339054533909</v>
      </c>
      <c r="D101" s="75">
        <f>IF(TrRoad_act!D17=0,"",D39/TrRoad_act!D17*1000)</f>
        <v>16.70387390618389</v>
      </c>
      <c r="E101" s="75">
        <f>IF(TrRoad_act!E17=0,"",E39/TrRoad_act!E17*1000)</f>
        <v>16.680573973232509</v>
      </c>
      <c r="F101" s="75">
        <f>IF(TrRoad_act!F17=0,"",F39/TrRoad_act!F17*1000)</f>
        <v>15.45108841158971</v>
      </c>
      <c r="G101" s="75">
        <f>IF(TrRoad_act!G17=0,"",G39/TrRoad_act!G17*1000)</f>
        <v>15.192624654878584</v>
      </c>
      <c r="H101" s="75">
        <f>IF(TrRoad_act!H17=0,"",H39/TrRoad_act!H17*1000)</f>
        <v>17.21780325076978</v>
      </c>
      <c r="I101" s="75">
        <f>IF(TrRoad_act!I17=0,"",I39/TrRoad_act!I17*1000)</f>
        <v>14.954820926883833</v>
      </c>
      <c r="J101" s="75">
        <f>IF(TrRoad_act!J17=0,"",J39/TrRoad_act!J17*1000)</f>
        <v>14.499016464939494</v>
      </c>
      <c r="K101" s="75">
        <f>IF(TrRoad_act!K17=0,"",K39/TrRoad_act!K17*1000)</f>
        <v>15.307459028761674</v>
      </c>
      <c r="L101" s="75">
        <f>IF(TrRoad_act!L17=0,"",L39/TrRoad_act!L17*1000)</f>
        <v>16.752056775565759</v>
      </c>
      <c r="M101" s="75">
        <f>IF(TrRoad_act!M17=0,"",M39/TrRoad_act!M17*1000)</f>
        <v>14.946672400303971</v>
      </c>
      <c r="N101" s="75">
        <f>IF(TrRoad_act!N17=0,"",N39/TrRoad_act!N17*1000)</f>
        <v>16.782683821037018</v>
      </c>
      <c r="O101" s="75">
        <f>IF(TrRoad_act!O17=0,"",O39/TrRoad_act!O17*1000)</f>
        <v>20.84393504004322</v>
      </c>
      <c r="P101" s="75">
        <f>IF(TrRoad_act!P17=0,"",P39/TrRoad_act!P17*1000)</f>
        <v>13.452235307132735</v>
      </c>
      <c r="Q101" s="75">
        <f>IF(TrRoad_act!Q17=0,"",Q39/TrRoad_act!Q17*1000)</f>
        <v>21.947823726533567</v>
      </c>
    </row>
    <row r="102" spans="1:17" ht="11.45" customHeight="1" x14ac:dyDescent="0.25">
      <c r="A102" s="62" t="s">
        <v>55</v>
      </c>
      <c r="B102" s="75" t="str">
        <f>IF(TrRoad_act!B18=0,"",B41/TrRoad_act!B18*1000)</f>
        <v/>
      </c>
      <c r="C102" s="75" t="str">
        <f>IF(TrRoad_act!C18=0,"",C41/TrRoad_act!C18*1000)</f>
        <v/>
      </c>
      <c r="D102" s="75" t="str">
        <f>IF(TrRoad_act!D18=0,"",D41/TrRoad_act!D18*1000)</f>
        <v/>
      </c>
      <c r="E102" s="75" t="str">
        <f>IF(TrRoad_act!E18=0,"",E41/TrRoad_act!E18*1000)</f>
        <v/>
      </c>
      <c r="F102" s="75" t="str">
        <f>IF(TrRoad_act!F18=0,"",F41/TrRoad_act!F18*1000)</f>
        <v/>
      </c>
      <c r="G102" s="75" t="str">
        <f>IF(TrRoad_act!G18=0,"",G41/TrRoad_act!G18*1000)</f>
        <v/>
      </c>
      <c r="H102" s="75" t="str">
        <f>IF(TrRoad_act!H18=0,"",H41/TrRoad_act!H18*1000)</f>
        <v/>
      </c>
      <c r="I102" s="75" t="str">
        <f>IF(TrRoad_act!I18=0,"",I41/TrRoad_act!I18*1000)</f>
        <v/>
      </c>
      <c r="J102" s="75" t="str">
        <f>IF(TrRoad_act!J18=0,"",J41/TrRoad_act!J18*1000)</f>
        <v/>
      </c>
      <c r="K102" s="75" t="str">
        <f>IF(TrRoad_act!K18=0,"",K41/TrRoad_act!K18*1000)</f>
        <v/>
      </c>
      <c r="L102" s="75" t="str">
        <f>IF(TrRoad_act!L18=0,"",L41/TrRoad_act!L18*1000)</f>
        <v/>
      </c>
      <c r="M102" s="75" t="str">
        <f>IF(TrRoad_act!M18=0,"",M41/TrRoad_act!M18*1000)</f>
        <v/>
      </c>
      <c r="N102" s="75" t="str">
        <f>IF(TrRoad_act!N18=0,"",N41/TrRoad_act!N18*1000)</f>
        <v/>
      </c>
      <c r="O102" s="75" t="str">
        <f>IF(TrRoad_act!O18=0,"",O41/TrRoad_act!O18*1000)</f>
        <v/>
      </c>
      <c r="P102" s="75">
        <f>IF(TrRoad_act!P18=0,"",P41/TrRoad_act!P18*1000)</f>
        <v>11.056897118857028</v>
      </c>
      <c r="Q102" s="75">
        <f>IF(TrRoad_act!Q18=0,"",Q41/TrRoad_act!Q18*1000)</f>
        <v>10.781595735433912</v>
      </c>
    </row>
    <row r="103" spans="1:17" ht="11.45" customHeight="1" x14ac:dyDescent="0.25">
      <c r="A103" s="25" t="s">
        <v>36</v>
      </c>
      <c r="B103" s="79">
        <f>IF(TrRoad_act!B19=0,"",B42/TrRoad_act!B19*1000)</f>
        <v>63.957589711604399</v>
      </c>
      <c r="C103" s="79">
        <f>IF(TrRoad_act!C19=0,"",C42/TrRoad_act!C19*1000)</f>
        <v>64.7083315900923</v>
      </c>
      <c r="D103" s="79">
        <f>IF(TrRoad_act!D19=0,"",D42/TrRoad_act!D19*1000)</f>
        <v>60.114649711444166</v>
      </c>
      <c r="E103" s="79">
        <f>IF(TrRoad_act!E19=0,"",E42/TrRoad_act!E19*1000)</f>
        <v>60.555226819651423</v>
      </c>
      <c r="F103" s="79">
        <f>IF(TrRoad_act!F19=0,"",F42/TrRoad_act!F19*1000)</f>
        <v>58.206791209086155</v>
      </c>
      <c r="G103" s="79">
        <f>IF(TrRoad_act!G19=0,"",G42/TrRoad_act!G19*1000)</f>
        <v>56.329334654887731</v>
      </c>
      <c r="H103" s="79">
        <f>IF(TrRoad_act!H19=0,"",H42/TrRoad_act!H19*1000)</f>
        <v>55.47420320817784</v>
      </c>
      <c r="I103" s="79">
        <f>IF(TrRoad_act!I19=0,"",I42/TrRoad_act!I19*1000)</f>
        <v>54.277525651298149</v>
      </c>
      <c r="J103" s="79">
        <f>IF(TrRoad_act!J19=0,"",J42/TrRoad_act!J19*1000)</f>
        <v>55.115756677191882</v>
      </c>
      <c r="K103" s="79">
        <f>IF(TrRoad_act!K19=0,"",K42/TrRoad_act!K19*1000)</f>
        <v>56.185760035446705</v>
      </c>
      <c r="L103" s="79">
        <f>IF(TrRoad_act!L19=0,"",L42/TrRoad_act!L19*1000)</f>
        <v>56.05784295629612</v>
      </c>
      <c r="M103" s="79">
        <f>IF(TrRoad_act!M19=0,"",M42/TrRoad_act!M19*1000)</f>
        <v>54.507410850022538</v>
      </c>
      <c r="N103" s="79">
        <f>IF(TrRoad_act!N19=0,"",N42/TrRoad_act!N19*1000)</f>
        <v>51.872143598289</v>
      </c>
      <c r="O103" s="79">
        <f>IF(TrRoad_act!O19=0,"",O42/TrRoad_act!O19*1000)</f>
        <v>49.947279184131816</v>
      </c>
      <c r="P103" s="79">
        <f>IF(TrRoad_act!P19=0,"",P42/TrRoad_act!P19*1000)</f>
        <v>49.479447857382404</v>
      </c>
      <c r="Q103" s="79">
        <f>IF(TrRoad_act!Q19=0,"",Q42/TrRoad_act!Q19*1000)</f>
        <v>46.868162922460805</v>
      </c>
    </row>
    <row r="104" spans="1:17" ht="11.45" customHeight="1" x14ac:dyDescent="0.25">
      <c r="A104" s="23" t="s">
        <v>27</v>
      </c>
      <c r="B104" s="78">
        <f>IF(TrRoad_act!B20=0,"",B43/TrRoad_act!B20*1000)</f>
        <v>219.06654718166018</v>
      </c>
      <c r="C104" s="78">
        <f>IF(TrRoad_act!C20=0,"",C43/TrRoad_act!C20*1000)</f>
        <v>222.98635718147807</v>
      </c>
      <c r="D104" s="78">
        <f>IF(TrRoad_act!D20=0,"",D43/TrRoad_act!D20*1000)</f>
        <v>215.75416166444168</v>
      </c>
      <c r="E104" s="78">
        <f>IF(TrRoad_act!E20=0,"",E43/TrRoad_act!E20*1000)</f>
        <v>214.90318580512695</v>
      </c>
      <c r="F104" s="78">
        <f>IF(TrRoad_act!F20=0,"",F43/TrRoad_act!F20*1000)</f>
        <v>210.22189798644308</v>
      </c>
      <c r="G104" s="78">
        <f>IF(TrRoad_act!G20=0,"",G43/TrRoad_act!G20*1000)</f>
        <v>206.23994467873302</v>
      </c>
      <c r="H104" s="78">
        <f>IF(TrRoad_act!H20=0,"",H43/TrRoad_act!H20*1000)</f>
        <v>206.48429012760334</v>
      </c>
      <c r="I104" s="78">
        <f>IF(TrRoad_act!I20=0,"",I43/TrRoad_act!I20*1000)</f>
        <v>204.61962373314705</v>
      </c>
      <c r="J104" s="78">
        <f>IF(TrRoad_act!J20=0,"",J43/TrRoad_act!J20*1000)</f>
        <v>203.43551951354652</v>
      </c>
      <c r="K104" s="78">
        <f>IF(TrRoad_act!K20=0,"",K43/TrRoad_act!K20*1000)</f>
        <v>200.64439143559022</v>
      </c>
      <c r="L104" s="78">
        <f>IF(TrRoad_act!L20=0,"",L43/TrRoad_act!L20*1000)</f>
        <v>199.64513690282087</v>
      </c>
      <c r="M104" s="78">
        <f>IF(TrRoad_act!M20=0,"",M43/TrRoad_act!M20*1000)</f>
        <v>199.07380887586959</v>
      </c>
      <c r="N104" s="78">
        <f>IF(TrRoad_act!N20=0,"",N43/TrRoad_act!N20*1000)</f>
        <v>197.82487678160166</v>
      </c>
      <c r="O104" s="78">
        <f>IF(TrRoad_act!O20=0,"",O43/TrRoad_act!O20*1000)</f>
        <v>195.99359024970562</v>
      </c>
      <c r="P104" s="78">
        <f>IF(TrRoad_act!P20=0,"",P43/TrRoad_act!P20*1000)</f>
        <v>195.70170507629197</v>
      </c>
      <c r="Q104" s="78">
        <f>IF(TrRoad_act!Q20=0,"",Q43/TrRoad_act!Q20*1000)</f>
        <v>198.07193704777796</v>
      </c>
    </row>
    <row r="105" spans="1:17" ht="11.45" customHeight="1" x14ac:dyDescent="0.25">
      <c r="A105" s="62" t="s">
        <v>59</v>
      </c>
      <c r="B105" s="77">
        <f>IF(TrRoad_act!B21=0,"",B44/TrRoad_act!B21*1000)</f>
        <v>337.3407814121399</v>
      </c>
      <c r="C105" s="77">
        <f>IF(TrRoad_act!C21=0,"",C44/TrRoad_act!C21*1000)</f>
        <v>342.74575056213149</v>
      </c>
      <c r="D105" s="77">
        <f>IF(TrRoad_act!D21=0,"",D44/TrRoad_act!D21*1000)</f>
        <v>336.82215342247514</v>
      </c>
      <c r="E105" s="77">
        <f>IF(TrRoad_act!E21=0,"",E44/TrRoad_act!E21*1000)</f>
        <v>337.34500684829561</v>
      </c>
      <c r="F105" s="77">
        <f>IF(TrRoad_act!F21=0,"",F44/TrRoad_act!F21*1000)</f>
        <v>337.24976302336319</v>
      </c>
      <c r="G105" s="77">
        <f>IF(TrRoad_act!G21=0,"",G44/TrRoad_act!G21*1000)</f>
        <v>335.45435476771917</v>
      </c>
      <c r="H105" s="77">
        <f>IF(TrRoad_act!H21=0,"",H44/TrRoad_act!H21*1000)</f>
        <v>336.24177948480576</v>
      </c>
      <c r="I105" s="77">
        <f>IF(TrRoad_act!I21=0,"",I44/TrRoad_act!I21*1000)</f>
        <v>340.11528548715984</v>
      </c>
      <c r="J105" s="77">
        <f>IF(TrRoad_act!J21=0,"",J44/TrRoad_act!J21*1000)</f>
        <v>342.13302838175747</v>
      </c>
      <c r="K105" s="77">
        <f>IF(TrRoad_act!K21=0,"",K44/TrRoad_act!K21*1000)</f>
        <v>338.70503521608771</v>
      </c>
      <c r="L105" s="77">
        <f>IF(TrRoad_act!L21=0,"",L44/TrRoad_act!L21*1000)</f>
        <v>338.38804985733088</v>
      </c>
      <c r="M105" s="77">
        <f>IF(TrRoad_act!M21=0,"",M44/TrRoad_act!M21*1000)</f>
        <v>338.43893175493594</v>
      </c>
      <c r="N105" s="77">
        <f>IF(TrRoad_act!N21=0,"",N44/TrRoad_act!N21*1000)</f>
        <v>332.70553055221905</v>
      </c>
      <c r="O105" s="77">
        <f>IF(TrRoad_act!O21=0,"",O44/TrRoad_act!O21*1000)</f>
        <v>316.52189332659071</v>
      </c>
      <c r="P105" s="77">
        <f>IF(TrRoad_act!P21=0,"",P44/TrRoad_act!P21*1000)</f>
        <v>308.61409749837458</v>
      </c>
      <c r="Q105" s="77">
        <f>IF(TrRoad_act!Q21=0,"",Q44/TrRoad_act!Q21*1000)</f>
        <v>290.07488615165755</v>
      </c>
    </row>
    <row r="106" spans="1:17" ht="11.45" customHeight="1" x14ac:dyDescent="0.25">
      <c r="A106" s="62" t="s">
        <v>58</v>
      </c>
      <c r="B106" s="77">
        <f>IF(TrRoad_act!B22=0,"",B46/TrRoad_act!B22*1000)</f>
        <v>215.80251093764701</v>
      </c>
      <c r="C106" s="77">
        <f>IF(TrRoad_act!C22=0,"",C46/TrRoad_act!C22*1000)</f>
        <v>219.89321030082789</v>
      </c>
      <c r="D106" s="77">
        <f>IF(TrRoad_act!D22=0,"",D46/TrRoad_act!D22*1000)</f>
        <v>213.09427796869116</v>
      </c>
      <c r="E106" s="77">
        <f>IF(TrRoad_act!E22=0,"",E46/TrRoad_act!E22*1000)</f>
        <v>212.55049364227523</v>
      </c>
      <c r="F106" s="77">
        <f>IF(TrRoad_act!F22=0,"",F46/TrRoad_act!F22*1000)</f>
        <v>208.12621748785298</v>
      </c>
      <c r="G106" s="77">
        <f>IF(TrRoad_act!G22=0,"",G46/TrRoad_act!G22*1000)</f>
        <v>204.39665497178461</v>
      </c>
      <c r="H106" s="77">
        <f>IF(TrRoad_act!H22=0,"",H46/TrRoad_act!H22*1000)</f>
        <v>204.85097712364944</v>
      </c>
      <c r="I106" s="77">
        <f>IF(TrRoad_act!I22=0,"",I46/TrRoad_act!I22*1000)</f>
        <v>203.05621094340228</v>
      </c>
      <c r="J106" s="77">
        <f>IF(TrRoad_act!J22=0,"",J46/TrRoad_act!J22*1000)</f>
        <v>202.10221123207</v>
      </c>
      <c r="K106" s="77">
        <f>IF(TrRoad_act!K22=0,"",K46/TrRoad_act!K22*1000)</f>
        <v>199.31335384856547</v>
      </c>
      <c r="L106" s="77">
        <f>IF(TrRoad_act!L22=0,"",L46/TrRoad_act!L22*1000)</f>
        <v>198.43773687925011</v>
      </c>
      <c r="M106" s="77">
        <f>IF(TrRoad_act!M22=0,"",M46/TrRoad_act!M22*1000)</f>
        <v>197.98486506146787</v>
      </c>
      <c r="N106" s="77">
        <f>IF(TrRoad_act!N22=0,"",N46/TrRoad_act!N22*1000)</f>
        <v>196.76489755020211</v>
      </c>
      <c r="O106" s="77">
        <f>IF(TrRoad_act!O22=0,"",O46/TrRoad_act!O22*1000)</f>
        <v>194.83546622677554</v>
      </c>
      <c r="P106" s="77">
        <f>IF(TrRoad_act!P22=0,"",P46/TrRoad_act!P22*1000)</f>
        <v>194.65200029562271</v>
      </c>
      <c r="Q106" s="77">
        <f>IF(TrRoad_act!Q22=0,"",Q46/TrRoad_act!Q22*1000)</f>
        <v>196.3047444544471</v>
      </c>
    </row>
    <row r="107" spans="1:17" ht="11.45" customHeight="1" x14ac:dyDescent="0.25">
      <c r="A107" s="62" t="s">
        <v>57</v>
      </c>
      <c r="B107" s="77" t="str">
        <f>IF(TrRoad_act!B23=0,"",B48/TrRoad_act!B23*1000)</f>
        <v/>
      </c>
      <c r="C107" s="77" t="str">
        <f>IF(TrRoad_act!C23=0,"",C48/TrRoad_act!C23*1000)</f>
        <v/>
      </c>
      <c r="D107" s="77" t="str">
        <f>IF(TrRoad_act!D23=0,"",D48/TrRoad_act!D23*1000)</f>
        <v/>
      </c>
      <c r="E107" s="77" t="str">
        <f>IF(TrRoad_act!E23=0,"",E48/TrRoad_act!E23*1000)</f>
        <v/>
      </c>
      <c r="F107" s="77" t="str">
        <f>IF(TrRoad_act!F23=0,"",F48/TrRoad_act!F23*1000)</f>
        <v/>
      </c>
      <c r="G107" s="77" t="str">
        <f>IF(TrRoad_act!G23=0,"",G48/TrRoad_act!G23*1000)</f>
        <v/>
      </c>
      <c r="H107" s="77" t="str">
        <f>IF(TrRoad_act!H23=0,"",H48/TrRoad_act!H23*1000)</f>
        <v/>
      </c>
      <c r="I107" s="77" t="str">
        <f>IF(TrRoad_act!I23=0,"",I48/TrRoad_act!I23*1000)</f>
        <v/>
      </c>
      <c r="J107" s="77" t="str">
        <f>IF(TrRoad_act!J23=0,"",J48/TrRoad_act!J23*1000)</f>
        <v/>
      </c>
      <c r="K107" s="77" t="str">
        <f>IF(TrRoad_act!K23=0,"",K48/TrRoad_act!K23*1000)</f>
        <v/>
      </c>
      <c r="L107" s="77" t="str">
        <f>IF(TrRoad_act!L23=0,"",L48/TrRoad_act!L23*1000)</f>
        <v/>
      </c>
      <c r="M107" s="77" t="str">
        <f>IF(TrRoad_act!M23=0,"",M48/TrRoad_act!M23*1000)</f>
        <v/>
      </c>
      <c r="N107" s="77" t="str">
        <f>IF(TrRoad_act!N23=0,"",N48/TrRoad_act!N23*1000)</f>
        <v/>
      </c>
      <c r="O107" s="77">
        <f>IF(TrRoad_act!O23=0,"",O48/TrRoad_act!O23*1000)</f>
        <v>483.09411951975022</v>
      </c>
      <c r="P107" s="77">
        <f>IF(TrRoad_act!P23=0,"",P48/TrRoad_act!P23*1000)</f>
        <v>315.24363801525669</v>
      </c>
      <c r="Q107" s="77">
        <f>IF(TrRoad_act!Q23=0,"",Q48/TrRoad_act!Q23*1000)</f>
        <v>344.80099910687801</v>
      </c>
    </row>
    <row r="108" spans="1:17" ht="11.45" customHeight="1" x14ac:dyDescent="0.25">
      <c r="A108" s="62" t="s">
        <v>56</v>
      </c>
      <c r="B108" s="77" t="str">
        <f>IF(TrRoad_act!B24=0,"",B49/TrRoad_act!B24*1000)</f>
        <v/>
      </c>
      <c r="C108" s="77" t="str">
        <f>IF(TrRoad_act!C24=0,"",C49/TrRoad_act!C24*1000)</f>
        <v/>
      </c>
      <c r="D108" s="77" t="str">
        <f>IF(TrRoad_act!D24=0,"",D49/TrRoad_act!D24*1000)</f>
        <v/>
      </c>
      <c r="E108" s="77" t="str">
        <f>IF(TrRoad_act!E24=0,"",E49/TrRoad_act!E24*1000)</f>
        <v/>
      </c>
      <c r="F108" s="77" t="str">
        <f>IF(TrRoad_act!F24=0,"",F49/TrRoad_act!F24*1000)</f>
        <v/>
      </c>
      <c r="G108" s="77" t="str">
        <f>IF(TrRoad_act!G24=0,"",G49/TrRoad_act!G24*1000)</f>
        <v/>
      </c>
      <c r="H108" s="77" t="str">
        <f>IF(TrRoad_act!H24=0,"",H49/TrRoad_act!H24*1000)</f>
        <v/>
      </c>
      <c r="I108" s="77" t="str">
        <f>IF(TrRoad_act!I24=0,"",I49/TrRoad_act!I24*1000)</f>
        <v/>
      </c>
      <c r="J108" s="77" t="str">
        <f>IF(TrRoad_act!J24=0,"",J49/TrRoad_act!J24*1000)</f>
        <v/>
      </c>
      <c r="K108" s="77" t="str">
        <f>IF(TrRoad_act!K24=0,"",K49/TrRoad_act!K24*1000)</f>
        <v/>
      </c>
      <c r="L108" s="77" t="str">
        <f>IF(TrRoad_act!L24=0,"",L49/TrRoad_act!L24*1000)</f>
        <v/>
      </c>
      <c r="M108" s="77" t="str">
        <f>IF(TrRoad_act!M24=0,"",M49/TrRoad_act!M24*1000)</f>
        <v/>
      </c>
      <c r="N108" s="77" t="str">
        <f>IF(TrRoad_act!N24=0,"",N49/TrRoad_act!N24*1000)</f>
        <v/>
      </c>
      <c r="O108" s="77">
        <f>IF(TrRoad_act!O24=0,"",O49/TrRoad_act!O24*1000)</f>
        <v>496.2054269203129</v>
      </c>
      <c r="P108" s="77">
        <f>IF(TrRoad_act!P24=0,"",P49/TrRoad_act!P24*1000)</f>
        <v>385.16699363585411</v>
      </c>
      <c r="Q108" s="77">
        <f>IF(TrRoad_act!Q24=0,"",Q49/TrRoad_act!Q24*1000)</f>
        <v>408.85301568594588</v>
      </c>
    </row>
    <row r="109" spans="1:17" ht="11.45" customHeight="1" x14ac:dyDescent="0.25">
      <c r="A109" s="62" t="s">
        <v>55</v>
      </c>
      <c r="B109" s="77" t="str">
        <f>IF(TrRoad_act!B25=0,"",B51/TrRoad_act!B25*1000)</f>
        <v/>
      </c>
      <c r="C109" s="77" t="str">
        <f>IF(TrRoad_act!C25=0,"",C51/TrRoad_act!C25*1000)</f>
        <v/>
      </c>
      <c r="D109" s="77" t="str">
        <f>IF(TrRoad_act!D25=0,"",D51/TrRoad_act!D25*1000)</f>
        <v/>
      </c>
      <c r="E109" s="77" t="str">
        <f>IF(TrRoad_act!E25=0,"",E51/TrRoad_act!E25*1000)</f>
        <v/>
      </c>
      <c r="F109" s="77" t="str">
        <f>IF(TrRoad_act!F25=0,"",F51/TrRoad_act!F25*1000)</f>
        <v/>
      </c>
      <c r="G109" s="77" t="str">
        <f>IF(TrRoad_act!G25=0,"",G51/TrRoad_act!G25*1000)</f>
        <v/>
      </c>
      <c r="H109" s="77" t="str">
        <f>IF(TrRoad_act!H25=0,"",H51/TrRoad_act!H25*1000)</f>
        <v/>
      </c>
      <c r="I109" s="77" t="str">
        <f>IF(TrRoad_act!I25=0,"",I51/TrRoad_act!I25*1000)</f>
        <v/>
      </c>
      <c r="J109" s="77" t="str">
        <f>IF(TrRoad_act!J25=0,"",J51/TrRoad_act!J25*1000)</f>
        <v/>
      </c>
      <c r="K109" s="77" t="str">
        <f>IF(TrRoad_act!K25=0,"",K51/TrRoad_act!K25*1000)</f>
        <v/>
      </c>
      <c r="L109" s="77" t="str">
        <f>IF(TrRoad_act!L25=0,"",L51/TrRoad_act!L25*1000)</f>
        <v/>
      </c>
      <c r="M109" s="77" t="str">
        <f>IF(TrRoad_act!M25=0,"",M51/TrRoad_act!M25*1000)</f>
        <v/>
      </c>
      <c r="N109" s="77">
        <f>IF(TrRoad_act!N25=0,"",N51/TrRoad_act!N25*1000)</f>
        <v>116.40295795138759</v>
      </c>
      <c r="O109" s="77">
        <f>IF(TrRoad_act!O25=0,"",O51/TrRoad_act!O25*1000)</f>
        <v>116.97625012935022</v>
      </c>
      <c r="P109" s="77">
        <f>IF(TrRoad_act!P25=0,"",P51/TrRoad_act!P25*1000)</f>
        <v>117.59624445170142</v>
      </c>
      <c r="Q109" s="77">
        <f>IF(TrRoad_act!Q25=0,"",Q51/TrRoad_act!Q25*1000)</f>
        <v>118.2558349970694</v>
      </c>
    </row>
    <row r="110" spans="1:17" ht="11.45" customHeight="1" x14ac:dyDescent="0.25">
      <c r="A110" s="19" t="s">
        <v>24</v>
      </c>
      <c r="B110" s="76">
        <f>IF(TrRoad_act!B26=0,"",B52/TrRoad_act!B26*1000)</f>
        <v>53.178830539208981</v>
      </c>
      <c r="C110" s="76">
        <f>IF(TrRoad_act!C26=0,"",C52/TrRoad_act!C26*1000)</f>
        <v>52.702124468847359</v>
      </c>
      <c r="D110" s="76">
        <f>IF(TrRoad_act!D26=0,"",D52/TrRoad_act!D26*1000)</f>
        <v>50.855787312782674</v>
      </c>
      <c r="E110" s="76">
        <f>IF(TrRoad_act!E26=0,"",E52/TrRoad_act!E26*1000)</f>
        <v>51.26473523276389</v>
      </c>
      <c r="F110" s="76">
        <f>IF(TrRoad_act!F26=0,"",F52/TrRoad_act!F26*1000)</f>
        <v>49.695780942012362</v>
      </c>
      <c r="G110" s="76">
        <f>IF(TrRoad_act!G26=0,"",G52/TrRoad_act!G26*1000)</f>
        <v>48.524488258289139</v>
      </c>
      <c r="H110" s="76">
        <f>IF(TrRoad_act!H26=0,"",H52/TrRoad_act!H26*1000)</f>
        <v>47.522148923124448</v>
      </c>
      <c r="I110" s="76">
        <f>IF(TrRoad_act!I26=0,"",I52/TrRoad_act!I26*1000)</f>
        <v>45.3964788056104</v>
      </c>
      <c r="J110" s="76">
        <f>IF(TrRoad_act!J26=0,"",J52/TrRoad_act!J26*1000)</f>
        <v>46.325095799497468</v>
      </c>
      <c r="K110" s="76">
        <f>IF(TrRoad_act!K26=0,"",K52/TrRoad_act!K26*1000)</f>
        <v>47.805605657028075</v>
      </c>
      <c r="L110" s="76">
        <f>IF(TrRoad_act!L26=0,"",L52/TrRoad_act!L26*1000)</f>
        <v>47.981386115014445</v>
      </c>
      <c r="M110" s="76">
        <f>IF(TrRoad_act!M26=0,"",M52/TrRoad_act!M26*1000)</f>
        <v>46.534096118897409</v>
      </c>
      <c r="N110" s="76">
        <f>IF(TrRoad_act!N26=0,"",N52/TrRoad_act!N26*1000)</f>
        <v>43.998313306500748</v>
      </c>
      <c r="O110" s="76">
        <f>IF(TrRoad_act!O26=0,"",O52/TrRoad_act!O26*1000)</f>
        <v>42.125434464631283</v>
      </c>
      <c r="P110" s="76">
        <f>IF(TrRoad_act!P26=0,"",P52/TrRoad_act!P26*1000)</f>
        <v>41.435859234360585</v>
      </c>
      <c r="Q110" s="76">
        <f>IF(TrRoad_act!Q26=0,"",Q52/TrRoad_act!Q26*1000)</f>
        <v>37.978781920209983</v>
      </c>
    </row>
    <row r="111" spans="1:17" ht="11.45" customHeight="1" x14ac:dyDescent="0.25">
      <c r="A111" s="17" t="s">
        <v>23</v>
      </c>
      <c r="B111" s="75">
        <f>IF(TrRoad_act!B27=0,"",B53/TrRoad_act!B27*1000)</f>
        <v>55.613780432232517</v>
      </c>
      <c r="C111" s="75">
        <f>IF(TrRoad_act!C27=0,"",C53/TrRoad_act!C27*1000)</f>
        <v>55.698960902479079</v>
      </c>
      <c r="D111" s="75">
        <f>IF(TrRoad_act!D27=0,"",D53/TrRoad_act!D27*1000)</f>
        <v>53.872722945228169</v>
      </c>
      <c r="E111" s="75">
        <f>IF(TrRoad_act!E27=0,"",E53/TrRoad_act!E27*1000)</f>
        <v>54.212680911673971</v>
      </c>
      <c r="F111" s="75">
        <f>IF(TrRoad_act!F27=0,"",F53/TrRoad_act!F27*1000)</f>
        <v>52.541783634697985</v>
      </c>
      <c r="G111" s="75">
        <f>IF(TrRoad_act!G27=0,"",G53/TrRoad_act!G27*1000)</f>
        <v>51.158229037001107</v>
      </c>
      <c r="H111" s="75">
        <f>IF(TrRoad_act!H27=0,"",H53/TrRoad_act!H27*1000)</f>
        <v>50.094334540448642</v>
      </c>
      <c r="I111" s="75">
        <f>IF(TrRoad_act!I27=0,"",I53/TrRoad_act!I27*1000)</f>
        <v>47.609169752558316</v>
      </c>
      <c r="J111" s="75">
        <f>IF(TrRoad_act!J27=0,"",J53/TrRoad_act!J27*1000)</f>
        <v>48.388859549557182</v>
      </c>
      <c r="K111" s="75">
        <f>IF(TrRoad_act!K27=0,"",K53/TrRoad_act!K27*1000)</f>
        <v>50.058589726320932</v>
      </c>
      <c r="L111" s="75">
        <f>IF(TrRoad_act!L27=0,"",L53/TrRoad_act!L27*1000)</f>
        <v>50.346392139174711</v>
      </c>
      <c r="M111" s="75">
        <f>IF(TrRoad_act!M27=0,"",M53/TrRoad_act!M27*1000)</f>
        <v>48.747102151755797</v>
      </c>
      <c r="N111" s="75">
        <f>IF(TrRoad_act!N27=0,"",N53/TrRoad_act!N27*1000)</f>
        <v>46.106951953503909</v>
      </c>
      <c r="O111" s="75">
        <f>IF(TrRoad_act!O27=0,"",O53/TrRoad_act!O27*1000)</f>
        <v>44.237847678121362</v>
      </c>
      <c r="P111" s="75">
        <f>IF(TrRoad_act!P27=0,"",P53/TrRoad_act!P27*1000)</f>
        <v>43.586709640771581</v>
      </c>
      <c r="Q111" s="75">
        <f>IF(TrRoad_act!Q27=0,"",Q53/TrRoad_act!Q27*1000)</f>
        <v>39.743267028701077</v>
      </c>
    </row>
    <row r="112" spans="1:17" ht="11.45" customHeight="1" x14ac:dyDescent="0.25">
      <c r="A112" s="15" t="s">
        <v>22</v>
      </c>
      <c r="B112" s="74">
        <f>IF(TrRoad_act!B28=0,"",B55/TrRoad_act!B28*1000)</f>
        <v>45.207839093258102</v>
      </c>
      <c r="C112" s="74">
        <f>IF(TrRoad_act!C28=0,"",C55/TrRoad_act!C28*1000)</f>
        <v>42.871424111616477</v>
      </c>
      <c r="D112" s="74">
        <f>IF(TrRoad_act!D28=0,"",D55/TrRoad_act!D28*1000)</f>
        <v>40.210741368426156</v>
      </c>
      <c r="E112" s="74">
        <f>IF(TrRoad_act!E28=0,"",E55/TrRoad_act!E28*1000)</f>
        <v>40.318288906392809</v>
      </c>
      <c r="F112" s="74">
        <f>IF(TrRoad_act!F28=0,"",F55/TrRoad_act!F28*1000)</f>
        <v>39.426100294681383</v>
      </c>
      <c r="G112" s="74">
        <f>IF(TrRoad_act!G28=0,"",G55/TrRoad_act!G28*1000)</f>
        <v>38.640296091207659</v>
      </c>
      <c r="H112" s="74">
        <f>IF(TrRoad_act!H28=0,"",H55/TrRoad_act!H28*1000)</f>
        <v>37.661369474737256</v>
      </c>
      <c r="I112" s="74">
        <f>IF(TrRoad_act!I28=0,"",I55/TrRoad_act!I28*1000)</f>
        <v>36.356467260000322</v>
      </c>
      <c r="J112" s="74">
        <f>IF(TrRoad_act!J28=0,"",J55/TrRoad_act!J28*1000)</f>
        <v>37.7447786596599</v>
      </c>
      <c r="K112" s="74">
        <f>IF(TrRoad_act!K28=0,"",K55/TrRoad_act!K28*1000)</f>
        <v>38.936873793910017</v>
      </c>
      <c r="L112" s="74">
        <f>IF(TrRoad_act!L28=0,"",L55/TrRoad_act!L28*1000)</f>
        <v>38.932121772844312</v>
      </c>
      <c r="M112" s="74">
        <f>IF(TrRoad_act!M28=0,"",M55/TrRoad_act!M28*1000)</f>
        <v>38.145308716746136</v>
      </c>
      <c r="N112" s="74">
        <f>IF(TrRoad_act!N28=0,"",N55/TrRoad_act!N28*1000)</f>
        <v>36.272687532751064</v>
      </c>
      <c r="O112" s="74">
        <f>IF(TrRoad_act!O28=0,"",O55/TrRoad_act!O28*1000)</f>
        <v>35.267395806806007</v>
      </c>
      <c r="P112" s="74">
        <f>IF(TrRoad_act!P28=0,"",P55/TrRoad_act!P28*1000)</f>
        <v>34.359314318497987</v>
      </c>
      <c r="Q112" s="74">
        <f>IF(TrRoad_act!Q28=0,"",Q55/TrRoad_act!Q28*1000)</f>
        <v>32.033004863233614</v>
      </c>
    </row>
    <row r="114" spans="1:17" ht="11.45" customHeight="1" x14ac:dyDescent="0.25">
      <c r="A114" s="27" t="s">
        <v>72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8"/>
      <c r="M114" s="68"/>
      <c r="N114" s="68"/>
      <c r="O114" s="68"/>
      <c r="P114" s="68"/>
      <c r="Q114" s="68"/>
    </row>
    <row r="115" spans="1:17" ht="11.45" customHeight="1" x14ac:dyDescent="0.25">
      <c r="A115" s="25" t="s">
        <v>39</v>
      </c>
      <c r="B115" s="79"/>
      <c r="C115" s="79"/>
      <c r="D115" s="79"/>
      <c r="E115" s="79"/>
      <c r="F115" s="79"/>
      <c r="G115" s="79"/>
      <c r="H115" s="79"/>
      <c r="I115" s="79"/>
      <c r="J115" s="79"/>
      <c r="K115" s="79"/>
      <c r="L115" s="79"/>
      <c r="M115" s="79"/>
      <c r="N115" s="79"/>
      <c r="O115" s="79"/>
      <c r="P115" s="79"/>
      <c r="Q115" s="79"/>
    </row>
    <row r="116" spans="1:17" ht="11.45" customHeight="1" x14ac:dyDescent="0.25">
      <c r="A116" s="23" t="s">
        <v>30</v>
      </c>
      <c r="B116" s="78">
        <f>IF(B19=0,"",1000000*B19/TrRoad_act!B86)</f>
        <v>113.4404685567149</v>
      </c>
      <c r="C116" s="78">
        <f>IF(C19=0,"",1000000*C19/TrRoad_act!C86)</f>
        <v>118.01787725888815</v>
      </c>
      <c r="D116" s="78">
        <f>IF(D19=0,"",1000000*D19/TrRoad_act!D86)</f>
        <v>99.971664323908612</v>
      </c>
      <c r="E116" s="78">
        <f>IF(E19=0,"",1000000*E19/TrRoad_act!E86)</f>
        <v>109.26714736614575</v>
      </c>
      <c r="F116" s="78">
        <f>IF(F19=0,"",1000000*F19/TrRoad_act!F86)</f>
        <v>99.519809840289014</v>
      </c>
      <c r="G116" s="78">
        <f>IF(G19=0,"",1000000*G19/TrRoad_act!G86)</f>
        <v>105.69855831122541</v>
      </c>
      <c r="H116" s="78">
        <f>IF(H19=0,"",1000000*H19/TrRoad_act!H86)</f>
        <v>99.639537556162779</v>
      </c>
      <c r="I116" s="78">
        <f>IF(I19=0,"",1000000*I19/TrRoad_act!I86)</f>
        <v>104.1610559912811</v>
      </c>
      <c r="J116" s="78">
        <f>IF(J19=0,"",1000000*J19/TrRoad_act!J86)</f>
        <v>99.266477978664852</v>
      </c>
      <c r="K116" s="78">
        <f>IF(K19=0,"",1000000*K19/TrRoad_act!K86)</f>
        <v>103.22010063638552</v>
      </c>
      <c r="L116" s="78">
        <f>IF(L19=0,"",1000000*L19/TrRoad_act!L86)</f>
        <v>104.78526768972365</v>
      </c>
      <c r="M116" s="78">
        <f>IF(M19=0,"",1000000*M19/TrRoad_act!M86)</f>
        <v>95.340631863350708</v>
      </c>
      <c r="N116" s="78">
        <f>IF(N19=0,"",1000000*N19/TrRoad_act!N86)</f>
        <v>91.178790539303407</v>
      </c>
      <c r="O116" s="78">
        <f>IF(O19=0,"",1000000*O19/TrRoad_act!O86)</f>
        <v>90.67578911943572</v>
      </c>
      <c r="P116" s="78">
        <f>IF(P19=0,"",1000000*P19/TrRoad_act!P86)</f>
        <v>100.71489497704124</v>
      </c>
      <c r="Q116" s="78">
        <f>IF(Q19=0,"",1000000*Q19/TrRoad_act!Q86)</f>
        <v>107.83474783353783</v>
      </c>
    </row>
    <row r="117" spans="1:17" ht="11.45" customHeight="1" x14ac:dyDescent="0.25">
      <c r="A117" s="19" t="s">
        <v>29</v>
      </c>
      <c r="B117" s="76">
        <f>IF(B21=0,"",1000000*B21/TrRoad_act!B87)</f>
        <v>877.14094848843342</v>
      </c>
      <c r="C117" s="76">
        <f>IF(C21=0,"",1000000*C21/TrRoad_act!C87)</f>
        <v>874.98079275020154</v>
      </c>
      <c r="D117" s="76">
        <f>IF(D21=0,"",1000000*D21/TrRoad_act!D87)</f>
        <v>876.59486251601243</v>
      </c>
      <c r="E117" s="76">
        <f>IF(E21=0,"",1000000*E21/TrRoad_act!E87)</f>
        <v>913.95886385543395</v>
      </c>
      <c r="F117" s="76">
        <f>IF(F21=0,"",1000000*F21/TrRoad_act!F87)</f>
        <v>885.10626853797874</v>
      </c>
      <c r="G117" s="76">
        <f>IF(G21=0,"",1000000*G21/TrRoad_act!G87)</f>
        <v>886.44949886004304</v>
      </c>
      <c r="H117" s="76">
        <f>IF(H21=0,"",1000000*H21/TrRoad_act!H87)</f>
        <v>877.75311215552813</v>
      </c>
      <c r="I117" s="76">
        <f>IF(I21=0,"",1000000*I21/TrRoad_act!I87)</f>
        <v>861.9271471532943</v>
      </c>
      <c r="J117" s="76">
        <f>IF(J21=0,"",1000000*J21/TrRoad_act!J87)</f>
        <v>819.34355762005066</v>
      </c>
      <c r="K117" s="76">
        <f>IF(K21=0,"",1000000*K21/TrRoad_act!K87)</f>
        <v>810.32365883289992</v>
      </c>
      <c r="L117" s="76">
        <f>IF(L21=0,"",1000000*L21/TrRoad_act!L87)</f>
        <v>783.48556801417817</v>
      </c>
      <c r="M117" s="76">
        <f>IF(M21=0,"",1000000*M21/TrRoad_act!M87)</f>
        <v>750.70142184859924</v>
      </c>
      <c r="N117" s="76">
        <f>IF(N21=0,"",1000000*N21/TrRoad_act!N87)</f>
        <v>692.68007536085872</v>
      </c>
      <c r="O117" s="76">
        <f>IF(O21=0,"",1000000*O21/TrRoad_act!O87)</f>
        <v>694.83837203769554</v>
      </c>
      <c r="P117" s="76">
        <f>IF(P21=0,"",1000000*P21/TrRoad_act!P87)</f>
        <v>709.61011323097796</v>
      </c>
      <c r="Q117" s="76">
        <f>IF(Q21=0,"",1000000*Q21/TrRoad_act!Q87)</f>
        <v>735.19698739017963</v>
      </c>
    </row>
    <row r="118" spans="1:17" ht="11.45" customHeight="1" x14ac:dyDescent="0.25">
      <c r="A118" s="62" t="s">
        <v>59</v>
      </c>
      <c r="B118" s="77">
        <f>IF(B22=0,"",1000000*B22/TrRoad_act!B88)</f>
        <v>681.07450680119223</v>
      </c>
      <c r="C118" s="77">
        <f>IF(C22=0,"",1000000*C22/TrRoad_act!C88)</f>
        <v>676.17037998872695</v>
      </c>
      <c r="D118" s="77">
        <f>IF(D22=0,"",1000000*D22/TrRoad_act!D88)</f>
        <v>657.15429230952441</v>
      </c>
      <c r="E118" s="77">
        <f>IF(E22=0,"",1000000*E22/TrRoad_act!E88)</f>
        <v>671.70350647209409</v>
      </c>
      <c r="F118" s="77">
        <f>IF(F22=0,"",1000000*F22/TrRoad_act!F88)</f>
        <v>643.63923779909646</v>
      </c>
      <c r="G118" s="77">
        <f>IF(G22=0,"",1000000*G22/TrRoad_act!G88)</f>
        <v>628.04730679215493</v>
      </c>
      <c r="H118" s="77">
        <f>IF(H22=0,"",1000000*H22/TrRoad_act!H88)</f>
        <v>607.36710357109234</v>
      </c>
      <c r="I118" s="77">
        <f>IF(I22=0,"",1000000*I22/TrRoad_act!I88)</f>
        <v>586.25639025442604</v>
      </c>
      <c r="J118" s="77">
        <f>IF(J22=0,"",1000000*J22/TrRoad_act!J88)</f>
        <v>543.26926584015166</v>
      </c>
      <c r="K118" s="77">
        <f>IF(K22=0,"",1000000*K22/TrRoad_act!K88)</f>
        <v>531.9715044569042</v>
      </c>
      <c r="L118" s="77">
        <f>IF(L22=0,"",1000000*L22/TrRoad_act!L88)</f>
        <v>504.16269614027902</v>
      </c>
      <c r="M118" s="77">
        <f>IF(M22=0,"",1000000*M22/TrRoad_act!M88)</f>
        <v>478.33596797228421</v>
      </c>
      <c r="N118" s="77">
        <f>IF(N22=0,"",1000000*N22/TrRoad_act!N88)</f>
        <v>437.50245807807562</v>
      </c>
      <c r="O118" s="77">
        <f>IF(O22=0,"",1000000*O22/TrRoad_act!O88)</f>
        <v>439.28330199991876</v>
      </c>
      <c r="P118" s="77">
        <f>IF(P22=0,"",1000000*P22/TrRoad_act!P88)</f>
        <v>440.09074375176209</v>
      </c>
      <c r="Q118" s="77">
        <f>IF(Q22=0,"",1000000*Q22/TrRoad_act!Q88)</f>
        <v>436.56589974693003</v>
      </c>
    </row>
    <row r="119" spans="1:17" ht="11.45" customHeight="1" x14ac:dyDescent="0.25">
      <c r="A119" s="62" t="s">
        <v>58</v>
      </c>
      <c r="B119" s="77">
        <f>IF(B24=0,"",1000000*B24/TrRoad_act!B89)</f>
        <v>1409.4286708783254</v>
      </c>
      <c r="C119" s="77">
        <f>IF(C24=0,"",1000000*C24/TrRoad_act!C89)</f>
        <v>1351.2818464945476</v>
      </c>
      <c r="D119" s="77">
        <f>IF(D24=0,"",1000000*D24/TrRoad_act!D89)</f>
        <v>1343.2495771299907</v>
      </c>
      <c r="E119" s="77">
        <f>IF(E24=0,"",1000000*E24/TrRoad_act!E89)</f>
        <v>1359.3926202838873</v>
      </c>
      <c r="F119" s="77">
        <f>IF(F24=0,"",1000000*F24/TrRoad_act!F89)</f>
        <v>1272.1071513675097</v>
      </c>
      <c r="G119" s="77">
        <f>IF(G24=0,"",1000000*G24/TrRoad_act!G89)</f>
        <v>1251.710682424261</v>
      </c>
      <c r="H119" s="77">
        <f>IF(H24=0,"",1000000*H24/TrRoad_act!H89)</f>
        <v>1215.023228367932</v>
      </c>
      <c r="I119" s="77">
        <f>IF(I24=0,"",1000000*I24/TrRoad_act!I89)</f>
        <v>1171.8941797653038</v>
      </c>
      <c r="J119" s="77">
        <f>IF(J24=0,"",1000000*J24/TrRoad_act!J89)</f>
        <v>1110.256869816285</v>
      </c>
      <c r="K119" s="77">
        <f>IF(K24=0,"",1000000*K24/TrRoad_act!K89)</f>
        <v>1085.1127653564699</v>
      </c>
      <c r="L119" s="77">
        <f>IF(L24=0,"",1000000*L24/TrRoad_act!L89)</f>
        <v>1044.6156901509635</v>
      </c>
      <c r="M119" s="77">
        <f>IF(M24=0,"",1000000*M24/TrRoad_act!M89)</f>
        <v>995.20460950006429</v>
      </c>
      <c r="N119" s="77">
        <f>IF(N24=0,"",1000000*N24/TrRoad_act!N89)</f>
        <v>914.24579884058187</v>
      </c>
      <c r="O119" s="77">
        <f>IF(O24=0,"",1000000*O24/TrRoad_act!O89)</f>
        <v>906.79468167668983</v>
      </c>
      <c r="P119" s="77">
        <f>IF(P24=0,"",1000000*P24/TrRoad_act!P89)</f>
        <v>923.02339501951565</v>
      </c>
      <c r="Q119" s="77">
        <f>IF(Q24=0,"",1000000*Q24/TrRoad_act!Q89)</f>
        <v>964.20385553271865</v>
      </c>
    </row>
    <row r="120" spans="1:17" ht="11.45" customHeight="1" x14ac:dyDescent="0.25">
      <c r="A120" s="62" t="s">
        <v>57</v>
      </c>
      <c r="B120" s="77">
        <f>IF(B26=0,"",1000000*B26/TrRoad_act!B90)</f>
        <v>840.83545369242893</v>
      </c>
      <c r="C120" s="77">
        <f>IF(C26=0,"",1000000*C26/TrRoad_act!C90)</f>
        <v>807.79753273013216</v>
      </c>
      <c r="D120" s="77">
        <f>IF(D26=0,"",1000000*D26/TrRoad_act!D90)</f>
        <v>791.625</v>
      </c>
      <c r="E120" s="77">
        <f>IF(E26=0,"",1000000*E26/TrRoad_act!E90)</f>
        <v>849.1893569072322</v>
      </c>
      <c r="F120" s="77">
        <f>IF(F26=0,"",1000000*F26/TrRoad_act!F90)</f>
        <v>910.49202474882213</v>
      </c>
      <c r="G120" s="77">
        <f>IF(G26=0,"",1000000*G26/TrRoad_act!G90)</f>
        <v>823.84050582193333</v>
      </c>
      <c r="H120" s="77">
        <f>IF(H26=0,"",1000000*H26/TrRoad_act!H90)</f>
        <v>827.942745704088</v>
      </c>
      <c r="I120" s="77">
        <f>IF(I26=0,"",1000000*I26/TrRoad_act!I90)</f>
        <v>829.34029811270852</v>
      </c>
      <c r="J120" s="77">
        <f>IF(J26=0,"",1000000*J26/TrRoad_act!J90)</f>
        <v>718.5929648241206</v>
      </c>
      <c r="K120" s="77">
        <f>IF(K26=0,"",1000000*K26/TrRoad_act!K90)</f>
        <v>708.65592913227295</v>
      </c>
      <c r="L120" s="77">
        <f>IF(L26=0,"",1000000*L26/TrRoad_act!L90)</f>
        <v>708.35295150948582</v>
      </c>
      <c r="M120" s="77">
        <f>IF(M26=0,"",1000000*M26/TrRoad_act!M90)</f>
        <v>679.72244032731942</v>
      </c>
      <c r="N120" s="77">
        <f>IF(N26=0,"",1000000*N26/TrRoad_act!N90)</f>
        <v>648.31217442620789</v>
      </c>
      <c r="O120" s="77">
        <f>IF(O26=0,"",1000000*O26/TrRoad_act!O90)</f>
        <v>636.97592580647108</v>
      </c>
      <c r="P120" s="77">
        <f>IF(P26=0,"",1000000*P26/TrRoad_act!P90)</f>
        <v>659.08091136168457</v>
      </c>
      <c r="Q120" s="77">
        <f>IF(Q26=0,"",1000000*Q26/TrRoad_act!Q90)</f>
        <v>780.36971359803385</v>
      </c>
    </row>
    <row r="121" spans="1:17" ht="11.45" customHeight="1" x14ac:dyDescent="0.25">
      <c r="A121" s="62" t="s">
        <v>56</v>
      </c>
      <c r="B121" s="77" t="str">
        <f>IF(B27=0,"",1000000*B27/TrRoad_act!B91)</f>
        <v/>
      </c>
      <c r="C121" s="77" t="str">
        <f>IF(C27=0,"",1000000*C27/TrRoad_act!C91)</f>
        <v/>
      </c>
      <c r="D121" s="77" t="str">
        <f>IF(D27=0,"",1000000*D27/TrRoad_act!D91)</f>
        <v/>
      </c>
      <c r="E121" s="77" t="str">
        <f>IF(E27=0,"",1000000*E27/TrRoad_act!E91)</f>
        <v/>
      </c>
      <c r="F121" s="77">
        <f>IF(F27=0,"",1000000*F27/TrRoad_act!F91)</f>
        <v>781.31570571422253</v>
      </c>
      <c r="G121" s="77">
        <f>IF(G27=0,"",1000000*G27/TrRoad_act!G91)</f>
        <v>781.80185339933701</v>
      </c>
      <c r="H121" s="77">
        <f>IF(H27=0,"",1000000*H27/TrRoad_act!H91)</f>
        <v>768.19870276349104</v>
      </c>
      <c r="I121" s="77">
        <f>IF(I27=0,"",1000000*I27/TrRoad_act!I91)</f>
        <v>752.95191330474449</v>
      </c>
      <c r="J121" s="77">
        <f>IF(J27=0,"",1000000*J27/TrRoad_act!J91)</f>
        <v>736.02245366789248</v>
      </c>
      <c r="K121" s="77">
        <f>IF(K27=0,"",1000000*K27/TrRoad_act!K91)</f>
        <v>742.20491082447938</v>
      </c>
      <c r="L121" s="77">
        <f>IF(L27=0,"",1000000*L27/TrRoad_act!L91)</f>
        <v>710.0197918683682</v>
      </c>
      <c r="M121" s="77">
        <f>IF(M27=0,"",1000000*M27/TrRoad_act!M91)</f>
        <v>701.63576732448485</v>
      </c>
      <c r="N121" s="77">
        <f>IF(N27=0,"",1000000*N27/TrRoad_act!N91)</f>
        <v>658.95929362380855</v>
      </c>
      <c r="O121" s="77">
        <f>IF(O27=0,"",1000000*O27/TrRoad_act!O91)</f>
        <v>677.5893884053736</v>
      </c>
      <c r="P121" s="77">
        <f>IF(P27=0,"",1000000*P27/TrRoad_act!P91)</f>
        <v>689.45896799144919</v>
      </c>
      <c r="Q121" s="77">
        <f>IF(Q27=0,"",1000000*Q27/TrRoad_act!Q91)</f>
        <v>734.8882121811896</v>
      </c>
    </row>
    <row r="122" spans="1:17" ht="11.45" customHeight="1" x14ac:dyDescent="0.25">
      <c r="A122" s="62" t="s">
        <v>60</v>
      </c>
      <c r="B122" s="77" t="str">
        <f>IF(B29=0,"",1000000*B29/TrRoad_act!B92)</f>
        <v/>
      </c>
      <c r="C122" s="77" t="str">
        <f>IF(C29=0,"",1000000*C29/TrRoad_act!C92)</f>
        <v/>
      </c>
      <c r="D122" s="77" t="str">
        <f>IF(D29=0,"",1000000*D29/TrRoad_act!D92)</f>
        <v/>
      </c>
      <c r="E122" s="77" t="str">
        <f>IF(E29=0,"",1000000*E29/TrRoad_act!E92)</f>
        <v/>
      </c>
      <c r="F122" s="77" t="str">
        <f>IF(F29=0,"",1000000*F29/TrRoad_act!F92)</f>
        <v/>
      </c>
      <c r="G122" s="77" t="str">
        <f>IF(G29=0,"",1000000*G29/TrRoad_act!G92)</f>
        <v/>
      </c>
      <c r="H122" s="77" t="str">
        <f>IF(H29=0,"",1000000*H29/TrRoad_act!H92)</f>
        <v/>
      </c>
      <c r="I122" s="77" t="str">
        <f>IF(I29=0,"",1000000*I29/TrRoad_act!I92)</f>
        <v/>
      </c>
      <c r="J122" s="77" t="str">
        <f>IF(J29=0,"",1000000*J29/TrRoad_act!J92)</f>
        <v/>
      </c>
      <c r="K122" s="77" t="str">
        <f>IF(K29=0,"",1000000*K29/TrRoad_act!K92)</f>
        <v/>
      </c>
      <c r="L122" s="77" t="str">
        <f>IF(L29=0,"",1000000*L29/TrRoad_act!L92)</f>
        <v/>
      </c>
      <c r="M122" s="77" t="str">
        <f>IF(M29=0,"",1000000*M29/TrRoad_act!M92)</f>
        <v/>
      </c>
      <c r="N122" s="77" t="str">
        <f>IF(N29=0,"",1000000*N29/TrRoad_act!N92)</f>
        <v/>
      </c>
      <c r="O122" s="77" t="str">
        <f>IF(O29=0,"",1000000*O29/TrRoad_act!O92)</f>
        <v/>
      </c>
      <c r="P122" s="77">
        <f>IF(P29=0,"",1000000*P29/TrRoad_act!P92)</f>
        <v>305.51177401346655</v>
      </c>
      <c r="Q122" s="77">
        <f>IF(Q29=0,"",1000000*Q29/TrRoad_act!Q92)</f>
        <v>303.0074645083032</v>
      </c>
    </row>
    <row r="123" spans="1:17" ht="11.45" customHeight="1" x14ac:dyDescent="0.25">
      <c r="A123" s="62" t="s">
        <v>55</v>
      </c>
      <c r="B123" s="77" t="str">
        <f>IF(B32=0,"",1000000*B32/TrRoad_act!B93)</f>
        <v/>
      </c>
      <c r="C123" s="77" t="str">
        <f>IF(C32=0,"",1000000*C32/TrRoad_act!C93)</f>
        <v/>
      </c>
      <c r="D123" s="77" t="str">
        <f>IF(D32=0,"",1000000*D32/TrRoad_act!D93)</f>
        <v/>
      </c>
      <c r="E123" s="77" t="str">
        <f>IF(E32=0,"",1000000*E32/TrRoad_act!E93)</f>
        <v/>
      </c>
      <c r="F123" s="77" t="str">
        <f>IF(F32=0,"",1000000*F32/TrRoad_act!F93)</f>
        <v/>
      </c>
      <c r="G123" s="77" t="str">
        <f>IF(G32=0,"",1000000*G32/TrRoad_act!G93)</f>
        <v/>
      </c>
      <c r="H123" s="77" t="str">
        <f>IF(H32=0,"",1000000*H32/TrRoad_act!H93)</f>
        <v/>
      </c>
      <c r="I123" s="77" t="str">
        <f>IF(I32=0,"",1000000*I32/TrRoad_act!I93)</f>
        <v/>
      </c>
      <c r="J123" s="77" t="str">
        <f>IF(J32=0,"",1000000*J32/TrRoad_act!J93)</f>
        <v/>
      </c>
      <c r="K123" s="77" t="str">
        <f>IF(K32=0,"",1000000*K32/TrRoad_act!K93)</f>
        <v/>
      </c>
      <c r="L123" s="77">
        <f>IF(L32=0,"",1000000*L32/TrRoad_act!L93)</f>
        <v>316.21641036693779</v>
      </c>
      <c r="M123" s="77">
        <f>IF(M32=0,"",1000000*M32/TrRoad_act!M93)</f>
        <v>317.97299470056447</v>
      </c>
      <c r="N123" s="77">
        <f>IF(N32=0,"",1000000*N32/TrRoad_act!N93)</f>
        <v>319.93118705784445</v>
      </c>
      <c r="O123" s="77">
        <f>IF(O32=0,"",1000000*O32/TrRoad_act!O93)</f>
        <v>321.66437776699291</v>
      </c>
      <c r="P123" s="77">
        <f>IF(P32=0,"",1000000*P32/TrRoad_act!P93)</f>
        <v>323.77561615976833</v>
      </c>
      <c r="Q123" s="77">
        <f>IF(Q32=0,"",1000000*Q32/TrRoad_act!Q93)</f>
        <v>326.43851371299826</v>
      </c>
    </row>
    <row r="124" spans="1:17" ht="11.45" customHeight="1" x14ac:dyDescent="0.25">
      <c r="A124" s="19" t="s">
        <v>28</v>
      </c>
      <c r="B124" s="76">
        <f>IF(B33=0,"",1000000*B33/TrRoad_act!B94)</f>
        <v>21204.659737954702</v>
      </c>
      <c r="C124" s="76">
        <f>IF(C33=0,"",1000000*C33/TrRoad_act!C94)</f>
        <v>20386.725234287191</v>
      </c>
      <c r="D124" s="76">
        <f>IF(D33=0,"",1000000*D33/TrRoad_act!D94)</f>
        <v>19809.622865709291</v>
      </c>
      <c r="E124" s="76">
        <f>IF(E33=0,"",1000000*E33/TrRoad_act!E94)</f>
        <v>19184.32577140168</v>
      </c>
      <c r="F124" s="76">
        <f>IF(F33=0,"",1000000*F33/TrRoad_act!F94)</f>
        <v>18582.907658674554</v>
      </c>
      <c r="G124" s="76">
        <f>IF(G33=0,"",1000000*G33/TrRoad_act!G94)</f>
        <v>18030.23150877278</v>
      </c>
      <c r="H124" s="76">
        <f>IF(H33=0,"",1000000*H33/TrRoad_act!H94)</f>
        <v>17463.148138456043</v>
      </c>
      <c r="I124" s="76">
        <f>IF(I33=0,"",1000000*I33/TrRoad_act!I94)</f>
        <v>17610.744263721779</v>
      </c>
      <c r="J124" s="76">
        <f>IF(J33=0,"",1000000*J33/TrRoad_act!J94)</f>
        <v>17112.786678247219</v>
      </c>
      <c r="K124" s="76">
        <f>IF(K33=0,"",1000000*K33/TrRoad_act!K94)</f>
        <v>16560.975018191948</v>
      </c>
      <c r="L124" s="76">
        <f>IF(L33=0,"",1000000*L33/TrRoad_act!L94)</f>
        <v>16056.259806891161</v>
      </c>
      <c r="M124" s="76">
        <f>IF(M33=0,"",1000000*M33/TrRoad_act!M94)</f>
        <v>15635.989521283018</v>
      </c>
      <c r="N124" s="76">
        <f>IF(N33=0,"",1000000*N33/TrRoad_act!N94)</f>
        <v>15288.344344954345</v>
      </c>
      <c r="O124" s="76">
        <f>IF(O33=0,"",1000000*O33/TrRoad_act!O94)</f>
        <v>15195.30683927712</v>
      </c>
      <c r="P124" s="76">
        <f>IF(P33=0,"",1000000*P33/TrRoad_act!P94)</f>
        <v>14546.005588540067</v>
      </c>
      <c r="Q124" s="76">
        <f>IF(Q33=0,"",1000000*Q33/TrRoad_act!Q94)</f>
        <v>15087.553561125118</v>
      </c>
    </row>
    <row r="125" spans="1:17" ht="11.45" customHeight="1" x14ac:dyDescent="0.25">
      <c r="A125" s="62" t="s">
        <v>59</v>
      </c>
      <c r="B125" s="75">
        <f>IF(B34=0,"",1000000*B34/TrRoad_act!B95)</f>
        <v>4087.7128761898807</v>
      </c>
      <c r="C125" s="75">
        <f>IF(C34=0,"",1000000*C34/TrRoad_act!C95)</f>
        <v>3954.6157568778717</v>
      </c>
      <c r="D125" s="75">
        <f>IF(D34=0,"",1000000*D34/TrRoad_act!D95)</f>
        <v>3804.6501559601143</v>
      </c>
      <c r="E125" s="75">
        <f>IF(E34=0,"",1000000*E34/TrRoad_act!E95)</f>
        <v>3692.1128787600569</v>
      </c>
      <c r="F125" s="75">
        <f>IF(F34=0,"",1000000*F34/TrRoad_act!F95)</f>
        <v>3580.2399562419318</v>
      </c>
      <c r="G125" s="75">
        <f>IF(G34=0,"",1000000*G34/TrRoad_act!G95)</f>
        <v>3493.0559956070574</v>
      </c>
      <c r="H125" s="75">
        <f>IF(H34=0,"",1000000*H34/TrRoad_act!H95)</f>
        <v>3388.7840990820355</v>
      </c>
      <c r="I125" s="75">
        <f>IF(I34=0,"",1000000*I34/TrRoad_act!I95)</f>
        <v>3379.7652086371713</v>
      </c>
      <c r="J125" s="75">
        <f>IF(J34=0,"",1000000*J34/TrRoad_act!J95)</f>
        <v>3284.6039178746378</v>
      </c>
      <c r="K125" s="75">
        <f>IF(K34=0,"",1000000*K34/TrRoad_act!K95)</f>
        <v>3185.5320723288719</v>
      </c>
      <c r="L125" s="75">
        <f>IF(L34=0,"",1000000*L34/TrRoad_act!L95)</f>
        <v>3071.9207996372379</v>
      </c>
      <c r="M125" s="75">
        <f>IF(M34=0,"",1000000*M34/TrRoad_act!M95)</f>
        <v>2952.5740876805612</v>
      </c>
      <c r="N125" s="75">
        <f>IF(N34=0,"",1000000*N34/TrRoad_act!N95)</f>
        <v>2833.3985080494153</v>
      </c>
      <c r="O125" s="75">
        <f>IF(O34=0,"",1000000*O34/TrRoad_act!O95)</f>
        <v>2752.4451029445049</v>
      </c>
      <c r="P125" s="75">
        <f>IF(P34=0,"",1000000*P34/TrRoad_act!P95)</f>
        <v>2645.7937838143348</v>
      </c>
      <c r="Q125" s="75">
        <f>IF(Q34=0,"",1000000*Q34/TrRoad_act!Q95)</f>
        <v>2668.3070215730736</v>
      </c>
    </row>
    <row r="126" spans="1:17" ht="11.45" customHeight="1" x14ac:dyDescent="0.25">
      <c r="A126" s="62" t="s">
        <v>58</v>
      </c>
      <c r="B126" s="75">
        <f>IF(B36=0,"",1000000*B36/TrRoad_act!B96)</f>
        <v>21616.065411541265</v>
      </c>
      <c r="C126" s="75">
        <f>IF(C36=0,"",1000000*C36/TrRoad_act!C96)</f>
        <v>20766.493326690859</v>
      </c>
      <c r="D126" s="75">
        <f>IF(D36=0,"",1000000*D36/TrRoad_act!D96)</f>
        <v>20112.057762365352</v>
      </c>
      <c r="E126" s="75">
        <f>IF(E36=0,"",1000000*E36/TrRoad_act!E96)</f>
        <v>19618.504961096576</v>
      </c>
      <c r="F126" s="75">
        <f>IF(F36=0,"",1000000*F36/TrRoad_act!F96)</f>
        <v>19022.694452144351</v>
      </c>
      <c r="G126" s="75">
        <f>IF(G36=0,"",1000000*G36/TrRoad_act!G96)</f>
        <v>18454.866473349186</v>
      </c>
      <c r="H126" s="75">
        <f>IF(H36=0,"",1000000*H36/TrRoad_act!H96)</f>
        <v>17838.902737719964</v>
      </c>
      <c r="I126" s="75">
        <f>IF(I36=0,"",1000000*I36/TrRoad_act!I96)</f>
        <v>18063.38218327476</v>
      </c>
      <c r="J126" s="75">
        <f>IF(J36=0,"",1000000*J36/TrRoad_act!J96)</f>
        <v>17509.496984167967</v>
      </c>
      <c r="K126" s="75">
        <f>IF(K36=0,"",1000000*K36/TrRoad_act!K96)</f>
        <v>16629.241644722115</v>
      </c>
      <c r="L126" s="75">
        <f>IF(L36=0,"",1000000*L36/TrRoad_act!L96)</f>
        <v>15928.630994645662</v>
      </c>
      <c r="M126" s="75">
        <f>IF(M36=0,"",1000000*M36/TrRoad_act!M96)</f>
        <v>15639.57873930893</v>
      </c>
      <c r="N126" s="75">
        <f>IF(N36=0,"",1000000*N36/TrRoad_act!N96)</f>
        <v>14941.56245992209</v>
      </c>
      <c r="O126" s="75">
        <f>IF(O36=0,"",1000000*O36/TrRoad_act!O96)</f>
        <v>15030.372907001194</v>
      </c>
      <c r="P126" s="75">
        <f>IF(P36=0,"",1000000*P36/TrRoad_act!P96)</f>
        <v>14949.805064712915</v>
      </c>
      <c r="Q126" s="75">
        <f>IF(Q36=0,"",1000000*Q36/TrRoad_act!Q96)</f>
        <v>13646.676318878915</v>
      </c>
    </row>
    <row r="127" spans="1:17" ht="11.45" customHeight="1" x14ac:dyDescent="0.25">
      <c r="A127" s="62" t="s">
        <v>57</v>
      </c>
      <c r="B127" s="75" t="str">
        <f>IF(B38=0,"",1000000*B38/TrRoad_act!B97)</f>
        <v/>
      </c>
      <c r="C127" s="75" t="str">
        <f>IF(C38=0,"",1000000*C38/TrRoad_act!C97)</f>
        <v/>
      </c>
      <c r="D127" s="75" t="str">
        <f>IF(D38=0,"",1000000*D38/TrRoad_act!D97)</f>
        <v/>
      </c>
      <c r="E127" s="75" t="str">
        <f>IF(E38=0,"",1000000*E38/TrRoad_act!E97)</f>
        <v/>
      </c>
      <c r="F127" s="75" t="str">
        <f>IF(F38=0,"",1000000*F38/TrRoad_act!F97)</f>
        <v/>
      </c>
      <c r="G127" s="75" t="str">
        <f>IF(G38=0,"",1000000*G38/TrRoad_act!G97)</f>
        <v/>
      </c>
      <c r="H127" s="75" t="str">
        <f>IF(H38=0,"",1000000*H38/TrRoad_act!H97)</f>
        <v/>
      </c>
      <c r="I127" s="75" t="str">
        <f>IF(I38=0,"",1000000*I38/TrRoad_act!I97)</f>
        <v/>
      </c>
      <c r="J127" s="75" t="str">
        <f>IF(J38=0,"",1000000*J38/TrRoad_act!J97)</f>
        <v/>
      </c>
      <c r="K127" s="75" t="str">
        <f>IF(K38=0,"",1000000*K38/TrRoad_act!K97)</f>
        <v/>
      </c>
      <c r="L127" s="75" t="str">
        <f>IF(L38=0,"",1000000*L38/TrRoad_act!L97)</f>
        <v/>
      </c>
      <c r="M127" s="75" t="str">
        <f>IF(M38=0,"",1000000*M38/TrRoad_act!M97)</f>
        <v/>
      </c>
      <c r="N127" s="75" t="str">
        <f>IF(N38=0,"",1000000*N38/TrRoad_act!N97)</f>
        <v/>
      </c>
      <c r="O127" s="75" t="str">
        <f>IF(O38=0,"",1000000*O38/TrRoad_act!O97)</f>
        <v/>
      </c>
      <c r="P127" s="75">
        <f>IF(P38=0,"",1000000*P38/TrRoad_act!P97)</f>
        <v>6988.4570077624803</v>
      </c>
      <c r="Q127" s="75">
        <f>IF(Q38=0,"",1000000*Q38/TrRoad_act!Q97)</f>
        <v>7252.3645363680198</v>
      </c>
    </row>
    <row r="128" spans="1:17" ht="11.45" customHeight="1" x14ac:dyDescent="0.25">
      <c r="A128" s="62" t="s">
        <v>56</v>
      </c>
      <c r="B128" s="75">
        <f>IF(B39=0,"",1000000*B39/TrRoad_act!B98)</f>
        <v>13761.317376814597</v>
      </c>
      <c r="C128" s="75">
        <f>IF(C39=0,"",1000000*C39/TrRoad_act!C98)</f>
        <v>14153.492063492064</v>
      </c>
      <c r="D128" s="75">
        <f>IF(D39=0,"",1000000*D39/TrRoad_act!D98)</f>
        <v>13461.538461538461</v>
      </c>
      <c r="E128" s="75">
        <f>IF(E39=0,"",1000000*E39/TrRoad_act!E98)</f>
        <v>12458.471760797342</v>
      </c>
      <c r="F128" s="75">
        <f>IF(F39=0,"",1000000*F39/TrRoad_act!F98)</f>
        <v>12480.388625460091</v>
      </c>
      <c r="G128" s="75">
        <f>IF(G39=0,"",1000000*G39/TrRoad_act!G98)</f>
        <v>12299.270638824115</v>
      </c>
      <c r="H128" s="75">
        <f>IF(H39=0,"",1000000*H39/TrRoad_act!H98)</f>
        <v>12554.868352384678</v>
      </c>
      <c r="I128" s="75">
        <f>IF(I39=0,"",1000000*I39/TrRoad_act!I98)</f>
        <v>12560.874659400928</v>
      </c>
      <c r="J128" s="75">
        <f>IF(J39=0,"",1000000*J39/TrRoad_act!J98)</f>
        <v>12335.022119409396</v>
      </c>
      <c r="K128" s="75">
        <f>IF(K39=0,"",1000000*K39/TrRoad_act!K98)</f>
        <v>19648.710852833723</v>
      </c>
      <c r="L128" s="75">
        <f>IF(L39=0,"",1000000*L39/TrRoad_act!L98)</f>
        <v>23765.266573326189</v>
      </c>
      <c r="M128" s="75">
        <f>IF(M39=0,"",1000000*M39/TrRoad_act!M98)</f>
        <v>19713.806488577968</v>
      </c>
      <c r="N128" s="75">
        <f>IF(N39=0,"",1000000*N39/TrRoad_act!N98)</f>
        <v>27741.990609203651</v>
      </c>
      <c r="O128" s="75">
        <f>IF(O39=0,"",1000000*O39/TrRoad_act!O98)</f>
        <v>23171.721884094452</v>
      </c>
      <c r="P128" s="75">
        <f>IF(P39=0,"",1000000*P39/TrRoad_act!P98)</f>
        <v>7333.2112685283346</v>
      </c>
      <c r="Q128" s="75">
        <f>IF(Q39=0,"",1000000*Q39/TrRoad_act!Q98)</f>
        <v>25242.916624164704</v>
      </c>
    </row>
    <row r="129" spans="1:17" ht="11.45" customHeight="1" x14ac:dyDescent="0.25">
      <c r="A129" s="62" t="s">
        <v>55</v>
      </c>
      <c r="B129" s="75" t="str">
        <f>IF(B41=0,"",1000000*B41/TrRoad_act!B99)</f>
        <v/>
      </c>
      <c r="C129" s="75" t="str">
        <f>IF(C41=0,"",1000000*C41/TrRoad_act!C99)</f>
        <v/>
      </c>
      <c r="D129" s="75" t="str">
        <f>IF(D41=0,"",1000000*D41/TrRoad_act!D99)</f>
        <v/>
      </c>
      <c r="E129" s="75" t="str">
        <f>IF(E41=0,"",1000000*E41/TrRoad_act!E99)</f>
        <v/>
      </c>
      <c r="F129" s="75" t="str">
        <f>IF(F41=0,"",1000000*F41/TrRoad_act!F99)</f>
        <v/>
      </c>
      <c r="G129" s="75" t="str">
        <f>IF(G41=0,"",1000000*G41/TrRoad_act!G99)</f>
        <v/>
      </c>
      <c r="H129" s="75" t="str">
        <f>IF(H41=0,"",1000000*H41/TrRoad_act!H99)</f>
        <v/>
      </c>
      <c r="I129" s="75" t="str">
        <f>IF(I41=0,"",1000000*I41/TrRoad_act!I99)</f>
        <v/>
      </c>
      <c r="J129" s="75" t="str">
        <f>IF(J41=0,"",1000000*J41/TrRoad_act!J99)</f>
        <v/>
      </c>
      <c r="K129" s="75" t="str">
        <f>IF(K41=0,"",1000000*K41/TrRoad_act!K99)</f>
        <v/>
      </c>
      <c r="L129" s="75" t="str">
        <f>IF(L41=0,"",1000000*L41/TrRoad_act!L99)</f>
        <v/>
      </c>
      <c r="M129" s="75" t="str">
        <f>IF(M41=0,"",1000000*M41/TrRoad_act!M99)</f>
        <v/>
      </c>
      <c r="N129" s="75" t="str">
        <f>IF(N41=0,"",1000000*N41/TrRoad_act!N99)</f>
        <v/>
      </c>
      <c r="O129" s="75" t="str">
        <f>IF(O41=0,"",1000000*O41/TrRoad_act!O99)</f>
        <v/>
      </c>
      <c r="P129" s="75">
        <f>IF(P41=0,"",1000000*P41/TrRoad_act!P99)</f>
        <v>10775.213941149634</v>
      </c>
      <c r="Q129" s="75">
        <f>IF(Q41=0,"",1000000*Q41/TrRoad_act!Q99)</f>
        <v>10803.373231603335</v>
      </c>
    </row>
    <row r="130" spans="1:17" ht="11.45" customHeight="1" x14ac:dyDescent="0.25">
      <c r="A130" s="25" t="s">
        <v>18</v>
      </c>
      <c r="B130" s="79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79"/>
      <c r="N130" s="79"/>
      <c r="O130" s="79"/>
      <c r="P130" s="79"/>
      <c r="Q130" s="79"/>
    </row>
    <row r="131" spans="1:17" ht="11.45" customHeight="1" x14ac:dyDescent="0.25">
      <c r="A131" s="23" t="s">
        <v>27</v>
      </c>
      <c r="B131" s="78">
        <f>IF(B43=0,"",1000000*B43/TrRoad_act!B101)</f>
        <v>734.89883479356286</v>
      </c>
      <c r="C131" s="78">
        <f>IF(C43=0,"",1000000*C43/TrRoad_act!C101)</f>
        <v>843.51693242489114</v>
      </c>
      <c r="D131" s="78">
        <f>IF(D43=0,"",1000000*D43/TrRoad_act!D101)</f>
        <v>733.88944313112165</v>
      </c>
      <c r="E131" s="78">
        <f>IF(E43=0,"",1000000*E43/TrRoad_act!E101)</f>
        <v>758.43547494843392</v>
      </c>
      <c r="F131" s="78">
        <f>IF(F43=0,"",1000000*F43/TrRoad_act!F101)</f>
        <v>726.62277645364088</v>
      </c>
      <c r="G131" s="78">
        <f>IF(G43=0,"",1000000*G43/TrRoad_act!G101)</f>
        <v>689.85500620201287</v>
      </c>
      <c r="H131" s="78">
        <f>IF(H43=0,"",1000000*H43/TrRoad_act!H101)</f>
        <v>719.05810687811515</v>
      </c>
      <c r="I131" s="78">
        <f>IF(I43=0,"",1000000*I43/TrRoad_act!I101)</f>
        <v>726.14402777672251</v>
      </c>
      <c r="J131" s="78">
        <f>IF(J43=0,"",1000000*J43/TrRoad_act!J101)</f>
        <v>722.62158476488491</v>
      </c>
      <c r="K131" s="78">
        <f>IF(K43=0,"",1000000*K43/TrRoad_act!K101)</f>
        <v>713.92874359374264</v>
      </c>
      <c r="L131" s="78">
        <f>IF(L43=0,"",1000000*L43/TrRoad_act!L101)</f>
        <v>708.25851892257538</v>
      </c>
      <c r="M131" s="78">
        <f>IF(M43=0,"",1000000*M43/TrRoad_act!M101)</f>
        <v>707.38421593368844</v>
      </c>
      <c r="N131" s="78">
        <f>IF(N43=0,"",1000000*N43/TrRoad_act!N101)</f>
        <v>704.45551345564843</v>
      </c>
      <c r="O131" s="78">
        <f>IF(O43=0,"",1000000*O43/TrRoad_act!O101)</f>
        <v>702.1609667945761</v>
      </c>
      <c r="P131" s="78">
        <f>IF(P43=0,"",1000000*P43/TrRoad_act!P101)</f>
        <v>698.18229027963196</v>
      </c>
      <c r="Q131" s="78">
        <f>IF(Q43=0,"",1000000*Q43/TrRoad_act!Q101)</f>
        <v>731.05764747623846</v>
      </c>
    </row>
    <row r="132" spans="1:17" ht="11.45" customHeight="1" x14ac:dyDescent="0.25">
      <c r="A132" s="62" t="s">
        <v>59</v>
      </c>
      <c r="B132" s="77">
        <f>IF(B44=0,"",1000000*B44/TrRoad_act!B102)</f>
        <v>862.32692436777666</v>
      </c>
      <c r="C132" s="77">
        <f>IF(C44=0,"",1000000*C44/TrRoad_act!C102)</f>
        <v>955.40808450685029</v>
      </c>
      <c r="D132" s="77">
        <f>IF(D44=0,"",1000000*D44/TrRoad_act!D102)</f>
        <v>874.00320313058126</v>
      </c>
      <c r="E132" s="77">
        <f>IF(E44=0,"",1000000*E44/TrRoad_act!E102)</f>
        <v>874.39625909728852</v>
      </c>
      <c r="F132" s="77">
        <f>IF(F44=0,"",1000000*F44/TrRoad_act!F102)</f>
        <v>868.29516072241461</v>
      </c>
      <c r="G132" s="77">
        <f>IF(G44=0,"",1000000*G44/TrRoad_act!G102)</f>
        <v>842.5092945902453</v>
      </c>
      <c r="H132" s="77">
        <f>IF(H44=0,"",1000000*H44/TrRoad_act!H102)</f>
        <v>847.32110893184449</v>
      </c>
      <c r="I132" s="77">
        <f>IF(I44=0,"",1000000*I44/TrRoad_act!I102)</f>
        <v>908.53146025103615</v>
      </c>
      <c r="J132" s="77">
        <f>IF(J44=0,"",1000000*J44/TrRoad_act!J102)</f>
        <v>952.61463451529073</v>
      </c>
      <c r="K132" s="77">
        <f>IF(K44=0,"",1000000*K44/TrRoad_act!K102)</f>
        <v>908.61071295090142</v>
      </c>
      <c r="L132" s="77">
        <f>IF(L44=0,"",1000000*L44/TrRoad_act!L102)</f>
        <v>892.9374175715401</v>
      </c>
      <c r="M132" s="77">
        <f>IF(M44=0,"",1000000*M44/TrRoad_act!M102)</f>
        <v>895.5873052271229</v>
      </c>
      <c r="N132" s="77">
        <f>IF(N44=0,"",1000000*N44/TrRoad_act!N102)</f>
        <v>865.37878193096708</v>
      </c>
      <c r="O132" s="77">
        <f>IF(O44=0,"",1000000*O44/TrRoad_act!O102)</f>
        <v>809.70671928116315</v>
      </c>
      <c r="P132" s="77">
        <f>IF(P44=0,"",1000000*P44/TrRoad_act!P102)</f>
        <v>792.39997215626215</v>
      </c>
      <c r="Q132" s="77">
        <f>IF(Q44=0,"",1000000*Q44/TrRoad_act!Q102)</f>
        <v>806.46911409302731</v>
      </c>
    </row>
    <row r="133" spans="1:17" ht="11.45" customHeight="1" x14ac:dyDescent="0.25">
      <c r="A133" s="62" t="s">
        <v>58</v>
      </c>
      <c r="B133" s="77">
        <f>IF(B46=0,"",1000000*B46/TrRoad_act!B103)</f>
        <v>730.24363647107282</v>
      </c>
      <c r="C133" s="77">
        <f>IF(C46=0,"",1000000*C46/TrRoad_act!C103)</f>
        <v>839.5586290333307</v>
      </c>
      <c r="D133" s="77">
        <f>IF(D46=0,"",1000000*D46/TrRoad_act!D103)</f>
        <v>729.82641796839516</v>
      </c>
      <c r="E133" s="77">
        <f>IF(E46=0,"",1000000*E46/TrRoad_act!E103)</f>
        <v>755.38044070872161</v>
      </c>
      <c r="F133" s="77">
        <f>IF(F46=0,"",1000000*F46/TrRoad_act!F103)</f>
        <v>723.46713563691515</v>
      </c>
      <c r="G133" s="77">
        <f>IF(G46=0,"",1000000*G46/TrRoad_act!G103)</f>
        <v>686.94096276218181</v>
      </c>
      <c r="H133" s="77">
        <f>IF(H46=0,"",1000000*H46/TrRoad_act!H103)</f>
        <v>716.81622964893052</v>
      </c>
      <c r="I133" s="77">
        <f>IF(I46=0,"",1000000*I46/TrRoad_act!I103)</f>
        <v>723.33759837444234</v>
      </c>
      <c r="J133" s="77">
        <f>IF(J46=0,"",1000000*J46/TrRoad_act!J103)</f>
        <v>719.79350769661801</v>
      </c>
      <c r="K133" s="77">
        <f>IF(K46=0,"",1000000*K46/TrRoad_act!K103)</f>
        <v>711.43135249453007</v>
      </c>
      <c r="L133" s="77">
        <f>IF(L46=0,"",1000000*L46/TrRoad_act!L103)</f>
        <v>706.09137236353104</v>
      </c>
      <c r="M133" s="77">
        <f>IF(M46=0,"",1000000*M46/TrRoad_act!M103)</f>
        <v>705.4042551518445</v>
      </c>
      <c r="N133" s="77">
        <f>IF(N46=0,"",1000000*N46/TrRoad_act!N103)</f>
        <v>702.73926034228316</v>
      </c>
      <c r="O133" s="77">
        <f>IF(O46=0,"",1000000*O46/TrRoad_act!O103)</f>
        <v>700.77663446028293</v>
      </c>
      <c r="P133" s="77">
        <f>IF(P46=0,"",1000000*P46/TrRoad_act!P103)</f>
        <v>697.12322342880145</v>
      </c>
      <c r="Q133" s="77">
        <f>IF(Q46=0,"",1000000*Q46/TrRoad_act!Q103)</f>
        <v>729.37896366412281</v>
      </c>
    </row>
    <row r="134" spans="1:17" ht="11.45" customHeight="1" x14ac:dyDescent="0.25">
      <c r="A134" s="62" t="s">
        <v>57</v>
      </c>
      <c r="B134" s="77" t="str">
        <f>IF(B48=0,"",1000000*B48/TrRoad_act!B104)</f>
        <v/>
      </c>
      <c r="C134" s="77" t="str">
        <f>IF(C48=0,"",1000000*C48/TrRoad_act!C104)</f>
        <v/>
      </c>
      <c r="D134" s="77" t="str">
        <f>IF(D48=0,"",1000000*D48/TrRoad_act!D104)</f>
        <v/>
      </c>
      <c r="E134" s="77" t="str">
        <f>IF(E48=0,"",1000000*E48/TrRoad_act!E104)</f>
        <v/>
      </c>
      <c r="F134" s="77" t="str">
        <f>IF(F48=0,"",1000000*F48/TrRoad_act!F104)</f>
        <v/>
      </c>
      <c r="G134" s="77" t="str">
        <f>IF(G48=0,"",1000000*G48/TrRoad_act!G104)</f>
        <v/>
      </c>
      <c r="H134" s="77" t="str">
        <f>IF(H48=0,"",1000000*H48/TrRoad_act!H104)</f>
        <v/>
      </c>
      <c r="I134" s="77" t="str">
        <f>IF(I48=0,"",1000000*I48/TrRoad_act!I104)</f>
        <v/>
      </c>
      <c r="J134" s="77" t="str">
        <f>IF(J48=0,"",1000000*J48/TrRoad_act!J104)</f>
        <v/>
      </c>
      <c r="K134" s="77" t="str">
        <f>IF(K48=0,"",1000000*K48/TrRoad_act!K104)</f>
        <v/>
      </c>
      <c r="L134" s="77" t="str">
        <f>IF(L48=0,"",1000000*L48/TrRoad_act!L104)</f>
        <v/>
      </c>
      <c r="M134" s="77" t="str">
        <f>IF(M48=0,"",1000000*M48/TrRoad_act!M104)</f>
        <v/>
      </c>
      <c r="N134" s="77" t="str">
        <f>IF(N48=0,"",1000000*N48/TrRoad_act!N104)</f>
        <v/>
      </c>
      <c r="O134" s="77">
        <f>IF(O48=0,"",1000000*O48/TrRoad_act!O104)</f>
        <v>840.57069959481782</v>
      </c>
      <c r="P134" s="77">
        <f>IF(P48=0,"",1000000*P48/TrRoad_act!P104)</f>
        <v>546.09022366980173</v>
      </c>
      <c r="Q134" s="77">
        <f>IF(Q48=0,"",1000000*Q48/TrRoad_act!Q104)</f>
        <v>620.74665647298116</v>
      </c>
    </row>
    <row r="135" spans="1:17" ht="11.45" customHeight="1" x14ac:dyDescent="0.25">
      <c r="A135" s="62" t="s">
        <v>56</v>
      </c>
      <c r="B135" s="77" t="str">
        <f>IF(B49=0,"",1000000*B49/TrRoad_act!B105)</f>
        <v/>
      </c>
      <c r="C135" s="77" t="str">
        <f>IF(C49=0,"",1000000*C49/TrRoad_act!C105)</f>
        <v/>
      </c>
      <c r="D135" s="77" t="str">
        <f>IF(D49=0,"",1000000*D49/TrRoad_act!D105)</f>
        <v/>
      </c>
      <c r="E135" s="77" t="str">
        <f>IF(E49=0,"",1000000*E49/TrRoad_act!E105)</f>
        <v/>
      </c>
      <c r="F135" s="77" t="str">
        <f>IF(F49=0,"",1000000*F49/TrRoad_act!F105)</f>
        <v/>
      </c>
      <c r="G135" s="77" t="str">
        <f>IF(G49=0,"",1000000*G49/TrRoad_act!G105)</f>
        <v/>
      </c>
      <c r="H135" s="77" t="str">
        <f>IF(H49=0,"",1000000*H49/TrRoad_act!H105)</f>
        <v/>
      </c>
      <c r="I135" s="77" t="str">
        <f>IF(I49=0,"",1000000*I49/TrRoad_act!I105)</f>
        <v/>
      </c>
      <c r="J135" s="77" t="str">
        <f>IF(J49=0,"",1000000*J49/TrRoad_act!J105)</f>
        <v/>
      </c>
      <c r="K135" s="77" t="str">
        <f>IF(K49=0,"",1000000*K49/TrRoad_act!K105)</f>
        <v/>
      </c>
      <c r="L135" s="77" t="str">
        <f>IF(L49=0,"",1000000*L49/TrRoad_act!L105)</f>
        <v/>
      </c>
      <c r="M135" s="77" t="str">
        <f>IF(M49=0,"",1000000*M49/TrRoad_act!M105)</f>
        <v/>
      </c>
      <c r="N135" s="77" t="str">
        <f>IF(N49=0,"",1000000*N49/TrRoad_act!N105)</f>
        <v/>
      </c>
      <c r="O135" s="77">
        <f>IF(O49=0,"",1000000*O49/TrRoad_act!O105)</f>
        <v>929.28200102782591</v>
      </c>
      <c r="P135" s="77">
        <f>IF(P49=0,"",1000000*P49/TrRoad_act!P105)</f>
        <v>718.14254110129923</v>
      </c>
      <c r="Q135" s="77">
        <f>IF(Q49=0,"",1000000*Q49/TrRoad_act!Q105)</f>
        <v>792.23969391197761</v>
      </c>
    </row>
    <row r="136" spans="1:17" ht="11.45" customHeight="1" x14ac:dyDescent="0.25">
      <c r="A136" s="62" t="s">
        <v>55</v>
      </c>
      <c r="B136" s="77" t="str">
        <f>IF(B51=0,"",1000000*B51/TrRoad_act!B106)</f>
        <v/>
      </c>
      <c r="C136" s="77" t="str">
        <f>IF(C51=0,"",1000000*C51/TrRoad_act!C106)</f>
        <v/>
      </c>
      <c r="D136" s="77" t="str">
        <f>IF(D51=0,"",1000000*D51/TrRoad_act!D106)</f>
        <v/>
      </c>
      <c r="E136" s="77" t="str">
        <f>IF(E51=0,"",1000000*E51/TrRoad_act!E106)</f>
        <v/>
      </c>
      <c r="F136" s="77" t="str">
        <f>IF(F51=0,"",1000000*F51/TrRoad_act!F106)</f>
        <v/>
      </c>
      <c r="G136" s="77" t="str">
        <f>IF(G51=0,"",1000000*G51/TrRoad_act!G106)</f>
        <v/>
      </c>
      <c r="H136" s="77" t="str">
        <f>IF(H51=0,"",1000000*H51/TrRoad_act!H106)</f>
        <v/>
      </c>
      <c r="I136" s="77" t="str">
        <f>IF(I51=0,"",1000000*I51/TrRoad_act!I106)</f>
        <v/>
      </c>
      <c r="J136" s="77" t="str">
        <f>IF(J51=0,"",1000000*J51/TrRoad_act!J106)</f>
        <v/>
      </c>
      <c r="K136" s="77" t="str">
        <f>IF(K51=0,"",1000000*K51/TrRoad_act!K106)</f>
        <v/>
      </c>
      <c r="L136" s="77" t="str">
        <f>IF(L51=0,"",1000000*L51/TrRoad_act!L106)</f>
        <v/>
      </c>
      <c r="M136" s="77" t="str">
        <f>IF(M51=0,"",1000000*M51/TrRoad_act!M106)</f>
        <v/>
      </c>
      <c r="N136" s="77">
        <f>IF(N51=0,"",1000000*N51/TrRoad_act!N106)</f>
        <v>357.1490231397043</v>
      </c>
      <c r="O136" s="77">
        <f>IF(O51=0,"",1000000*O51/TrRoad_act!O106)</f>
        <v>359.02565534043862</v>
      </c>
      <c r="P136" s="77">
        <f>IF(P51=0,"",1000000*P51/TrRoad_act!P106)</f>
        <v>361.00471989678459</v>
      </c>
      <c r="Q136" s="77">
        <f>IF(Q51=0,"",1000000*Q51/TrRoad_act!Q106)</f>
        <v>363.69603689900919</v>
      </c>
    </row>
    <row r="137" spans="1:17" ht="11.45" customHeight="1" x14ac:dyDescent="0.25">
      <c r="A137" s="19" t="s">
        <v>24</v>
      </c>
      <c r="B137" s="76">
        <f>IF(B52=0,"",1000000*B52/TrRoad_act!B107)</f>
        <v>15743.729906743572</v>
      </c>
      <c r="C137" s="76">
        <f>IF(C52=0,"",1000000*C52/TrRoad_act!C107)</f>
        <v>16186.457790959859</v>
      </c>
      <c r="D137" s="76">
        <f>IF(D52=0,"",1000000*D52/TrRoad_act!D107)</f>
        <v>17226.529781164536</v>
      </c>
      <c r="E137" s="76">
        <f>IF(E52=0,"",1000000*E52/TrRoad_act!E107)</f>
        <v>17646.981447243332</v>
      </c>
      <c r="F137" s="76">
        <f>IF(F52=0,"",1000000*F52/TrRoad_act!F107)</f>
        <v>19087.008860632337</v>
      </c>
      <c r="G137" s="76">
        <f>IF(G52=0,"",1000000*G52/TrRoad_act!G107)</f>
        <v>19515.778250135743</v>
      </c>
      <c r="H137" s="76">
        <f>IF(H52=0,"",1000000*H52/TrRoad_act!H107)</f>
        <v>19657.974977090391</v>
      </c>
      <c r="I137" s="76">
        <f>IF(I52=0,"",1000000*I52/TrRoad_act!I107)</f>
        <v>19673.469728015916</v>
      </c>
      <c r="J137" s="76">
        <f>IF(J52=0,"",1000000*J52/TrRoad_act!J107)</f>
        <v>18440.18460928652</v>
      </c>
      <c r="K137" s="76">
        <f>IF(K52=0,"",1000000*K52/TrRoad_act!K107)</f>
        <v>16877.874331511044</v>
      </c>
      <c r="L137" s="76">
        <f>IF(L52=0,"",1000000*L52/TrRoad_act!L107)</f>
        <v>16918.580283885451</v>
      </c>
      <c r="M137" s="76">
        <f>IF(M52=0,"",1000000*M52/TrRoad_act!M107)</f>
        <v>16434.655040663081</v>
      </c>
      <c r="N137" s="76">
        <f>IF(N52=0,"",1000000*N52/TrRoad_act!N107)</f>
        <v>15187.633425054453</v>
      </c>
      <c r="O137" s="76">
        <f>IF(O52=0,"",1000000*O52/TrRoad_act!O107)</f>
        <v>13970.539723104543</v>
      </c>
      <c r="P137" s="76">
        <f>IF(P52=0,"",1000000*P52/TrRoad_act!P107)</f>
        <v>13776.909693875463</v>
      </c>
      <c r="Q137" s="76">
        <f>IF(Q52=0,"",1000000*Q52/TrRoad_act!Q107)</f>
        <v>13251.952504029226</v>
      </c>
    </row>
    <row r="138" spans="1:17" ht="11.45" customHeight="1" x14ac:dyDescent="0.25">
      <c r="A138" s="17" t="s">
        <v>23</v>
      </c>
      <c r="B138" s="75">
        <f>IF(B53=0,"",1000000*B53/TrRoad_act!B108)</f>
        <v>13396.666608776744</v>
      </c>
      <c r="C138" s="75">
        <f>IF(C53=0,"",1000000*C53/TrRoad_act!C108)</f>
        <v>13956.723260880859</v>
      </c>
      <c r="D138" s="75">
        <f>IF(D53=0,"",1000000*D53/TrRoad_act!D108)</f>
        <v>15170.646869758973</v>
      </c>
      <c r="E138" s="75">
        <f>IF(E53=0,"",1000000*E53/TrRoad_act!E108)</f>
        <v>15665.754614976364</v>
      </c>
      <c r="F138" s="75">
        <f>IF(F53=0,"",1000000*F53/TrRoad_act!F108)</f>
        <v>17008.296767889777</v>
      </c>
      <c r="G138" s="75">
        <f>IF(G53=0,"",1000000*G53/TrRoad_act!G108)</f>
        <v>17506.865544827269</v>
      </c>
      <c r="H138" s="75">
        <f>IF(H53=0,"",1000000*H53/TrRoad_act!H108)</f>
        <v>17714.409484718606</v>
      </c>
      <c r="I138" s="75">
        <f>IF(I53=0,"",1000000*I53/TrRoad_act!I108)</f>
        <v>17857.443702659468</v>
      </c>
      <c r="J138" s="75">
        <f>IF(J53=0,"",1000000*J53/TrRoad_act!J108)</f>
        <v>16621.739108318612</v>
      </c>
      <c r="K138" s="75">
        <f>IF(K53=0,"",1000000*K53/TrRoad_act!K108)</f>
        <v>15021.106967527867</v>
      </c>
      <c r="L138" s="75">
        <f>IF(L53=0,"",1000000*L53/TrRoad_act!L108)</f>
        <v>14990.449025451031</v>
      </c>
      <c r="M138" s="75">
        <f>IF(M53=0,"",1000000*M53/TrRoad_act!M108)</f>
        <v>14521.253528456813</v>
      </c>
      <c r="N138" s="75">
        <f>IF(N53=0,"",1000000*N53/TrRoad_act!N108)</f>
        <v>13334.18329459387</v>
      </c>
      <c r="O138" s="75">
        <f>IF(O53=0,"",1000000*O53/TrRoad_act!O108)</f>
        <v>12004.688009526653</v>
      </c>
      <c r="P138" s="75">
        <f>IF(P53=0,"",1000000*P53/TrRoad_act!P108)</f>
        <v>11887.259150544496</v>
      </c>
      <c r="Q138" s="75">
        <f>IF(Q53=0,"",1000000*Q53/TrRoad_act!Q108)</f>
        <v>11468.706158572544</v>
      </c>
    </row>
    <row r="139" spans="1:17" ht="11.45" customHeight="1" x14ac:dyDescent="0.25">
      <c r="A139" s="15" t="s">
        <v>22</v>
      </c>
      <c r="B139" s="74">
        <f>IF(B55=0,"",1000000*B55/TrRoad_act!B109)</f>
        <v>53465.678546355288</v>
      </c>
      <c r="C139" s="74">
        <f>IF(C55=0,"",1000000*C55/TrRoad_act!C109)</f>
        <v>50722.095949106675</v>
      </c>
      <c r="D139" s="74">
        <f>IF(D55=0,"",1000000*D55/TrRoad_act!D109)</f>
        <v>47934.443110428729</v>
      </c>
      <c r="E139" s="74">
        <f>IF(E55=0,"",1000000*E55/TrRoad_act!E109)</f>
        <v>47881.507292312628</v>
      </c>
      <c r="F139" s="74">
        <f>IF(F55=0,"",1000000*F55/TrRoad_act!F109)</f>
        <v>46297.08945524013</v>
      </c>
      <c r="G139" s="74">
        <f>IF(G55=0,"",1000000*G55/TrRoad_act!G109)</f>
        <v>45402.304357771558</v>
      </c>
      <c r="H139" s="74">
        <f>IF(H55=0,"",1000000*H55/TrRoad_act!H109)</f>
        <v>44623.091633404329</v>
      </c>
      <c r="I139" s="74">
        <f>IF(I55=0,"",1000000*I55/TrRoad_act!I109)</f>
        <v>43150.809296386571</v>
      </c>
      <c r="J139" s="74">
        <f>IF(J55=0,"",1000000*J55/TrRoad_act!J109)</f>
        <v>44233.475541194464</v>
      </c>
      <c r="K139" s="74">
        <f>IF(K55=0,"",1000000*K55/TrRoad_act!K109)</f>
        <v>45076.280632412258</v>
      </c>
      <c r="L139" s="74">
        <f>IF(L55=0,"",1000000*L55/TrRoad_act!L109)</f>
        <v>46536.954588775356</v>
      </c>
      <c r="M139" s="74">
        <f>IF(M55=0,"",1000000*M55/TrRoad_act!M109)</f>
        <v>45437.516970033728</v>
      </c>
      <c r="N139" s="74">
        <f>IF(N55=0,"",1000000*N55/TrRoad_act!N109)</f>
        <v>43065.978071848811</v>
      </c>
      <c r="O139" s="74">
        <f>IF(O55=0,"",1000000*O55/TrRoad_act!O109)</f>
        <v>41937.268054498141</v>
      </c>
      <c r="P139" s="74">
        <f>IF(P55=0,"",1000000*P55/TrRoad_act!P109)</f>
        <v>40937.971531609575</v>
      </c>
      <c r="Q139" s="74">
        <f>IF(Q55=0,"",1000000*Q55/TrRoad_act!Q109)</f>
        <v>37869.210360560435</v>
      </c>
    </row>
    <row r="141" spans="1:17" ht="11.45" customHeight="1" x14ac:dyDescent="0.25">
      <c r="A141" s="27" t="s">
        <v>41</v>
      </c>
      <c r="B141" s="57">
        <f t="shared" ref="B141:Q141" si="11">IF(B17=0,0,B17/B$17)</f>
        <v>1</v>
      </c>
      <c r="C141" s="57">
        <f t="shared" si="11"/>
        <v>1</v>
      </c>
      <c r="D141" s="57">
        <f t="shared" si="11"/>
        <v>1</v>
      </c>
      <c r="E141" s="57">
        <f t="shared" si="11"/>
        <v>1</v>
      </c>
      <c r="F141" s="57">
        <f t="shared" si="11"/>
        <v>1</v>
      </c>
      <c r="G141" s="57">
        <f t="shared" si="11"/>
        <v>1</v>
      </c>
      <c r="H141" s="57">
        <f t="shared" si="11"/>
        <v>1</v>
      </c>
      <c r="I141" s="57">
        <f t="shared" si="11"/>
        <v>1</v>
      </c>
      <c r="J141" s="57">
        <f t="shared" si="11"/>
        <v>1</v>
      </c>
      <c r="K141" s="57">
        <f t="shared" si="11"/>
        <v>1</v>
      </c>
      <c r="L141" s="57">
        <f t="shared" si="11"/>
        <v>1</v>
      </c>
      <c r="M141" s="57">
        <f t="shared" si="11"/>
        <v>1</v>
      </c>
      <c r="N141" s="57">
        <f t="shared" si="11"/>
        <v>1</v>
      </c>
      <c r="O141" s="57">
        <f t="shared" si="11"/>
        <v>1</v>
      </c>
      <c r="P141" s="57">
        <f t="shared" si="11"/>
        <v>1</v>
      </c>
      <c r="Q141" s="57">
        <f t="shared" si="11"/>
        <v>1</v>
      </c>
    </row>
    <row r="142" spans="1:17" ht="11.45" customHeight="1" x14ac:dyDescent="0.25">
      <c r="A142" s="25" t="s">
        <v>39</v>
      </c>
      <c r="B142" s="56">
        <f t="shared" ref="B142:Q142" si="12">IF(B18=0,0,B18/B$17)</f>
        <v>0.63944807437361062</v>
      </c>
      <c r="C142" s="56">
        <f t="shared" si="12"/>
        <v>0.62729551735786637</v>
      </c>
      <c r="D142" s="56">
        <f t="shared" si="12"/>
        <v>0.62845644997051653</v>
      </c>
      <c r="E142" s="56">
        <f t="shared" si="12"/>
        <v>0.62221462889494472</v>
      </c>
      <c r="F142" s="56">
        <f t="shared" si="12"/>
        <v>0.60665803947538322</v>
      </c>
      <c r="G142" s="56">
        <f t="shared" si="12"/>
        <v>0.60883015304961352</v>
      </c>
      <c r="H142" s="56">
        <f t="shared" si="12"/>
        <v>0.60878376441266702</v>
      </c>
      <c r="I142" s="56">
        <f t="shared" si="12"/>
        <v>0.59890003646338519</v>
      </c>
      <c r="J142" s="56">
        <f t="shared" si="12"/>
        <v>0.60863016435723294</v>
      </c>
      <c r="K142" s="56">
        <f t="shared" si="12"/>
        <v>0.63267893880742576</v>
      </c>
      <c r="L142" s="56">
        <f t="shared" si="12"/>
        <v>0.63392114480794026</v>
      </c>
      <c r="M142" s="56">
        <f t="shared" si="12"/>
        <v>0.63760218784758704</v>
      </c>
      <c r="N142" s="56">
        <f t="shared" si="12"/>
        <v>0.64445116521590073</v>
      </c>
      <c r="O142" s="56">
        <f t="shared" si="12"/>
        <v>0.65619561767415213</v>
      </c>
      <c r="P142" s="56">
        <f t="shared" si="12"/>
        <v>0.66118188079266593</v>
      </c>
      <c r="Q142" s="56">
        <f t="shared" si="12"/>
        <v>0.67095853461948807</v>
      </c>
    </row>
    <row r="143" spans="1:17" ht="11.45" customHeight="1" x14ac:dyDescent="0.25">
      <c r="A143" s="55" t="s">
        <v>30</v>
      </c>
      <c r="B143" s="54">
        <f t="shared" ref="B143:Q143" si="13">IF(B19=0,0,B19/B$17)</f>
        <v>1.3887157528452175E-2</v>
      </c>
      <c r="C143" s="54">
        <f t="shared" si="13"/>
        <v>1.3974677638737104E-2</v>
      </c>
      <c r="D143" s="54">
        <f t="shared" si="13"/>
        <v>1.2495890388760653E-2</v>
      </c>
      <c r="E143" s="54">
        <f t="shared" si="13"/>
        <v>1.3384262752228732E-2</v>
      </c>
      <c r="F143" s="54">
        <f t="shared" si="13"/>
        <v>1.2398479617070902E-2</v>
      </c>
      <c r="G143" s="54">
        <f t="shared" si="13"/>
        <v>1.3633076136585312E-2</v>
      </c>
      <c r="H143" s="54">
        <f t="shared" si="13"/>
        <v>1.3346201305815987E-2</v>
      </c>
      <c r="I143" s="54">
        <f t="shared" si="13"/>
        <v>1.4524999351227995E-2</v>
      </c>
      <c r="J143" s="54">
        <f t="shared" si="13"/>
        <v>1.5039155470358266E-2</v>
      </c>
      <c r="K143" s="54">
        <f t="shared" si="13"/>
        <v>1.6696195566433848E-2</v>
      </c>
      <c r="L143" s="54">
        <f t="shared" si="13"/>
        <v>1.7558099480953739E-2</v>
      </c>
      <c r="M143" s="54">
        <f t="shared" si="13"/>
        <v>1.6791362854614602E-2</v>
      </c>
      <c r="N143" s="54">
        <f t="shared" si="13"/>
        <v>1.7540970363349173E-2</v>
      </c>
      <c r="O143" s="54">
        <f t="shared" si="13"/>
        <v>1.7825797267280612E-2</v>
      </c>
      <c r="P143" s="54">
        <f t="shared" si="13"/>
        <v>1.9689013566821963E-2</v>
      </c>
      <c r="Q143" s="54">
        <f t="shared" si="13"/>
        <v>2.0501731515571182E-2</v>
      </c>
    </row>
    <row r="144" spans="1:17" ht="11.45" customHeight="1" x14ac:dyDescent="0.25">
      <c r="A144" s="51" t="s">
        <v>29</v>
      </c>
      <c r="B144" s="50">
        <f t="shared" ref="B144:Q144" si="14">IF(B21=0,0,B21/B$17)</f>
        <v>0.58113586253997218</v>
      </c>
      <c r="C144" s="50">
        <f t="shared" si="14"/>
        <v>0.57157177961700123</v>
      </c>
      <c r="D144" s="50">
        <f t="shared" si="14"/>
        <v>0.57632795715231144</v>
      </c>
      <c r="E144" s="50">
        <f t="shared" si="14"/>
        <v>0.57207797941980432</v>
      </c>
      <c r="F144" s="50">
        <f t="shared" si="14"/>
        <v>0.55910990532247062</v>
      </c>
      <c r="G144" s="50">
        <f t="shared" si="14"/>
        <v>0.56229957186007529</v>
      </c>
      <c r="H144" s="50">
        <f t="shared" si="14"/>
        <v>0.56240161697009894</v>
      </c>
      <c r="I144" s="50">
        <f t="shared" si="14"/>
        <v>0.55156999035044063</v>
      </c>
      <c r="J144" s="50">
        <f t="shared" si="14"/>
        <v>0.55969066262830847</v>
      </c>
      <c r="K144" s="50">
        <f t="shared" si="14"/>
        <v>0.58107871578885084</v>
      </c>
      <c r="L144" s="50">
        <f t="shared" si="14"/>
        <v>0.58179979919574332</v>
      </c>
      <c r="M144" s="50">
        <f t="shared" si="14"/>
        <v>0.58584557477372434</v>
      </c>
      <c r="N144" s="50">
        <f t="shared" si="14"/>
        <v>0.59035028526905975</v>
      </c>
      <c r="O144" s="50">
        <f t="shared" si="14"/>
        <v>0.60189975089428127</v>
      </c>
      <c r="P144" s="50">
        <f t="shared" si="14"/>
        <v>0.60716952113736489</v>
      </c>
      <c r="Q144" s="50">
        <f t="shared" si="14"/>
        <v>0.61238289301080362</v>
      </c>
    </row>
    <row r="145" spans="1:17" ht="11.45" customHeight="1" x14ac:dyDescent="0.25">
      <c r="A145" s="53" t="s">
        <v>59</v>
      </c>
      <c r="B145" s="52">
        <f t="shared" ref="B145:Q145" si="15">IF(B22=0,0,B22/B$17)</f>
        <v>0.32779930259372181</v>
      </c>
      <c r="C145" s="52">
        <f t="shared" si="15"/>
        <v>0.30970824128736318</v>
      </c>
      <c r="D145" s="52">
        <f t="shared" si="15"/>
        <v>0.29201313883552055</v>
      </c>
      <c r="E145" s="52">
        <f t="shared" si="15"/>
        <v>0.2707978974151618</v>
      </c>
      <c r="F145" s="52">
        <f t="shared" si="15"/>
        <v>0.24909098761673154</v>
      </c>
      <c r="G145" s="52">
        <f t="shared" si="15"/>
        <v>0.23207634877031022</v>
      </c>
      <c r="H145" s="52">
        <f t="shared" si="15"/>
        <v>0.21469048593494333</v>
      </c>
      <c r="I145" s="52">
        <f t="shared" si="15"/>
        <v>0.19743770578522446</v>
      </c>
      <c r="J145" s="52">
        <f t="shared" si="15"/>
        <v>0.18962843941607624</v>
      </c>
      <c r="K145" s="52">
        <f t="shared" si="15"/>
        <v>0.1886697953982906</v>
      </c>
      <c r="L145" s="52">
        <f t="shared" si="15"/>
        <v>0.18003071029915979</v>
      </c>
      <c r="M145" s="52">
        <f t="shared" si="15"/>
        <v>0.17573511481530701</v>
      </c>
      <c r="N145" s="52">
        <f t="shared" si="15"/>
        <v>0.17208487195071906</v>
      </c>
      <c r="O145" s="52">
        <f t="shared" si="15"/>
        <v>0.17112530453886896</v>
      </c>
      <c r="P145" s="52">
        <f t="shared" si="15"/>
        <v>0.16496528034467886</v>
      </c>
      <c r="Q145" s="52">
        <f t="shared" si="15"/>
        <v>0.1565774796026575</v>
      </c>
    </row>
    <row r="146" spans="1:17" ht="11.45" customHeight="1" x14ac:dyDescent="0.25">
      <c r="A146" s="53" t="s">
        <v>58</v>
      </c>
      <c r="B146" s="52">
        <f t="shared" ref="B146:Q146" si="16">IF(B24=0,0,B24/B$17)</f>
        <v>0.25022525552641806</v>
      </c>
      <c r="C146" s="52">
        <f t="shared" si="16"/>
        <v>0.25901675444198002</v>
      </c>
      <c r="D146" s="52">
        <f t="shared" si="16"/>
        <v>0.28153871669668401</v>
      </c>
      <c r="E146" s="52">
        <f t="shared" si="16"/>
        <v>0.29866753781943983</v>
      </c>
      <c r="F146" s="52">
        <f t="shared" si="16"/>
        <v>0.30708566451925223</v>
      </c>
      <c r="G146" s="52">
        <f t="shared" si="16"/>
        <v>0.3279514684054507</v>
      </c>
      <c r="H146" s="52">
        <f t="shared" si="16"/>
        <v>0.34519706707814141</v>
      </c>
      <c r="I146" s="52">
        <f t="shared" si="16"/>
        <v>0.35177461677330968</v>
      </c>
      <c r="J146" s="52">
        <f t="shared" si="16"/>
        <v>0.36849203814109394</v>
      </c>
      <c r="K146" s="52">
        <f t="shared" si="16"/>
        <v>0.39060776411228298</v>
      </c>
      <c r="L146" s="52">
        <f t="shared" si="16"/>
        <v>0.39982480112596092</v>
      </c>
      <c r="M146" s="52">
        <f t="shared" si="16"/>
        <v>0.40802533141907166</v>
      </c>
      <c r="N146" s="52">
        <f t="shared" si="16"/>
        <v>0.41497798833310162</v>
      </c>
      <c r="O146" s="52">
        <f t="shared" si="16"/>
        <v>0.42681636590520139</v>
      </c>
      <c r="P146" s="52">
        <f t="shared" si="16"/>
        <v>0.4379904786259009</v>
      </c>
      <c r="Q146" s="52">
        <f t="shared" si="16"/>
        <v>0.45097851333053035</v>
      </c>
    </row>
    <row r="147" spans="1:17" ht="11.45" customHeight="1" x14ac:dyDescent="0.25">
      <c r="A147" s="53" t="s">
        <v>57</v>
      </c>
      <c r="B147" s="52">
        <f t="shared" ref="B147:Q147" si="17">IF(B26=0,0,B26/B$17)</f>
        <v>3.1113044198323157E-3</v>
      </c>
      <c r="C147" s="52">
        <f t="shared" si="17"/>
        <v>2.8467838876579912E-3</v>
      </c>
      <c r="D147" s="52">
        <f t="shared" si="17"/>
        <v>2.7761016201067719E-3</v>
      </c>
      <c r="E147" s="52">
        <f t="shared" si="17"/>
        <v>2.6125441852027195E-3</v>
      </c>
      <c r="F147" s="52">
        <f t="shared" si="17"/>
        <v>2.5924528450945749E-3</v>
      </c>
      <c r="G147" s="52">
        <f t="shared" si="17"/>
        <v>1.5487064946293841E-3</v>
      </c>
      <c r="H147" s="52">
        <f t="shared" si="17"/>
        <v>1.3695945133964664E-3</v>
      </c>
      <c r="I147" s="52">
        <f t="shared" si="17"/>
        <v>1.2910125252688903E-3</v>
      </c>
      <c r="J147" s="52">
        <f t="shared" si="17"/>
        <v>4.4110539668734943E-4</v>
      </c>
      <c r="K147" s="52">
        <f t="shared" si="17"/>
        <v>5.7407591013333475E-4</v>
      </c>
      <c r="L147" s="52">
        <f t="shared" si="17"/>
        <v>6.9990306405203905E-4</v>
      </c>
      <c r="M147" s="52">
        <f t="shared" si="17"/>
        <v>8.0826511929023921E-4</v>
      </c>
      <c r="N147" s="52">
        <f t="shared" si="17"/>
        <v>1.0942951876435174E-3</v>
      </c>
      <c r="O147" s="52">
        <f t="shared" si="17"/>
        <v>1.3395240654716103E-3</v>
      </c>
      <c r="P147" s="52">
        <f t="shared" si="17"/>
        <v>1.4874077987559182E-3</v>
      </c>
      <c r="Q147" s="52">
        <f t="shared" si="17"/>
        <v>1.7193209928444073E-3</v>
      </c>
    </row>
    <row r="148" spans="1:17" ht="11.45" customHeight="1" x14ac:dyDescent="0.25">
      <c r="A148" s="53" t="s">
        <v>56</v>
      </c>
      <c r="B148" s="52">
        <f t="shared" ref="B148:Q148" si="18">IF(B27=0,0,B27/B$17)</f>
        <v>0</v>
      </c>
      <c r="C148" s="52">
        <f t="shared" si="18"/>
        <v>0</v>
      </c>
      <c r="D148" s="52">
        <f t="shared" si="18"/>
        <v>0</v>
      </c>
      <c r="E148" s="52">
        <f t="shared" si="18"/>
        <v>0</v>
      </c>
      <c r="F148" s="52">
        <f t="shared" si="18"/>
        <v>3.4080034139232011E-4</v>
      </c>
      <c r="G148" s="52">
        <f t="shared" si="18"/>
        <v>7.2304818968500133E-4</v>
      </c>
      <c r="H148" s="52">
        <f t="shared" si="18"/>
        <v>1.144469443617766E-3</v>
      </c>
      <c r="I148" s="52">
        <f t="shared" si="18"/>
        <v>1.0666552666375724E-3</v>
      </c>
      <c r="J148" s="52">
        <f t="shared" si="18"/>
        <v>1.1290796744509149E-3</v>
      </c>
      <c r="K148" s="52">
        <f t="shared" si="18"/>
        <v>1.2270803681437719E-3</v>
      </c>
      <c r="L148" s="52">
        <f t="shared" si="18"/>
        <v>1.2435789459330831E-3</v>
      </c>
      <c r="M148" s="52">
        <f t="shared" si="18"/>
        <v>1.2717617199515462E-3</v>
      </c>
      <c r="N148" s="52">
        <f t="shared" si="18"/>
        <v>2.1825285057392148E-3</v>
      </c>
      <c r="O148" s="52">
        <f t="shared" si="18"/>
        <v>2.5975931142036553E-3</v>
      </c>
      <c r="P148" s="52">
        <f t="shared" si="18"/>
        <v>2.686492095326491E-3</v>
      </c>
      <c r="Q148" s="52">
        <f t="shared" si="18"/>
        <v>3.027120670041291E-3</v>
      </c>
    </row>
    <row r="149" spans="1:17" ht="11.45" customHeight="1" x14ac:dyDescent="0.25">
      <c r="A149" s="53" t="s">
        <v>60</v>
      </c>
      <c r="B149" s="52">
        <f t="shared" ref="B149:Q149" si="19">IF(B29=0,0,B29/B$17)</f>
        <v>0</v>
      </c>
      <c r="C149" s="52">
        <f t="shared" si="19"/>
        <v>0</v>
      </c>
      <c r="D149" s="52">
        <f t="shared" si="19"/>
        <v>0</v>
      </c>
      <c r="E149" s="52">
        <f t="shared" si="19"/>
        <v>0</v>
      </c>
      <c r="F149" s="52">
        <f t="shared" si="19"/>
        <v>0</v>
      </c>
      <c r="G149" s="52">
        <f t="shared" si="19"/>
        <v>0</v>
      </c>
      <c r="H149" s="52">
        <f t="shared" si="19"/>
        <v>0</v>
      </c>
      <c r="I149" s="52">
        <f t="shared" si="19"/>
        <v>0</v>
      </c>
      <c r="J149" s="52">
        <f t="shared" si="19"/>
        <v>0</v>
      </c>
      <c r="K149" s="52">
        <f t="shared" si="19"/>
        <v>0</v>
      </c>
      <c r="L149" s="52">
        <f t="shared" si="19"/>
        <v>0</v>
      </c>
      <c r="M149" s="52">
        <f t="shared" si="19"/>
        <v>0</v>
      </c>
      <c r="N149" s="52">
        <f t="shared" si="19"/>
        <v>0</v>
      </c>
      <c r="O149" s="52">
        <f t="shared" si="19"/>
        <v>0</v>
      </c>
      <c r="P149" s="52">
        <f t="shared" si="19"/>
        <v>4.248115031826517E-6</v>
      </c>
      <c r="Q149" s="52">
        <f t="shared" si="19"/>
        <v>1.5399325165148076E-5</v>
      </c>
    </row>
    <row r="150" spans="1:17" ht="11.45" customHeight="1" x14ac:dyDescent="0.25">
      <c r="A150" s="53" t="s">
        <v>55</v>
      </c>
      <c r="B150" s="52">
        <f t="shared" ref="B150:Q150" si="20">IF(B32=0,0,B32/B$17)</f>
        <v>0</v>
      </c>
      <c r="C150" s="52">
        <f t="shared" si="20"/>
        <v>0</v>
      </c>
      <c r="D150" s="52">
        <f t="shared" si="20"/>
        <v>0</v>
      </c>
      <c r="E150" s="52">
        <f t="shared" si="20"/>
        <v>0</v>
      </c>
      <c r="F150" s="52">
        <f t="shared" si="20"/>
        <v>0</v>
      </c>
      <c r="G150" s="52">
        <f t="shared" si="20"/>
        <v>0</v>
      </c>
      <c r="H150" s="52">
        <f t="shared" si="20"/>
        <v>0</v>
      </c>
      <c r="I150" s="52">
        <f t="shared" si="20"/>
        <v>0</v>
      </c>
      <c r="J150" s="52">
        <f t="shared" si="20"/>
        <v>0</v>
      </c>
      <c r="K150" s="52">
        <f t="shared" si="20"/>
        <v>0</v>
      </c>
      <c r="L150" s="52">
        <f t="shared" si="20"/>
        <v>8.0576063753054154E-7</v>
      </c>
      <c r="M150" s="52">
        <f t="shared" si="20"/>
        <v>5.1017001037769866E-6</v>
      </c>
      <c r="N150" s="52">
        <f t="shared" si="20"/>
        <v>1.0601291856388936E-5</v>
      </c>
      <c r="O150" s="52">
        <f t="shared" si="20"/>
        <v>2.0963270535704518E-5</v>
      </c>
      <c r="P150" s="52">
        <f t="shared" si="20"/>
        <v>3.5614157670927788E-5</v>
      </c>
      <c r="Q150" s="52">
        <f t="shared" si="20"/>
        <v>6.5059089564769096E-5</v>
      </c>
    </row>
    <row r="151" spans="1:17" ht="11.45" customHeight="1" x14ac:dyDescent="0.25">
      <c r="A151" s="51" t="s">
        <v>28</v>
      </c>
      <c r="B151" s="50">
        <f t="shared" ref="B151:Q151" si="21">IF(B33=0,0,B33/B$17)</f>
        <v>4.4425054305186167E-2</v>
      </c>
      <c r="C151" s="50">
        <f t="shared" si="21"/>
        <v>4.1749060102128144E-2</v>
      </c>
      <c r="D151" s="50">
        <f t="shared" si="21"/>
        <v>3.9632602429444455E-2</v>
      </c>
      <c r="E151" s="50">
        <f t="shared" si="21"/>
        <v>3.6752386722911659E-2</v>
      </c>
      <c r="F151" s="50">
        <f t="shared" si="21"/>
        <v>3.5149654535841575E-2</v>
      </c>
      <c r="G151" s="50">
        <f t="shared" si="21"/>
        <v>3.2897505052952962E-2</v>
      </c>
      <c r="H151" s="50">
        <f t="shared" si="21"/>
        <v>3.3035946136752085E-2</v>
      </c>
      <c r="I151" s="50">
        <f t="shared" si="21"/>
        <v>3.28050467617165E-2</v>
      </c>
      <c r="J151" s="50">
        <f t="shared" si="21"/>
        <v>3.3900346258566166E-2</v>
      </c>
      <c r="K151" s="50">
        <f t="shared" si="21"/>
        <v>3.4904027452141079E-2</v>
      </c>
      <c r="L151" s="50">
        <f t="shared" si="21"/>
        <v>3.4563246131243112E-2</v>
      </c>
      <c r="M151" s="50">
        <f t="shared" si="21"/>
        <v>3.4965250219248074E-2</v>
      </c>
      <c r="N151" s="50">
        <f t="shared" si="21"/>
        <v>3.6559909583491812E-2</v>
      </c>
      <c r="O151" s="50">
        <f t="shared" si="21"/>
        <v>3.6470069512590159E-2</v>
      </c>
      <c r="P151" s="50">
        <f t="shared" si="21"/>
        <v>3.4323346088479006E-2</v>
      </c>
      <c r="Q151" s="50">
        <f t="shared" si="21"/>
        <v>3.8073910093113207E-2</v>
      </c>
    </row>
    <row r="152" spans="1:17" ht="11.45" customHeight="1" x14ac:dyDescent="0.25">
      <c r="A152" s="53" t="s">
        <v>59</v>
      </c>
      <c r="B152" s="52">
        <f t="shared" ref="B152:Q152" si="22">IF(B34=0,0,B34/B$17)</f>
        <v>1.4878626159623375E-4</v>
      </c>
      <c r="C152" s="52">
        <f t="shared" si="22"/>
        <v>1.4061541686227871E-4</v>
      </c>
      <c r="D152" s="52">
        <f t="shared" si="22"/>
        <v>1.3833686116464645E-4</v>
      </c>
      <c r="E152" s="52">
        <f t="shared" si="22"/>
        <v>1.2588920900600829E-4</v>
      </c>
      <c r="F152" s="52">
        <f t="shared" si="22"/>
        <v>1.1642409660371698E-4</v>
      </c>
      <c r="G152" s="52">
        <f t="shared" si="22"/>
        <v>1.0066396119119318E-4</v>
      </c>
      <c r="H152" s="52">
        <f t="shared" si="22"/>
        <v>9.282107680256764E-5</v>
      </c>
      <c r="I152" s="52">
        <f t="shared" si="22"/>
        <v>9.9393437251488735E-5</v>
      </c>
      <c r="J152" s="52">
        <f t="shared" si="22"/>
        <v>9.4226332738746172E-5</v>
      </c>
      <c r="K152" s="52">
        <f t="shared" si="22"/>
        <v>8.977707631312149E-5</v>
      </c>
      <c r="L152" s="52">
        <f t="shared" si="22"/>
        <v>8.4147287723564937E-5</v>
      </c>
      <c r="M152" s="52">
        <f t="shared" si="22"/>
        <v>8.0988205572088599E-5</v>
      </c>
      <c r="N152" s="52">
        <f t="shared" si="22"/>
        <v>8.0645953432336904E-5</v>
      </c>
      <c r="O152" s="52">
        <f t="shared" si="22"/>
        <v>7.6861804604025735E-5</v>
      </c>
      <c r="P152" s="52">
        <f t="shared" si="22"/>
        <v>7.0085093319367523E-5</v>
      </c>
      <c r="Q152" s="52">
        <f t="shared" si="22"/>
        <v>6.4522990473120219E-5</v>
      </c>
    </row>
    <row r="153" spans="1:17" ht="11.45" customHeight="1" x14ac:dyDescent="0.25">
      <c r="A153" s="53" t="s">
        <v>58</v>
      </c>
      <c r="B153" s="52">
        <f t="shared" ref="B153:Q153" si="23">IF(B36=0,0,B36/B$17)</f>
        <v>4.3883973400635573E-2</v>
      </c>
      <c r="C153" s="52">
        <f t="shared" si="23"/>
        <v>4.1223359241257834E-2</v>
      </c>
      <c r="D153" s="52">
        <f t="shared" si="23"/>
        <v>3.9469698039517179E-2</v>
      </c>
      <c r="E153" s="52">
        <f t="shared" si="23"/>
        <v>3.6124088970867191E-2</v>
      </c>
      <c r="F153" s="52">
        <f t="shared" si="23"/>
        <v>3.4404293670477676E-2</v>
      </c>
      <c r="G153" s="52">
        <f t="shared" si="23"/>
        <v>3.2110298162200165E-2</v>
      </c>
      <c r="H153" s="52">
        <f t="shared" si="23"/>
        <v>3.2194599230155371E-2</v>
      </c>
      <c r="I153" s="52">
        <f t="shared" si="23"/>
        <v>3.1766651130643087E-2</v>
      </c>
      <c r="J153" s="52">
        <f t="shared" si="23"/>
        <v>3.2905493834842738E-2</v>
      </c>
      <c r="K153" s="52">
        <f t="shared" si="23"/>
        <v>3.3285015357047948E-2</v>
      </c>
      <c r="L153" s="52">
        <f t="shared" si="23"/>
        <v>3.257792784572406E-2</v>
      </c>
      <c r="M153" s="52">
        <f t="shared" si="23"/>
        <v>3.3239240974233239E-2</v>
      </c>
      <c r="N153" s="52">
        <f t="shared" si="23"/>
        <v>3.3935083406065145E-2</v>
      </c>
      <c r="O153" s="52">
        <f t="shared" si="23"/>
        <v>3.4290690958987236E-2</v>
      </c>
      <c r="P153" s="52">
        <f t="shared" si="23"/>
        <v>3.3631162097439826E-2</v>
      </c>
      <c r="Q153" s="52">
        <f t="shared" si="23"/>
        <v>2.9362316100925771E-2</v>
      </c>
    </row>
    <row r="154" spans="1:17" ht="11.45" customHeight="1" x14ac:dyDescent="0.25">
      <c r="A154" s="53" t="s">
        <v>57</v>
      </c>
      <c r="B154" s="52">
        <f t="shared" ref="B154:Q154" si="24">IF(B38=0,0,B38/B$17)</f>
        <v>0</v>
      </c>
      <c r="C154" s="52">
        <f t="shared" si="24"/>
        <v>0</v>
      </c>
      <c r="D154" s="52">
        <f t="shared" si="24"/>
        <v>0</v>
      </c>
      <c r="E154" s="52">
        <f t="shared" si="24"/>
        <v>0</v>
      </c>
      <c r="F154" s="52">
        <f t="shared" si="24"/>
        <v>0</v>
      </c>
      <c r="G154" s="52">
        <f t="shared" si="24"/>
        <v>0</v>
      </c>
      <c r="H154" s="52">
        <f t="shared" si="24"/>
        <v>0</v>
      </c>
      <c r="I154" s="52">
        <f t="shared" si="24"/>
        <v>0</v>
      </c>
      <c r="J154" s="52">
        <f t="shared" si="24"/>
        <v>0</v>
      </c>
      <c r="K154" s="52">
        <f t="shared" si="24"/>
        <v>0</v>
      </c>
      <c r="L154" s="52">
        <f t="shared" si="24"/>
        <v>0</v>
      </c>
      <c r="M154" s="52">
        <f t="shared" si="24"/>
        <v>0</v>
      </c>
      <c r="N154" s="52">
        <f t="shared" si="24"/>
        <v>0</v>
      </c>
      <c r="O154" s="52">
        <f t="shared" si="24"/>
        <v>0</v>
      </c>
      <c r="P154" s="52">
        <f t="shared" si="24"/>
        <v>1.0857418514274631E-6</v>
      </c>
      <c r="Q154" s="52">
        <f t="shared" si="24"/>
        <v>2.7832411835021886E-5</v>
      </c>
    </row>
    <row r="155" spans="1:17" ht="11.45" customHeight="1" x14ac:dyDescent="0.25">
      <c r="A155" s="53" t="s">
        <v>56</v>
      </c>
      <c r="B155" s="52">
        <f t="shared" ref="B155:Q155" si="25">IF(B39=0,0,B39/B$17)</f>
        <v>3.9229464295436337E-4</v>
      </c>
      <c r="C155" s="52">
        <f t="shared" si="25"/>
        <v>3.8508544400803289E-4</v>
      </c>
      <c r="D155" s="52">
        <f t="shared" si="25"/>
        <v>2.4567528762624692E-5</v>
      </c>
      <c r="E155" s="52">
        <f t="shared" si="25"/>
        <v>5.024085430384666E-4</v>
      </c>
      <c r="F155" s="52">
        <f t="shared" si="25"/>
        <v>6.2893676876018927E-4</v>
      </c>
      <c r="G155" s="52">
        <f t="shared" si="25"/>
        <v>6.8654292956159811E-4</v>
      </c>
      <c r="H155" s="52">
        <f t="shared" si="25"/>
        <v>7.4852582979415352E-4</v>
      </c>
      <c r="I155" s="52">
        <f t="shared" si="25"/>
        <v>9.3900219382193027E-4</v>
      </c>
      <c r="J155" s="52">
        <f t="shared" si="25"/>
        <v>9.0062609098469078E-4</v>
      </c>
      <c r="K155" s="52">
        <f t="shared" si="25"/>
        <v>1.5292350187800191E-3</v>
      </c>
      <c r="L155" s="52">
        <f t="shared" si="25"/>
        <v>1.9011709977954832E-3</v>
      </c>
      <c r="M155" s="52">
        <f t="shared" si="25"/>
        <v>1.6450210394427494E-3</v>
      </c>
      <c r="N155" s="52">
        <f t="shared" si="25"/>
        <v>2.5441802239943322E-3</v>
      </c>
      <c r="O155" s="52">
        <f t="shared" si="25"/>
        <v>2.1025167489988959E-3</v>
      </c>
      <c r="P155" s="52">
        <f t="shared" si="25"/>
        <v>5.9129857970404841E-4</v>
      </c>
      <c r="Q155" s="52">
        <f t="shared" si="25"/>
        <v>8.5729481601677249E-3</v>
      </c>
    </row>
    <row r="156" spans="1:17" ht="11.45" customHeight="1" x14ac:dyDescent="0.25">
      <c r="A156" s="53" t="s">
        <v>55</v>
      </c>
      <c r="B156" s="52">
        <f t="shared" ref="B156:Q156" si="26">IF(B41=0,0,B41/B$17)</f>
        <v>0</v>
      </c>
      <c r="C156" s="52">
        <f t="shared" si="26"/>
        <v>0</v>
      </c>
      <c r="D156" s="52">
        <f t="shared" si="26"/>
        <v>0</v>
      </c>
      <c r="E156" s="52">
        <f t="shared" si="26"/>
        <v>0</v>
      </c>
      <c r="F156" s="52">
        <f t="shared" si="26"/>
        <v>0</v>
      </c>
      <c r="G156" s="52">
        <f t="shared" si="26"/>
        <v>0</v>
      </c>
      <c r="H156" s="52">
        <f t="shared" si="26"/>
        <v>0</v>
      </c>
      <c r="I156" s="52">
        <f t="shared" si="26"/>
        <v>0</v>
      </c>
      <c r="J156" s="52">
        <f t="shared" si="26"/>
        <v>0</v>
      </c>
      <c r="K156" s="52">
        <f t="shared" si="26"/>
        <v>0</v>
      </c>
      <c r="L156" s="52">
        <f t="shared" si="26"/>
        <v>0</v>
      </c>
      <c r="M156" s="52">
        <f t="shared" si="26"/>
        <v>0</v>
      </c>
      <c r="N156" s="52">
        <f t="shared" si="26"/>
        <v>0</v>
      </c>
      <c r="O156" s="52">
        <f t="shared" si="26"/>
        <v>0</v>
      </c>
      <c r="P156" s="52">
        <f t="shared" si="26"/>
        <v>2.9714576164334725E-5</v>
      </c>
      <c r="Q156" s="52">
        <f t="shared" si="26"/>
        <v>4.6290429711572808E-5</v>
      </c>
    </row>
    <row r="157" spans="1:17" ht="11.45" customHeight="1" x14ac:dyDescent="0.25">
      <c r="A157" s="25" t="s">
        <v>18</v>
      </c>
      <c r="B157" s="56">
        <f t="shared" ref="B157:Q157" si="27">IF(B42=0,0,B42/B$17)</f>
        <v>0.36055192562638932</v>
      </c>
      <c r="C157" s="56">
        <f t="shared" si="27"/>
        <v>0.37270448264213368</v>
      </c>
      <c r="D157" s="56">
        <f t="shared" si="27"/>
        <v>0.37154355002948342</v>
      </c>
      <c r="E157" s="56">
        <f t="shared" si="27"/>
        <v>0.37778537110505522</v>
      </c>
      <c r="F157" s="56">
        <f t="shared" si="27"/>
        <v>0.39334196052461684</v>
      </c>
      <c r="G157" s="56">
        <f t="shared" si="27"/>
        <v>0.39116984695038648</v>
      </c>
      <c r="H157" s="56">
        <f t="shared" si="27"/>
        <v>0.39121623558733287</v>
      </c>
      <c r="I157" s="56">
        <f t="shared" si="27"/>
        <v>0.40109996353661481</v>
      </c>
      <c r="J157" s="56">
        <f t="shared" si="27"/>
        <v>0.39136983564276706</v>
      </c>
      <c r="K157" s="56">
        <f t="shared" si="27"/>
        <v>0.36732106119257424</v>
      </c>
      <c r="L157" s="56">
        <f t="shared" si="27"/>
        <v>0.36607885519205974</v>
      </c>
      <c r="M157" s="56">
        <f t="shared" si="27"/>
        <v>0.36239781215241296</v>
      </c>
      <c r="N157" s="56">
        <f t="shared" si="27"/>
        <v>0.35554883478409927</v>
      </c>
      <c r="O157" s="56">
        <f t="shared" si="27"/>
        <v>0.34380438232584792</v>
      </c>
      <c r="P157" s="56">
        <f t="shared" si="27"/>
        <v>0.33881811920733407</v>
      </c>
      <c r="Q157" s="56">
        <f t="shared" si="27"/>
        <v>0.32904146538051199</v>
      </c>
    </row>
    <row r="158" spans="1:17" ht="11.45" customHeight="1" x14ac:dyDescent="0.25">
      <c r="A158" s="55" t="s">
        <v>27</v>
      </c>
      <c r="B158" s="54">
        <f t="shared" ref="B158:Q158" si="28">IF(B43=0,0,B43/B$17)</f>
        <v>8.0242847780136836E-2</v>
      </c>
      <c r="C158" s="54">
        <f t="shared" si="28"/>
        <v>9.0555347395595884E-2</v>
      </c>
      <c r="D158" s="54">
        <f t="shared" si="28"/>
        <v>7.4873794438827315E-2</v>
      </c>
      <c r="E158" s="54">
        <f t="shared" si="28"/>
        <v>7.6118407033273189E-2</v>
      </c>
      <c r="F158" s="54">
        <f t="shared" si="28"/>
        <v>7.5319943610064111E-2</v>
      </c>
      <c r="G158" s="54">
        <f t="shared" si="28"/>
        <v>7.0875091953671282E-2</v>
      </c>
      <c r="H158" s="54">
        <f t="shared" si="28"/>
        <v>7.2844781312272885E-2</v>
      </c>
      <c r="I158" s="54">
        <f t="shared" si="28"/>
        <v>8.4340821361725021E-2</v>
      </c>
      <c r="J158" s="54">
        <f t="shared" si="28"/>
        <v>8.082670684455194E-2</v>
      </c>
      <c r="K158" s="54">
        <f t="shared" si="28"/>
        <v>7.192254311552293E-2</v>
      </c>
      <c r="L158" s="54">
        <f t="shared" si="28"/>
        <v>6.9428228195646813E-2</v>
      </c>
      <c r="M158" s="54">
        <f t="shared" si="28"/>
        <v>6.9183116679961423E-2</v>
      </c>
      <c r="N158" s="54">
        <f t="shared" si="28"/>
        <v>6.9406585615517088E-2</v>
      </c>
      <c r="O158" s="54">
        <f t="shared" si="28"/>
        <v>6.8580695099003774E-2</v>
      </c>
      <c r="P158" s="54">
        <f t="shared" si="28"/>
        <v>6.9874137248944285E-2</v>
      </c>
      <c r="Q158" s="54">
        <f t="shared" si="28"/>
        <v>7.7213707360421935E-2</v>
      </c>
    </row>
    <row r="159" spans="1:17" ht="11.45" customHeight="1" x14ac:dyDescent="0.25">
      <c r="A159" s="53" t="s">
        <v>59</v>
      </c>
      <c r="B159" s="52">
        <f t="shared" ref="B159:Q159" si="29">IF(B44=0,0,B44/B$17)</f>
        <v>3.3184940036442225E-3</v>
      </c>
      <c r="C159" s="52">
        <f t="shared" si="29"/>
        <v>3.5044856794939809E-3</v>
      </c>
      <c r="D159" s="52">
        <f t="shared" si="29"/>
        <v>2.5128490518278339E-3</v>
      </c>
      <c r="E159" s="52">
        <f t="shared" si="29"/>
        <v>2.2526345363564192E-3</v>
      </c>
      <c r="F159" s="52">
        <f t="shared" si="29"/>
        <v>1.9611161495058623E-3</v>
      </c>
      <c r="G159" s="52">
        <f t="shared" si="29"/>
        <v>1.6213819823000547E-3</v>
      </c>
      <c r="H159" s="52">
        <f t="shared" si="29"/>
        <v>1.4745773521459367E-3</v>
      </c>
      <c r="I159" s="52">
        <f t="shared" si="29"/>
        <v>1.5991255427086569E-3</v>
      </c>
      <c r="J159" s="52">
        <f t="shared" si="29"/>
        <v>1.2942854149581291E-3</v>
      </c>
      <c r="K159" s="52">
        <f t="shared" si="29"/>
        <v>1.1593461567789604E-3</v>
      </c>
      <c r="L159" s="52">
        <f t="shared" si="29"/>
        <v>1.0152422196609222E-3</v>
      </c>
      <c r="M159" s="52">
        <f t="shared" si="29"/>
        <v>9.1187953000596152E-4</v>
      </c>
      <c r="N159" s="52">
        <f t="shared" si="29"/>
        <v>9.1529007964923515E-4</v>
      </c>
      <c r="O159" s="52">
        <f t="shared" si="29"/>
        <v>1.0646593516000391E-3</v>
      </c>
      <c r="P159" s="52">
        <f t="shared" si="29"/>
        <v>1.0354696293844998E-3</v>
      </c>
      <c r="Q159" s="52">
        <f t="shared" si="29"/>
        <v>2.1396883366023578E-3</v>
      </c>
    </row>
    <row r="160" spans="1:17" ht="11.45" customHeight="1" x14ac:dyDescent="0.25">
      <c r="A160" s="53" t="s">
        <v>58</v>
      </c>
      <c r="B160" s="52">
        <f t="shared" ref="B160:Q160" si="30">IF(B46=0,0,B46/B$17)</f>
        <v>7.6924353776492621E-2</v>
      </c>
      <c r="C160" s="52">
        <f t="shared" si="30"/>
        <v>8.7050861716101893E-2</v>
      </c>
      <c r="D160" s="52">
        <f t="shared" si="30"/>
        <v>7.2360945386999484E-2</v>
      </c>
      <c r="E160" s="52">
        <f t="shared" si="30"/>
        <v>7.3865772496916768E-2</v>
      </c>
      <c r="F160" s="52">
        <f t="shared" si="30"/>
        <v>7.3358827460558246E-2</v>
      </c>
      <c r="G160" s="52">
        <f t="shared" si="30"/>
        <v>6.925370997137123E-2</v>
      </c>
      <c r="H160" s="52">
        <f t="shared" si="30"/>
        <v>7.1370203960126957E-2</v>
      </c>
      <c r="I160" s="52">
        <f t="shared" si="30"/>
        <v>8.2741695819016373E-2</v>
      </c>
      <c r="J160" s="52">
        <f t="shared" si="30"/>
        <v>7.9532421429593811E-2</v>
      </c>
      <c r="K160" s="52">
        <f t="shared" si="30"/>
        <v>7.076319695874396E-2</v>
      </c>
      <c r="L160" s="52">
        <f t="shared" si="30"/>
        <v>6.8412985975985899E-2</v>
      </c>
      <c r="M160" s="52">
        <f t="shared" si="30"/>
        <v>6.8271237149955449E-2</v>
      </c>
      <c r="N160" s="52">
        <f t="shared" si="30"/>
        <v>6.8488271911433127E-2</v>
      </c>
      <c r="O160" s="52">
        <f t="shared" si="30"/>
        <v>6.750316358366705E-2</v>
      </c>
      <c r="P160" s="52">
        <f t="shared" si="30"/>
        <v>6.880974085442057E-2</v>
      </c>
      <c r="Q160" s="52">
        <f t="shared" si="30"/>
        <v>7.5017792191501967E-2</v>
      </c>
    </row>
    <row r="161" spans="1:17" ht="11.45" customHeight="1" x14ac:dyDescent="0.25">
      <c r="A161" s="53" t="s">
        <v>57</v>
      </c>
      <c r="B161" s="52">
        <f t="shared" ref="B161:Q161" si="31">IF(B48=0,0,B48/B$17)</f>
        <v>0</v>
      </c>
      <c r="C161" s="52">
        <f t="shared" si="31"/>
        <v>0</v>
      </c>
      <c r="D161" s="52">
        <f t="shared" si="31"/>
        <v>0</v>
      </c>
      <c r="E161" s="52">
        <f t="shared" si="31"/>
        <v>0</v>
      </c>
      <c r="F161" s="52">
        <f t="shared" si="31"/>
        <v>0</v>
      </c>
      <c r="G161" s="52">
        <f t="shared" si="31"/>
        <v>0</v>
      </c>
      <c r="H161" s="52">
        <f t="shared" si="31"/>
        <v>0</v>
      </c>
      <c r="I161" s="52">
        <f t="shared" si="31"/>
        <v>0</v>
      </c>
      <c r="J161" s="52">
        <f t="shared" si="31"/>
        <v>0</v>
      </c>
      <c r="K161" s="52">
        <f t="shared" si="31"/>
        <v>0</v>
      </c>
      <c r="L161" s="52">
        <f t="shared" si="31"/>
        <v>0</v>
      </c>
      <c r="M161" s="52">
        <f t="shared" si="31"/>
        <v>0</v>
      </c>
      <c r="N161" s="52">
        <f t="shared" si="31"/>
        <v>0</v>
      </c>
      <c r="O161" s="52">
        <f t="shared" si="31"/>
        <v>6.6120755225819392E-8</v>
      </c>
      <c r="P161" s="52">
        <f t="shared" si="31"/>
        <v>5.090505756865405E-6</v>
      </c>
      <c r="Q161" s="52">
        <f t="shared" si="31"/>
        <v>1.3113887076546545E-5</v>
      </c>
    </row>
    <row r="162" spans="1:17" ht="11.45" customHeight="1" x14ac:dyDescent="0.25">
      <c r="A162" s="53" t="s">
        <v>56</v>
      </c>
      <c r="B162" s="52">
        <f t="shared" ref="B162:Q162" si="32">IF(B49=0,0,B49/B$17)</f>
        <v>0</v>
      </c>
      <c r="C162" s="52">
        <f t="shared" si="32"/>
        <v>0</v>
      </c>
      <c r="D162" s="52">
        <f t="shared" si="32"/>
        <v>0</v>
      </c>
      <c r="E162" s="52">
        <f t="shared" si="32"/>
        <v>0</v>
      </c>
      <c r="F162" s="52">
        <f t="shared" si="32"/>
        <v>0</v>
      </c>
      <c r="G162" s="52">
        <f t="shared" si="32"/>
        <v>0</v>
      </c>
      <c r="H162" s="52">
        <f t="shared" si="32"/>
        <v>0</v>
      </c>
      <c r="I162" s="52">
        <f t="shared" si="32"/>
        <v>0</v>
      </c>
      <c r="J162" s="52">
        <f t="shared" si="32"/>
        <v>0</v>
      </c>
      <c r="K162" s="52">
        <f t="shared" si="32"/>
        <v>0</v>
      </c>
      <c r="L162" s="52">
        <f t="shared" si="32"/>
        <v>0</v>
      </c>
      <c r="M162" s="52">
        <f t="shared" si="32"/>
        <v>0</v>
      </c>
      <c r="N162" s="52">
        <f t="shared" si="32"/>
        <v>0</v>
      </c>
      <c r="O162" s="52">
        <f t="shared" si="32"/>
        <v>3.4721996833563177E-6</v>
      </c>
      <c r="P162" s="52">
        <f t="shared" si="32"/>
        <v>5.2996787469191502E-6</v>
      </c>
      <c r="Q162" s="52">
        <f t="shared" si="32"/>
        <v>1.6972993101112958E-5</v>
      </c>
    </row>
    <row r="163" spans="1:17" ht="11.45" customHeight="1" x14ac:dyDescent="0.25">
      <c r="A163" s="53" t="s">
        <v>55</v>
      </c>
      <c r="B163" s="52">
        <f t="shared" ref="B163:Q163" si="33">IF(B51=0,0,B51/B$17)</f>
        <v>0</v>
      </c>
      <c r="C163" s="52">
        <f t="shared" si="33"/>
        <v>0</v>
      </c>
      <c r="D163" s="52">
        <f t="shared" si="33"/>
        <v>0</v>
      </c>
      <c r="E163" s="52">
        <f t="shared" si="33"/>
        <v>0</v>
      </c>
      <c r="F163" s="52">
        <f t="shared" si="33"/>
        <v>0</v>
      </c>
      <c r="G163" s="52">
        <f t="shared" si="33"/>
        <v>0</v>
      </c>
      <c r="H163" s="52">
        <f t="shared" si="33"/>
        <v>0</v>
      </c>
      <c r="I163" s="52">
        <f t="shared" si="33"/>
        <v>0</v>
      </c>
      <c r="J163" s="52">
        <f t="shared" si="33"/>
        <v>0</v>
      </c>
      <c r="K163" s="52">
        <f t="shared" si="33"/>
        <v>0</v>
      </c>
      <c r="L163" s="52">
        <f t="shared" si="33"/>
        <v>0</v>
      </c>
      <c r="M163" s="52">
        <f t="shared" si="33"/>
        <v>0</v>
      </c>
      <c r="N163" s="52">
        <f t="shared" si="33"/>
        <v>3.023624434730718E-6</v>
      </c>
      <c r="O163" s="52">
        <f t="shared" si="33"/>
        <v>9.3338432981106552E-6</v>
      </c>
      <c r="P163" s="52">
        <f t="shared" si="33"/>
        <v>1.8536580635420305E-5</v>
      </c>
      <c r="Q163" s="52">
        <f t="shared" si="33"/>
        <v>2.6139952139968982E-5</v>
      </c>
    </row>
    <row r="164" spans="1:17" ht="11.45" customHeight="1" x14ac:dyDescent="0.25">
      <c r="A164" s="51" t="s">
        <v>24</v>
      </c>
      <c r="B164" s="50">
        <f t="shared" ref="B164:Q164" si="34">IF(B52=0,0,B52/B$17)</f>
        <v>0.28030907784625247</v>
      </c>
      <c r="C164" s="50">
        <f t="shared" si="34"/>
        <v>0.28214913524653779</v>
      </c>
      <c r="D164" s="50">
        <f t="shared" si="34"/>
        <v>0.29666975559065611</v>
      </c>
      <c r="E164" s="50">
        <f t="shared" si="34"/>
        <v>0.30166696407178201</v>
      </c>
      <c r="F164" s="50">
        <f t="shared" si="34"/>
        <v>0.31802201691455273</v>
      </c>
      <c r="G164" s="50">
        <f t="shared" si="34"/>
        <v>0.32029475499671517</v>
      </c>
      <c r="H164" s="50">
        <f t="shared" si="34"/>
        <v>0.31837145427505992</v>
      </c>
      <c r="I164" s="50">
        <f t="shared" si="34"/>
        <v>0.31675914217488976</v>
      </c>
      <c r="J164" s="50">
        <f t="shared" si="34"/>
        <v>0.31054312879821511</v>
      </c>
      <c r="K164" s="50">
        <f t="shared" si="34"/>
        <v>0.29539851807705131</v>
      </c>
      <c r="L164" s="50">
        <f t="shared" si="34"/>
        <v>0.29665062699641292</v>
      </c>
      <c r="M164" s="50">
        <f t="shared" si="34"/>
        <v>0.29321469547245155</v>
      </c>
      <c r="N164" s="50">
        <f t="shared" si="34"/>
        <v>0.28614224916858222</v>
      </c>
      <c r="O164" s="50">
        <f t="shared" si="34"/>
        <v>0.27522368722684415</v>
      </c>
      <c r="P164" s="50">
        <f t="shared" si="34"/>
        <v>0.26894398195838981</v>
      </c>
      <c r="Q164" s="50">
        <f t="shared" si="34"/>
        <v>0.25182775802009005</v>
      </c>
    </row>
    <row r="165" spans="1:17" ht="11.45" customHeight="1" x14ac:dyDescent="0.25">
      <c r="A165" s="49" t="s">
        <v>23</v>
      </c>
      <c r="B165" s="48">
        <f t="shared" ref="B165:Q165" si="35">IF(B53=0,0,B53/B$17)</f>
        <v>0.22454933220220838</v>
      </c>
      <c r="C165" s="48">
        <f t="shared" si="35"/>
        <v>0.22852771874562364</v>
      </c>
      <c r="D165" s="48">
        <f t="shared" si="35"/>
        <v>0.24487004646225777</v>
      </c>
      <c r="E165" s="48">
        <f t="shared" si="35"/>
        <v>0.25132953211858744</v>
      </c>
      <c r="F165" s="48">
        <f t="shared" si="35"/>
        <v>0.26327431749301189</v>
      </c>
      <c r="G165" s="48">
        <f t="shared" si="35"/>
        <v>0.2666324015068508</v>
      </c>
      <c r="H165" s="48">
        <f t="shared" si="35"/>
        <v>0.26617250626402311</v>
      </c>
      <c r="I165" s="48">
        <f t="shared" si="35"/>
        <v>0.26687613937068333</v>
      </c>
      <c r="J165" s="48">
        <f t="shared" si="35"/>
        <v>0.26148462547019274</v>
      </c>
      <c r="K165" s="48">
        <f t="shared" si="35"/>
        <v>0.24665948718080094</v>
      </c>
      <c r="L165" s="48">
        <f t="shared" si="35"/>
        <v>0.2467777238413067</v>
      </c>
      <c r="M165" s="48">
        <f t="shared" si="35"/>
        <v>0.24304299234228585</v>
      </c>
      <c r="N165" s="48">
        <f t="shared" si="35"/>
        <v>0.23556141655810975</v>
      </c>
      <c r="O165" s="48">
        <f t="shared" si="35"/>
        <v>0.22096374053409157</v>
      </c>
      <c r="P165" s="48">
        <f t="shared" si="35"/>
        <v>0.21696101676074284</v>
      </c>
      <c r="Q165" s="48">
        <f t="shared" si="35"/>
        <v>0.20321960724932883</v>
      </c>
    </row>
    <row r="166" spans="1:17" ht="11.45" customHeight="1" x14ac:dyDescent="0.25">
      <c r="A166" s="47" t="s">
        <v>22</v>
      </c>
      <c r="B166" s="46">
        <f t="shared" ref="B166:Q166" si="36">IF(B55=0,0,B55/B$17)</f>
        <v>5.5759745644044102E-2</v>
      </c>
      <c r="C166" s="46">
        <f t="shared" si="36"/>
        <v>5.3621416500914128E-2</v>
      </c>
      <c r="D166" s="46">
        <f t="shared" si="36"/>
        <v>5.1799709128398354E-2</v>
      </c>
      <c r="E166" s="46">
        <f t="shared" si="36"/>
        <v>5.0337431953194595E-2</v>
      </c>
      <c r="F166" s="46">
        <f t="shared" si="36"/>
        <v>5.4747699421540827E-2</v>
      </c>
      <c r="G166" s="46">
        <f t="shared" si="36"/>
        <v>5.3662353489864381E-2</v>
      </c>
      <c r="H166" s="46">
        <f t="shared" si="36"/>
        <v>5.219894801103684E-2</v>
      </c>
      <c r="I166" s="46">
        <f t="shared" si="36"/>
        <v>4.9883002804206406E-2</v>
      </c>
      <c r="J166" s="46">
        <f t="shared" si="36"/>
        <v>4.9058503328022335E-2</v>
      </c>
      <c r="K166" s="46">
        <f t="shared" si="36"/>
        <v>4.8739030896250368E-2</v>
      </c>
      <c r="L166" s="46">
        <f t="shared" si="36"/>
        <v>4.9872903155106209E-2</v>
      </c>
      <c r="M166" s="46">
        <f t="shared" si="36"/>
        <v>5.0171703130165668E-2</v>
      </c>
      <c r="N166" s="46">
        <f t="shared" si="36"/>
        <v>5.058083261047245E-2</v>
      </c>
      <c r="O166" s="46">
        <f t="shared" si="36"/>
        <v>5.4259946692752581E-2</v>
      </c>
      <c r="P166" s="46">
        <f t="shared" si="36"/>
        <v>5.1982965197646946E-2</v>
      </c>
      <c r="Q166" s="46">
        <f t="shared" si="36"/>
        <v>4.8608150770761242E-2</v>
      </c>
    </row>
  </sheetData>
  <pageMargins left="0.39370078740157483" right="0.39370078740157483" top="0.39370078740157483" bottom="0.39370078740157483" header="0.31496062992125984" footer="0.31496062992125984"/>
  <pageSetup paperSize="9" scale="42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Q160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185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A2" s="45"/>
      <c r="B2" s="99"/>
      <c r="C2" s="99"/>
      <c r="D2" s="99"/>
      <c r="E2" s="99"/>
      <c r="F2" s="99"/>
      <c r="G2" s="99"/>
      <c r="H2" s="99"/>
      <c r="I2" s="99"/>
      <c r="J2" s="99"/>
      <c r="K2" s="99"/>
      <c r="L2" s="99"/>
      <c r="M2" s="99"/>
      <c r="N2" s="99"/>
      <c r="O2" s="99"/>
      <c r="P2" s="99"/>
      <c r="Q2" s="99"/>
    </row>
    <row r="3" spans="1:17" ht="11.45" customHeight="1" x14ac:dyDescent="0.25">
      <c r="A3" s="27" t="s">
        <v>101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98</v>
      </c>
      <c r="B4" s="104">
        <f>B5+B9+B10+B15</f>
        <v>80065.520525928776</v>
      </c>
      <c r="C4" s="104">
        <f t="shared" ref="C4:Q4" si="0">C5+C9+C10+C15</f>
        <v>84113.542205804086</v>
      </c>
      <c r="D4" s="104">
        <f t="shared" si="0"/>
        <v>86188.615723617011</v>
      </c>
      <c r="E4" s="104">
        <f t="shared" si="0"/>
        <v>90292.891719067178</v>
      </c>
      <c r="F4" s="104">
        <f t="shared" si="0"/>
        <v>93755.557562181304</v>
      </c>
      <c r="G4" s="104">
        <f t="shared" si="0"/>
        <v>96627.487809842598</v>
      </c>
      <c r="H4" s="104">
        <f t="shared" si="0"/>
        <v>99851.144390916452</v>
      </c>
      <c r="I4" s="104">
        <f t="shared" si="0"/>
        <v>102807.45516765647</v>
      </c>
      <c r="J4" s="104">
        <f t="shared" si="0"/>
        <v>97306.676026539135</v>
      </c>
      <c r="K4" s="104">
        <f t="shared" si="0"/>
        <v>90525.549198532535</v>
      </c>
      <c r="L4" s="104">
        <f t="shared" si="0"/>
        <v>86927.261935044444</v>
      </c>
      <c r="M4" s="104">
        <f t="shared" si="0"/>
        <v>82174.508931211254</v>
      </c>
      <c r="N4" s="104">
        <f t="shared" si="0"/>
        <v>73443.775108599177</v>
      </c>
      <c r="O4" s="104">
        <f t="shared" si="0"/>
        <v>75093.326136325151</v>
      </c>
      <c r="P4" s="104">
        <f t="shared" si="0"/>
        <v>75913.99310145971</v>
      </c>
      <c r="Q4" s="104">
        <f t="shared" si="0"/>
        <v>79095.061415314936</v>
      </c>
    </row>
    <row r="5" spans="1:17" ht="11.45" customHeight="1" x14ac:dyDescent="0.25">
      <c r="A5" s="95" t="s">
        <v>91</v>
      </c>
      <c r="B5" s="75">
        <f>SUM(B6:B8)</f>
        <v>80041.117030353431</v>
      </c>
      <c r="C5" s="75">
        <f t="shared" ref="C5:Q5" si="1">SUM(C6:C8)</f>
        <v>84088.41000749229</v>
      </c>
      <c r="D5" s="75">
        <f t="shared" si="1"/>
        <v>86186.971567257016</v>
      </c>
      <c r="E5" s="75">
        <f t="shared" si="1"/>
        <v>90257.659797067172</v>
      </c>
      <c r="F5" s="75">
        <f t="shared" si="1"/>
        <v>93685.093718181306</v>
      </c>
      <c r="G5" s="75">
        <f t="shared" si="1"/>
        <v>96521.792043842594</v>
      </c>
      <c r="H5" s="75">
        <f t="shared" si="1"/>
        <v>99705.049706675665</v>
      </c>
      <c r="I5" s="75">
        <f t="shared" si="1"/>
        <v>102647.26691602546</v>
      </c>
      <c r="J5" s="75">
        <f t="shared" si="1"/>
        <v>97152.125023355809</v>
      </c>
      <c r="K5" s="75">
        <f t="shared" si="1"/>
        <v>90327.07491051103</v>
      </c>
      <c r="L5" s="75">
        <f t="shared" si="1"/>
        <v>86706.957548970851</v>
      </c>
      <c r="M5" s="75">
        <f t="shared" si="1"/>
        <v>81978.944463381267</v>
      </c>
      <c r="N5" s="75">
        <f t="shared" si="1"/>
        <v>73153.962142545657</v>
      </c>
      <c r="O5" s="75">
        <f t="shared" si="1"/>
        <v>74812.433573910064</v>
      </c>
      <c r="P5" s="75">
        <f t="shared" si="1"/>
        <v>75715.455567900644</v>
      </c>
      <c r="Q5" s="75">
        <f t="shared" si="1"/>
        <v>78362.731731568289</v>
      </c>
    </row>
    <row r="6" spans="1:17" ht="11.45" customHeight="1" x14ac:dyDescent="0.25">
      <c r="A6" s="17" t="s">
        <v>90</v>
      </c>
      <c r="B6" s="75">
        <v>217.69510600604846</v>
      </c>
      <c r="C6" s="75">
        <v>208.97501843142004</v>
      </c>
      <c r="D6" s="75">
        <v>208.96978752723604</v>
      </c>
      <c r="E6" s="75">
        <v>206.06748110377202</v>
      </c>
      <c r="F6" s="75">
        <v>211.87986105085201</v>
      </c>
      <c r="G6" s="75">
        <v>130.61710481358222</v>
      </c>
      <c r="H6" s="75">
        <v>118.88946974160002</v>
      </c>
      <c r="I6" s="75">
        <v>115.97672792847602</v>
      </c>
      <c r="J6" s="75">
        <v>37.778752440000005</v>
      </c>
      <c r="K6" s="75">
        <v>46.49552588847601</v>
      </c>
      <c r="L6" s="75">
        <v>55.149479561897834</v>
      </c>
      <c r="M6" s="75">
        <v>60.954560108423074</v>
      </c>
      <c r="N6" s="75">
        <v>75.467499061828519</v>
      </c>
      <c r="O6" s="75">
        <v>89.980824779187998</v>
      </c>
      <c r="P6" s="75">
        <v>101.59116749049872</v>
      </c>
      <c r="Q6" s="75">
        <v>124.81195970908506</v>
      </c>
    </row>
    <row r="7" spans="1:17" ht="11.45" customHeight="1" x14ac:dyDescent="0.25">
      <c r="A7" s="17" t="s">
        <v>89</v>
      </c>
      <c r="B7" s="75">
        <v>26522.998417625677</v>
      </c>
      <c r="C7" s="75">
        <v>26389.242981009218</v>
      </c>
      <c r="D7" s="75">
        <v>25185.139393588022</v>
      </c>
      <c r="E7" s="75">
        <v>24537.894620816809</v>
      </c>
      <c r="F7" s="75">
        <v>23442.471577363609</v>
      </c>
      <c r="G7" s="75">
        <v>22589.997558648392</v>
      </c>
      <c r="H7" s="75">
        <v>21556.997001376454</v>
      </c>
      <c r="I7" s="75">
        <v>20751.170243129174</v>
      </c>
      <c r="J7" s="75">
        <v>19114.415855718878</v>
      </c>
      <c r="K7" s="75">
        <v>17938.256098333033</v>
      </c>
      <c r="L7" s="75">
        <v>16525.494548226077</v>
      </c>
      <c r="M7" s="75">
        <v>15374.274285478501</v>
      </c>
      <c r="N7" s="75">
        <v>13862.085910185269</v>
      </c>
      <c r="O7" s="75">
        <v>13538.447247353099</v>
      </c>
      <c r="P7" s="75">
        <v>13336.166762042978</v>
      </c>
      <c r="Q7" s="75">
        <v>13413.992545898414</v>
      </c>
    </row>
    <row r="8" spans="1:17" ht="11.45" customHeight="1" x14ac:dyDescent="0.25">
      <c r="A8" s="17" t="s">
        <v>88</v>
      </c>
      <c r="B8" s="75">
        <v>53300.423506721709</v>
      </c>
      <c r="C8" s="75">
        <v>57490.192008051657</v>
      </c>
      <c r="D8" s="75">
        <v>60792.862386141758</v>
      </c>
      <c r="E8" s="75">
        <v>65513.697695146591</v>
      </c>
      <c r="F8" s="75">
        <v>70030.742279766841</v>
      </c>
      <c r="G8" s="75">
        <v>73801.177380380614</v>
      </c>
      <c r="H8" s="75">
        <v>78029.163235557615</v>
      </c>
      <c r="I8" s="75">
        <v>81780.11994496781</v>
      </c>
      <c r="J8" s="75">
        <v>77999.930415196926</v>
      </c>
      <c r="K8" s="75">
        <v>72342.323286289524</v>
      </c>
      <c r="L8" s="75">
        <v>70126.313521182878</v>
      </c>
      <c r="M8" s="75">
        <v>66543.71561779434</v>
      </c>
      <c r="N8" s="75">
        <v>59216.408733298558</v>
      </c>
      <c r="O8" s="75">
        <v>61184.00550177777</v>
      </c>
      <c r="P8" s="75">
        <v>62277.697638367164</v>
      </c>
      <c r="Q8" s="75">
        <v>64823.927225960797</v>
      </c>
    </row>
    <row r="9" spans="1:17" ht="11.45" customHeight="1" x14ac:dyDescent="0.25">
      <c r="A9" s="95" t="s">
        <v>25</v>
      </c>
      <c r="B9" s="75">
        <v>24.403495575337885</v>
      </c>
      <c r="C9" s="75">
        <v>25.132198311792003</v>
      </c>
      <c r="D9" s="75">
        <v>1.6441563600000002</v>
      </c>
      <c r="E9" s="75">
        <v>35.231922000000004</v>
      </c>
      <c r="F9" s="75">
        <v>70.463844000000009</v>
      </c>
      <c r="G9" s="75">
        <v>105.69576600000002</v>
      </c>
      <c r="H9" s="75">
        <v>146.09468424078003</v>
      </c>
      <c r="I9" s="75">
        <v>160.18825163101204</v>
      </c>
      <c r="J9" s="75">
        <v>154.55100318332401</v>
      </c>
      <c r="K9" s="75">
        <v>198.47428802150401</v>
      </c>
      <c r="L9" s="75">
        <v>220.30438607359338</v>
      </c>
      <c r="M9" s="75">
        <v>195.56446782999026</v>
      </c>
      <c r="N9" s="75">
        <v>289.81296605352435</v>
      </c>
      <c r="O9" s="75">
        <v>280.89256241508883</v>
      </c>
      <c r="P9" s="75">
        <v>198.53753355905863</v>
      </c>
      <c r="Q9" s="75">
        <v>732.32968374664142</v>
      </c>
    </row>
    <row r="10" spans="1:17" ht="11.45" customHeight="1" x14ac:dyDescent="0.25">
      <c r="A10" s="95" t="s">
        <v>87</v>
      </c>
      <c r="B10" s="75">
        <f>SUM(B11:B14)</f>
        <v>0</v>
      </c>
      <c r="C10" s="75">
        <f t="shared" ref="C10:Q10" si="2">SUM(C11:C14)</f>
        <v>0</v>
      </c>
      <c r="D10" s="75">
        <f t="shared" si="2"/>
        <v>0</v>
      </c>
      <c r="E10" s="75">
        <f t="shared" si="2"/>
        <v>0</v>
      </c>
      <c r="F10" s="75">
        <f t="shared" si="2"/>
        <v>0</v>
      </c>
      <c r="G10" s="75">
        <f t="shared" si="2"/>
        <v>0</v>
      </c>
      <c r="H10" s="75">
        <f t="shared" si="2"/>
        <v>0</v>
      </c>
      <c r="I10" s="75">
        <f t="shared" si="2"/>
        <v>0</v>
      </c>
      <c r="J10" s="75">
        <f t="shared" si="2"/>
        <v>0</v>
      </c>
      <c r="K10" s="75">
        <f t="shared" si="2"/>
        <v>0</v>
      </c>
      <c r="L10" s="75">
        <f t="shared" si="2"/>
        <v>0</v>
      </c>
      <c r="M10" s="75">
        <f t="shared" si="2"/>
        <v>0</v>
      </c>
      <c r="N10" s="75">
        <f t="shared" si="2"/>
        <v>0</v>
      </c>
      <c r="O10" s="75">
        <f t="shared" si="2"/>
        <v>0</v>
      </c>
      <c r="P10" s="75">
        <f t="shared" si="2"/>
        <v>0</v>
      </c>
      <c r="Q10" s="75">
        <f t="shared" si="2"/>
        <v>0</v>
      </c>
    </row>
    <row r="11" spans="1:17" ht="11.45" customHeight="1" x14ac:dyDescent="0.25">
      <c r="A11" s="17" t="s">
        <v>86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85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84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17" t="s">
        <v>83</v>
      </c>
      <c r="B14" s="75">
        <v>0</v>
      </c>
      <c r="C14" s="75">
        <v>0</v>
      </c>
      <c r="D14" s="75">
        <v>0</v>
      </c>
      <c r="E14" s="75">
        <v>0</v>
      </c>
      <c r="F14" s="75">
        <v>0</v>
      </c>
      <c r="G14" s="75">
        <v>0</v>
      </c>
      <c r="H14" s="75">
        <v>0</v>
      </c>
      <c r="I14" s="75">
        <v>0</v>
      </c>
      <c r="J14" s="75">
        <v>0</v>
      </c>
      <c r="K14" s="75">
        <v>0</v>
      </c>
      <c r="L14" s="75">
        <v>0</v>
      </c>
      <c r="M14" s="75">
        <v>0</v>
      </c>
      <c r="N14" s="75">
        <v>0</v>
      </c>
      <c r="O14" s="75">
        <v>0</v>
      </c>
      <c r="P14" s="75">
        <v>0</v>
      </c>
      <c r="Q14" s="75">
        <v>0</v>
      </c>
    </row>
    <row r="15" spans="1:17" ht="11.45" customHeight="1" x14ac:dyDescent="0.25">
      <c r="A15" s="93" t="s">
        <v>82</v>
      </c>
      <c r="B15" s="74">
        <v>0</v>
      </c>
      <c r="C15" s="74">
        <v>0</v>
      </c>
      <c r="D15" s="74">
        <v>0</v>
      </c>
      <c r="E15" s="74">
        <v>0</v>
      </c>
      <c r="F15" s="74">
        <v>0</v>
      </c>
      <c r="G15" s="74">
        <v>0</v>
      </c>
      <c r="H15" s="74">
        <v>0</v>
      </c>
      <c r="I15" s="74">
        <v>0</v>
      </c>
      <c r="J15" s="74">
        <v>0</v>
      </c>
      <c r="K15" s="74">
        <v>0</v>
      </c>
      <c r="L15" s="74">
        <v>0</v>
      </c>
      <c r="M15" s="74">
        <v>0</v>
      </c>
      <c r="N15" s="74">
        <v>0</v>
      </c>
      <c r="O15" s="74">
        <v>0</v>
      </c>
      <c r="P15" s="74">
        <v>0</v>
      </c>
      <c r="Q15" s="74">
        <v>0</v>
      </c>
    </row>
    <row r="16" spans="1:17" ht="11.45" customHeight="1" x14ac:dyDescent="0.25">
      <c r="B16" s="103"/>
    </row>
    <row r="17" spans="1:17" ht="11.45" customHeight="1" x14ac:dyDescent="0.25">
      <c r="A17" s="27" t="s">
        <v>100</v>
      </c>
      <c r="B17" s="71">
        <f t="shared" ref="B17:Q17" si="3">SUM(B18,B33)</f>
        <v>80065.520525928776</v>
      </c>
      <c r="C17" s="71">
        <f t="shared" si="3"/>
        <v>84113.542205804086</v>
      </c>
      <c r="D17" s="71">
        <f t="shared" si="3"/>
        <v>86188.615723617026</v>
      </c>
      <c r="E17" s="71">
        <f t="shared" si="3"/>
        <v>90292.891719067164</v>
      </c>
      <c r="F17" s="71">
        <f t="shared" si="3"/>
        <v>93755.557562181319</v>
      </c>
      <c r="G17" s="71">
        <f t="shared" si="3"/>
        <v>96627.487809842569</v>
      </c>
      <c r="H17" s="71">
        <f t="shared" si="3"/>
        <v>99851.144390916452</v>
      </c>
      <c r="I17" s="71">
        <f t="shared" si="3"/>
        <v>102807.45516765647</v>
      </c>
      <c r="J17" s="71">
        <f t="shared" si="3"/>
        <v>97306.67602653912</v>
      </c>
      <c r="K17" s="71">
        <f t="shared" si="3"/>
        <v>90525.549198532535</v>
      </c>
      <c r="L17" s="71">
        <f t="shared" si="3"/>
        <v>86927.261935044444</v>
      </c>
      <c r="M17" s="71">
        <f t="shared" si="3"/>
        <v>82174.508931211254</v>
      </c>
      <c r="N17" s="71">
        <f t="shared" si="3"/>
        <v>73443.775108599191</v>
      </c>
      <c r="O17" s="71">
        <f t="shared" si="3"/>
        <v>75093.326136325151</v>
      </c>
      <c r="P17" s="71">
        <f t="shared" si="3"/>
        <v>75913.993101459695</v>
      </c>
      <c r="Q17" s="71">
        <f t="shared" si="3"/>
        <v>79095.061415314936</v>
      </c>
    </row>
    <row r="18" spans="1:17" ht="11.45" customHeight="1" x14ac:dyDescent="0.25">
      <c r="A18" s="25" t="s">
        <v>39</v>
      </c>
      <c r="B18" s="24">
        <f t="shared" ref="B18:Q18" si="4">SUM(B19,B20,B27)</f>
        <v>50577.524569852343</v>
      </c>
      <c r="C18" s="24">
        <f t="shared" si="4"/>
        <v>52124.844786463334</v>
      </c>
      <c r="D18" s="24">
        <f t="shared" si="4"/>
        <v>53470.735902836568</v>
      </c>
      <c r="E18" s="24">
        <f t="shared" si="4"/>
        <v>55464.333829053168</v>
      </c>
      <c r="F18" s="24">
        <f t="shared" si="4"/>
        <v>56182.036728800304</v>
      </c>
      <c r="G18" s="24">
        <f t="shared" si="4"/>
        <v>58127.310117816509</v>
      </c>
      <c r="H18" s="24">
        <f t="shared" si="4"/>
        <v>60069.987763389297</v>
      </c>
      <c r="I18" s="24">
        <f t="shared" si="4"/>
        <v>60928.641087806885</v>
      </c>
      <c r="J18" s="24">
        <f t="shared" si="4"/>
        <v>58744.511378956755</v>
      </c>
      <c r="K18" s="24">
        <f t="shared" si="4"/>
        <v>56896.769948602268</v>
      </c>
      <c r="L18" s="24">
        <f t="shared" si="4"/>
        <v>54740.284000075451</v>
      </c>
      <c r="M18" s="24">
        <f t="shared" si="4"/>
        <v>52136.664199245912</v>
      </c>
      <c r="N18" s="24">
        <f t="shared" si="4"/>
        <v>47242.910047651043</v>
      </c>
      <c r="O18" s="24">
        <f t="shared" si="4"/>
        <v>48930.431903174205</v>
      </c>
      <c r="P18" s="24">
        <f t="shared" si="4"/>
        <v>49850.290314373051</v>
      </c>
      <c r="Q18" s="24">
        <f t="shared" si="4"/>
        <v>52684.270445276932</v>
      </c>
    </row>
    <row r="19" spans="1:17" ht="11.45" customHeight="1" x14ac:dyDescent="0.25">
      <c r="A19" s="23" t="s">
        <v>30</v>
      </c>
      <c r="B19" s="102">
        <v>1067.1449097988282</v>
      </c>
      <c r="C19" s="102">
        <v>1126.6409877303174</v>
      </c>
      <c r="D19" s="102">
        <v>1024.5817191763774</v>
      </c>
      <c r="E19" s="102">
        <v>1146.0805596468506</v>
      </c>
      <c r="F19" s="102">
        <v>1102.7594417251139</v>
      </c>
      <c r="G19" s="102">
        <v>1244.672537344893</v>
      </c>
      <c r="H19" s="102">
        <v>1253.0439982810774</v>
      </c>
      <c r="I19" s="102">
        <v>1410.6945963880196</v>
      </c>
      <c r="J19" s="102">
        <v>1395.0796046518201</v>
      </c>
      <c r="K19" s="102">
        <v>1449.5581947204325</v>
      </c>
      <c r="L19" s="102">
        <v>1460.3598919826215</v>
      </c>
      <c r="M19" s="102">
        <v>1334.0010923089014</v>
      </c>
      <c r="N19" s="102">
        <v>1275.585823577517</v>
      </c>
      <c r="O19" s="102">
        <v>1269.5580301024297</v>
      </c>
      <c r="P19" s="102">
        <v>1413.5023990509512</v>
      </c>
      <c r="Q19" s="102">
        <v>1533.8541189251553</v>
      </c>
    </row>
    <row r="20" spans="1:17" ht="11.45" customHeight="1" x14ac:dyDescent="0.25">
      <c r="A20" s="19" t="s">
        <v>29</v>
      </c>
      <c r="B20" s="18">
        <f t="shared" ref="B20" si="5">SUM(B21:B26)</f>
        <v>45883.446302219505</v>
      </c>
      <c r="C20" s="18">
        <f t="shared" ref="C20:Q20" si="6">SUM(C21:C26)</f>
        <v>47421.554642116134</v>
      </c>
      <c r="D20" s="18">
        <f t="shared" si="6"/>
        <v>48955.862464641774</v>
      </c>
      <c r="E20" s="18">
        <f t="shared" si="6"/>
        <v>50940.491233099201</v>
      </c>
      <c r="F20" s="18">
        <f t="shared" si="6"/>
        <v>51735.659224875548</v>
      </c>
      <c r="G20" s="18">
        <f t="shared" si="6"/>
        <v>53660.619915247989</v>
      </c>
      <c r="H20" s="18">
        <f t="shared" si="6"/>
        <v>55475.777095564008</v>
      </c>
      <c r="I20" s="18">
        <f t="shared" si="6"/>
        <v>56115.618711353345</v>
      </c>
      <c r="J20" s="18">
        <f t="shared" si="6"/>
        <v>54029.265164793345</v>
      </c>
      <c r="K20" s="18">
        <f t="shared" si="6"/>
        <v>52281.515185803342</v>
      </c>
      <c r="L20" s="18">
        <f t="shared" si="6"/>
        <v>50274.948385843789</v>
      </c>
      <c r="M20" s="18">
        <f t="shared" si="6"/>
        <v>47930.57300722153</v>
      </c>
      <c r="N20" s="18">
        <f t="shared" si="6"/>
        <v>43304.646522229414</v>
      </c>
      <c r="O20" s="18">
        <f t="shared" si="6"/>
        <v>44919.791024334059</v>
      </c>
      <c r="P20" s="18">
        <f t="shared" si="6"/>
        <v>45808.139455178214</v>
      </c>
      <c r="Q20" s="18">
        <f t="shared" si="6"/>
        <v>48245.116179371427</v>
      </c>
    </row>
    <row r="21" spans="1:17" ht="11.45" customHeight="1" x14ac:dyDescent="0.25">
      <c r="A21" s="62" t="s">
        <v>59</v>
      </c>
      <c r="B21" s="101">
        <v>25189.413779011466</v>
      </c>
      <c r="C21" s="101">
        <v>24968.733296931154</v>
      </c>
      <c r="D21" s="101">
        <v>23943.177676981984</v>
      </c>
      <c r="E21" s="101">
        <v>23188.14353589098</v>
      </c>
      <c r="F21" s="101">
        <v>22154.929227352961</v>
      </c>
      <c r="G21" s="101">
        <v>21188.105676789033</v>
      </c>
      <c r="H21" s="101">
        <v>20156.793586771179</v>
      </c>
      <c r="I21" s="101">
        <v>19175.512365920786</v>
      </c>
      <c r="J21" s="101">
        <v>17590.533511854119</v>
      </c>
      <c r="K21" s="101">
        <v>16380.249436323173</v>
      </c>
      <c r="L21" s="101">
        <v>14973.695127495348</v>
      </c>
      <c r="M21" s="101">
        <v>13961.394149506066</v>
      </c>
      <c r="N21" s="101">
        <v>12514.075251568791</v>
      </c>
      <c r="O21" s="101">
        <v>12187.589776408786</v>
      </c>
      <c r="P21" s="101">
        <v>11843.070056687422</v>
      </c>
      <c r="Q21" s="101">
        <v>11714.451042475852</v>
      </c>
    </row>
    <row r="22" spans="1:17" ht="11.45" customHeight="1" x14ac:dyDescent="0.25">
      <c r="A22" s="62" t="s">
        <v>58</v>
      </c>
      <c r="B22" s="101">
        <v>20476.337417201994</v>
      </c>
      <c r="C22" s="101">
        <v>22243.846326753563</v>
      </c>
      <c r="D22" s="101">
        <v>24803.715000132554</v>
      </c>
      <c r="E22" s="101">
        <v>27546.280216104446</v>
      </c>
      <c r="F22" s="101">
        <v>29344.086618772348</v>
      </c>
      <c r="G22" s="101">
        <v>32287.680608569292</v>
      </c>
      <c r="H22" s="101">
        <v>35111.767932622446</v>
      </c>
      <c r="I22" s="101">
        <v>36738.937781099201</v>
      </c>
      <c r="J22" s="101">
        <v>36314.979652882801</v>
      </c>
      <c r="K22" s="101">
        <v>35766.411720218719</v>
      </c>
      <c r="L22" s="101">
        <v>35158.985279344575</v>
      </c>
      <c r="M22" s="101">
        <v>33822.955210230604</v>
      </c>
      <c r="N22" s="101">
        <v>30581.284427968476</v>
      </c>
      <c r="O22" s="101">
        <v>32487.099562935306</v>
      </c>
      <c r="P22" s="101">
        <v>33701.236767934613</v>
      </c>
      <c r="Q22" s="101">
        <v>36217.175070153258</v>
      </c>
    </row>
    <row r="23" spans="1:17" ht="11.45" customHeight="1" x14ac:dyDescent="0.25">
      <c r="A23" s="62" t="s">
        <v>57</v>
      </c>
      <c r="B23" s="101">
        <v>217.69510600604846</v>
      </c>
      <c r="C23" s="101">
        <v>208.97501843142004</v>
      </c>
      <c r="D23" s="101">
        <v>208.96978752723604</v>
      </c>
      <c r="E23" s="101">
        <v>206.06748110377202</v>
      </c>
      <c r="F23" s="101">
        <v>211.87986105085201</v>
      </c>
      <c r="G23" s="101">
        <v>130.61710481358222</v>
      </c>
      <c r="H23" s="101">
        <v>118.88946974160002</v>
      </c>
      <c r="I23" s="101">
        <v>115.97672792847602</v>
      </c>
      <c r="J23" s="101">
        <v>37.778752440000005</v>
      </c>
      <c r="K23" s="101">
        <v>46.49552588847601</v>
      </c>
      <c r="L23" s="101">
        <v>55.149479561897834</v>
      </c>
      <c r="M23" s="101">
        <v>60.954560108423074</v>
      </c>
      <c r="N23" s="101">
        <v>75.467499061828519</v>
      </c>
      <c r="O23" s="101">
        <v>89.976383420814813</v>
      </c>
      <c r="P23" s="101">
        <v>101.17106913261637</v>
      </c>
      <c r="Q23" s="101">
        <v>121.90865756064332</v>
      </c>
    </row>
    <row r="24" spans="1:17" ht="11.45" customHeight="1" x14ac:dyDescent="0.25">
      <c r="A24" s="62" t="s">
        <v>56</v>
      </c>
      <c r="B24" s="101">
        <v>0</v>
      </c>
      <c r="C24" s="101">
        <v>0</v>
      </c>
      <c r="D24" s="101">
        <v>0</v>
      </c>
      <c r="E24" s="101">
        <v>0</v>
      </c>
      <c r="F24" s="101">
        <v>24.76351769938816</v>
      </c>
      <c r="G24" s="101">
        <v>54.21652507609177</v>
      </c>
      <c r="H24" s="101">
        <v>88.326106428780008</v>
      </c>
      <c r="I24" s="101">
        <v>85.191836404875332</v>
      </c>
      <c r="J24" s="101">
        <v>85.973247616429447</v>
      </c>
      <c r="K24" s="101">
        <v>88.358503372979172</v>
      </c>
      <c r="L24" s="101">
        <v>87.118499441964261</v>
      </c>
      <c r="M24" s="101">
        <v>85.269087376437014</v>
      </c>
      <c r="N24" s="101">
        <v>133.8193436303203</v>
      </c>
      <c r="O24" s="101">
        <v>155.12530156915724</v>
      </c>
      <c r="P24" s="101">
        <v>162.45959052523321</v>
      </c>
      <c r="Q24" s="101">
        <v>190.82743754146151</v>
      </c>
    </row>
    <row r="25" spans="1:17" ht="11.45" customHeight="1" x14ac:dyDescent="0.25">
      <c r="A25" s="62" t="s">
        <v>60</v>
      </c>
      <c r="B25" s="101">
        <v>0</v>
      </c>
      <c r="C25" s="101">
        <v>0</v>
      </c>
      <c r="D25" s="101">
        <v>0</v>
      </c>
      <c r="E25" s="101">
        <v>0</v>
      </c>
      <c r="F25" s="101">
        <v>0</v>
      </c>
      <c r="G25" s="101">
        <v>0</v>
      </c>
      <c r="H25" s="101">
        <v>0</v>
      </c>
      <c r="I25" s="101">
        <v>0</v>
      </c>
      <c r="J25" s="101">
        <v>0</v>
      </c>
      <c r="K25" s="101">
        <v>0</v>
      </c>
      <c r="L25" s="101">
        <v>0</v>
      </c>
      <c r="M25" s="101">
        <v>0</v>
      </c>
      <c r="N25" s="101">
        <v>0</v>
      </c>
      <c r="O25" s="101">
        <v>0</v>
      </c>
      <c r="P25" s="101">
        <v>0.20197089833041226</v>
      </c>
      <c r="Q25" s="101">
        <v>0.75397164021715224</v>
      </c>
    </row>
    <row r="26" spans="1:17" ht="11.45" customHeight="1" x14ac:dyDescent="0.25">
      <c r="A26" s="62" t="s">
        <v>55</v>
      </c>
      <c r="B26" s="101">
        <v>0</v>
      </c>
      <c r="C26" s="101">
        <v>0</v>
      </c>
      <c r="D26" s="101">
        <v>0</v>
      </c>
      <c r="E26" s="101">
        <v>0</v>
      </c>
      <c r="F26" s="101">
        <v>0</v>
      </c>
      <c r="G26" s="101">
        <v>0</v>
      </c>
      <c r="H26" s="101">
        <v>0</v>
      </c>
      <c r="I26" s="101">
        <v>0</v>
      </c>
      <c r="J26" s="101">
        <v>0</v>
      </c>
      <c r="K26" s="101">
        <v>0</v>
      </c>
      <c r="L26" s="101">
        <v>0</v>
      </c>
      <c r="M26" s="101">
        <v>0</v>
      </c>
      <c r="N26" s="101">
        <v>0</v>
      </c>
      <c r="O26" s="101">
        <v>0</v>
      </c>
      <c r="P26" s="101">
        <v>0</v>
      </c>
      <c r="Q26" s="101">
        <v>0</v>
      </c>
    </row>
    <row r="27" spans="1:17" ht="11.45" customHeight="1" x14ac:dyDescent="0.25">
      <c r="A27" s="19" t="s">
        <v>28</v>
      </c>
      <c r="B27" s="18">
        <f t="shared" ref="B27" si="7">SUM(B28:B32)</f>
        <v>3626.9333578340061</v>
      </c>
      <c r="C27" s="18">
        <f t="shared" ref="C27:Q27" si="8">SUM(C28:C32)</f>
        <v>3576.6491566168806</v>
      </c>
      <c r="D27" s="18">
        <f t="shared" si="8"/>
        <v>3490.291719018418</v>
      </c>
      <c r="E27" s="18">
        <f t="shared" si="8"/>
        <v>3377.7620363071201</v>
      </c>
      <c r="F27" s="18">
        <f t="shared" si="8"/>
        <v>3343.6180621996382</v>
      </c>
      <c r="G27" s="18">
        <f t="shared" si="8"/>
        <v>3222.0176652236291</v>
      </c>
      <c r="H27" s="18">
        <f t="shared" si="8"/>
        <v>3341.1666695442082</v>
      </c>
      <c r="I27" s="18">
        <f t="shared" si="8"/>
        <v>3402.3277800655173</v>
      </c>
      <c r="J27" s="18">
        <f t="shared" si="8"/>
        <v>3320.166609511587</v>
      </c>
      <c r="K27" s="18">
        <f t="shared" si="8"/>
        <v>3165.696568078492</v>
      </c>
      <c r="L27" s="18">
        <f t="shared" si="8"/>
        <v>3004.9757222490434</v>
      </c>
      <c r="M27" s="18">
        <f t="shared" si="8"/>
        <v>2872.0900997154831</v>
      </c>
      <c r="N27" s="18">
        <f t="shared" si="8"/>
        <v>2662.6777018441117</v>
      </c>
      <c r="O27" s="18">
        <f t="shared" si="8"/>
        <v>2741.0828487377125</v>
      </c>
      <c r="P27" s="18">
        <f t="shared" si="8"/>
        <v>2628.6484601438888</v>
      </c>
      <c r="Q27" s="18">
        <f t="shared" si="8"/>
        <v>2905.3001469803471</v>
      </c>
    </row>
    <row r="28" spans="1:17" ht="11.45" customHeight="1" x14ac:dyDescent="0.25">
      <c r="A28" s="62" t="s">
        <v>59</v>
      </c>
      <c r="B28" s="16">
        <v>11.43333337906728</v>
      </c>
      <c r="C28" s="16">
        <v>11.336439826324666</v>
      </c>
      <c r="D28" s="16">
        <v>11.34272265744441</v>
      </c>
      <c r="E28" s="16">
        <v>10.779762604935421</v>
      </c>
      <c r="F28" s="16">
        <v>10.355122219767525</v>
      </c>
      <c r="G28" s="16">
        <v>9.1904179760865503</v>
      </c>
      <c r="H28" s="16">
        <v>8.7147563966953978</v>
      </c>
      <c r="I28" s="16">
        <v>9.6532730540365002</v>
      </c>
      <c r="J28" s="16">
        <v>8.7407325021708377</v>
      </c>
      <c r="K28" s="16">
        <v>7.794416168037432</v>
      </c>
      <c r="L28" s="16">
        <v>6.9987827636992535</v>
      </c>
      <c r="M28" s="16">
        <v>6.4341623507714836</v>
      </c>
      <c r="N28" s="16">
        <v>5.8646034282187793</v>
      </c>
      <c r="O28" s="16">
        <v>5.4741181996002259</v>
      </c>
      <c r="P28" s="16">
        <v>5.0544921053891034</v>
      </c>
      <c r="Q28" s="16">
        <v>4.8508478396449348</v>
      </c>
    </row>
    <row r="29" spans="1:17" ht="11.45" customHeight="1" x14ac:dyDescent="0.25">
      <c r="A29" s="62" t="s">
        <v>58</v>
      </c>
      <c r="B29" s="16">
        <v>3591.096528879601</v>
      </c>
      <c r="C29" s="16">
        <v>3540.180518478764</v>
      </c>
      <c r="D29" s="16">
        <v>3477.3048400009734</v>
      </c>
      <c r="E29" s="16">
        <v>3331.7503517021846</v>
      </c>
      <c r="F29" s="16">
        <v>3287.5626136792589</v>
      </c>
      <c r="G29" s="16">
        <v>3161.3480063236348</v>
      </c>
      <c r="H29" s="16">
        <v>3274.6833353355128</v>
      </c>
      <c r="I29" s="16">
        <v>3317.6780917853439</v>
      </c>
      <c r="J29" s="16">
        <v>3242.8481214425215</v>
      </c>
      <c r="K29" s="16">
        <v>3047.7863672619296</v>
      </c>
      <c r="L29" s="16">
        <v>2864.791052853715</v>
      </c>
      <c r="M29" s="16">
        <v>2755.3605569111583</v>
      </c>
      <c r="N29" s="16">
        <v>2500.8194759926887</v>
      </c>
      <c r="O29" s="16">
        <v>2610.0488255016971</v>
      </c>
      <c r="P29" s="16">
        <v>2587.7626608012283</v>
      </c>
      <c r="Q29" s="16">
        <v>2358.0435573674781</v>
      </c>
    </row>
    <row r="30" spans="1:17" ht="11.45" customHeight="1" x14ac:dyDescent="0.25">
      <c r="A30" s="62" t="s">
        <v>57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7.3850402023452291E-2</v>
      </c>
      <c r="Q30" s="16">
        <v>1.9734604402573799</v>
      </c>
    </row>
    <row r="31" spans="1:17" ht="11.45" customHeight="1" x14ac:dyDescent="0.25">
      <c r="A31" s="62" t="s">
        <v>56</v>
      </c>
      <c r="B31" s="16">
        <v>24.403495575337885</v>
      </c>
      <c r="C31" s="16">
        <v>25.132198311792003</v>
      </c>
      <c r="D31" s="16">
        <v>1.6441563600000002</v>
      </c>
      <c r="E31" s="16">
        <v>35.231922000000004</v>
      </c>
      <c r="F31" s="16">
        <v>45.700326300611849</v>
      </c>
      <c r="G31" s="16">
        <v>51.479240923908243</v>
      </c>
      <c r="H31" s="16">
        <v>57.768577812000004</v>
      </c>
      <c r="I31" s="16">
        <v>74.996415226136705</v>
      </c>
      <c r="J31" s="16">
        <v>68.577755566894567</v>
      </c>
      <c r="K31" s="16">
        <v>110.11578464852484</v>
      </c>
      <c r="L31" s="16">
        <v>133.1858866316291</v>
      </c>
      <c r="M31" s="16">
        <v>110.29538045355325</v>
      </c>
      <c r="N31" s="16">
        <v>155.99362242320407</v>
      </c>
      <c r="O31" s="16">
        <v>125.55990503641554</v>
      </c>
      <c r="P31" s="16">
        <v>35.757456835247901</v>
      </c>
      <c r="Q31" s="16">
        <v>540.4322813329668</v>
      </c>
    </row>
    <row r="32" spans="1:17" ht="11.45" customHeight="1" x14ac:dyDescent="0.25">
      <c r="A32" s="62" t="s">
        <v>55</v>
      </c>
      <c r="B32" s="1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</row>
    <row r="33" spans="1:17" ht="11.45" customHeight="1" x14ac:dyDescent="0.25">
      <c r="A33" s="25" t="s">
        <v>18</v>
      </c>
      <c r="B33" s="24">
        <f t="shared" ref="B33" si="9">B34+B40</f>
        <v>29487.995956076433</v>
      </c>
      <c r="C33" s="24">
        <f t="shared" ref="C33:Q33" si="10">C34+C40</f>
        <v>31988.697419340759</v>
      </c>
      <c r="D33" s="24">
        <f t="shared" si="10"/>
        <v>32717.87982078045</v>
      </c>
      <c r="E33" s="24">
        <f t="shared" si="10"/>
        <v>34828.557890013995</v>
      </c>
      <c r="F33" s="24">
        <f t="shared" si="10"/>
        <v>37573.520833381008</v>
      </c>
      <c r="G33" s="24">
        <f t="shared" si="10"/>
        <v>38500.17769202606</v>
      </c>
      <c r="H33" s="24">
        <f t="shared" si="10"/>
        <v>39781.156627527154</v>
      </c>
      <c r="I33" s="24">
        <f t="shared" si="10"/>
        <v>41878.814079849595</v>
      </c>
      <c r="J33" s="24">
        <f t="shared" si="10"/>
        <v>38562.164647582365</v>
      </c>
      <c r="K33" s="24">
        <f t="shared" si="10"/>
        <v>33628.77924993026</v>
      </c>
      <c r="L33" s="24">
        <f t="shared" si="10"/>
        <v>32186.977934968992</v>
      </c>
      <c r="M33" s="24">
        <f t="shared" si="10"/>
        <v>30037.844731965335</v>
      </c>
      <c r="N33" s="24">
        <f t="shared" si="10"/>
        <v>26200.865060948141</v>
      </c>
      <c r="O33" s="24">
        <f t="shared" si="10"/>
        <v>26162.894233150946</v>
      </c>
      <c r="P33" s="24">
        <f t="shared" si="10"/>
        <v>26063.702787086644</v>
      </c>
      <c r="Q33" s="24">
        <f t="shared" si="10"/>
        <v>26410.790970038004</v>
      </c>
    </row>
    <row r="34" spans="1:17" ht="11.45" customHeight="1" x14ac:dyDescent="0.25">
      <c r="A34" s="23" t="s">
        <v>27</v>
      </c>
      <c r="B34" s="102">
        <f t="shared" ref="B34" si="11">SUM(B35:B39)</f>
        <v>6549.850695680746</v>
      </c>
      <c r="C34" s="102">
        <f t="shared" ref="C34:Q34" si="12">SUM(C35:C39)</f>
        <v>7758.2880036585766</v>
      </c>
      <c r="D34" s="102">
        <f t="shared" si="12"/>
        <v>6581.0951844756592</v>
      </c>
      <c r="E34" s="102">
        <f t="shared" si="12"/>
        <v>7005.6085858568167</v>
      </c>
      <c r="F34" s="102">
        <f t="shared" si="12"/>
        <v>7184.3734624295166</v>
      </c>
      <c r="G34" s="102">
        <f t="shared" si="12"/>
        <v>6966.2789057546233</v>
      </c>
      <c r="H34" s="102">
        <f t="shared" si="12"/>
        <v>7397.9178933629464</v>
      </c>
      <c r="I34" s="102">
        <f t="shared" si="12"/>
        <v>8796.8072139225405</v>
      </c>
      <c r="J34" s="102">
        <f t="shared" si="12"/>
        <v>7958.0343232022724</v>
      </c>
      <c r="K34" s="102">
        <f t="shared" si="12"/>
        <v>6580.2351579039714</v>
      </c>
      <c r="L34" s="102">
        <f t="shared" si="12"/>
        <v>6100.5669519300227</v>
      </c>
      <c r="M34" s="102">
        <f t="shared" si="12"/>
        <v>5731.8903985721481</v>
      </c>
      <c r="N34" s="102">
        <f t="shared" si="12"/>
        <v>5113.8479231810034</v>
      </c>
      <c r="O34" s="102">
        <f t="shared" si="12"/>
        <v>5214.1529810636384</v>
      </c>
      <c r="P34" s="102">
        <f t="shared" si="12"/>
        <v>5369.7170807490274</v>
      </c>
      <c r="Q34" s="102">
        <f t="shared" si="12"/>
        <v>6186.9131731520374</v>
      </c>
    </row>
    <row r="35" spans="1:17" ht="11.45" customHeight="1" x14ac:dyDescent="0.25">
      <c r="A35" s="62" t="s">
        <v>59</v>
      </c>
      <c r="B35" s="101">
        <v>255.00639543631439</v>
      </c>
      <c r="C35" s="101">
        <v>282.53225652142203</v>
      </c>
      <c r="D35" s="101">
        <v>206.03727477220957</v>
      </c>
      <c r="E35" s="101">
        <v>192.89076267404323</v>
      </c>
      <c r="F35" s="101">
        <v>174.42778606576485</v>
      </c>
      <c r="G35" s="101">
        <v>148.02892653837802</v>
      </c>
      <c r="H35" s="101">
        <v>138.44465992750136</v>
      </c>
      <c r="I35" s="101">
        <v>155.31000776633022</v>
      </c>
      <c r="J35" s="101">
        <v>120.06200671076577</v>
      </c>
      <c r="K35" s="101">
        <v>100.65405112139143</v>
      </c>
      <c r="L35" s="101">
        <v>84.440745984410327</v>
      </c>
      <c r="M35" s="101">
        <v>72.444881312762291</v>
      </c>
      <c r="N35" s="101">
        <v>66.56023161074306</v>
      </c>
      <c r="O35" s="101">
        <v>75.825322642282813</v>
      </c>
      <c r="P35" s="101">
        <v>74.337843300883989</v>
      </c>
      <c r="Q35" s="101">
        <v>160.08256501754332</v>
      </c>
    </row>
    <row r="36" spans="1:17" ht="11.45" customHeight="1" x14ac:dyDescent="0.25">
      <c r="A36" s="62" t="s">
        <v>58</v>
      </c>
      <c r="B36" s="101">
        <v>6294.8443002444319</v>
      </c>
      <c r="C36" s="101">
        <v>7475.7557471371547</v>
      </c>
      <c r="D36" s="101">
        <v>6375.0579097034497</v>
      </c>
      <c r="E36" s="101">
        <v>6812.7178231827738</v>
      </c>
      <c r="F36" s="101">
        <v>7009.9456763637518</v>
      </c>
      <c r="G36" s="101">
        <v>6818.2499792162453</v>
      </c>
      <c r="H36" s="101">
        <v>7259.4732334354449</v>
      </c>
      <c r="I36" s="101">
        <v>8641.4972061562112</v>
      </c>
      <c r="J36" s="101">
        <v>7837.9723164915067</v>
      </c>
      <c r="K36" s="101">
        <v>6479.5811067825798</v>
      </c>
      <c r="L36" s="101">
        <v>6016.1262059456121</v>
      </c>
      <c r="M36" s="101">
        <v>5659.4455172593862</v>
      </c>
      <c r="N36" s="101">
        <v>5047.28769157026</v>
      </c>
      <c r="O36" s="101">
        <v>5138.1158612534664</v>
      </c>
      <c r="P36" s="101">
        <v>5294.7125032937065</v>
      </c>
      <c r="Q36" s="101">
        <v>6024.830801554097</v>
      </c>
    </row>
    <row r="37" spans="1:17" ht="11.45" customHeight="1" x14ac:dyDescent="0.25">
      <c r="A37" s="62" t="s">
        <v>57</v>
      </c>
      <c r="B37" s="101">
        <v>0</v>
      </c>
      <c r="C37" s="101">
        <v>0</v>
      </c>
      <c r="D37" s="101">
        <v>0</v>
      </c>
      <c r="E37" s="101">
        <v>0</v>
      </c>
      <c r="F37" s="101">
        <v>0</v>
      </c>
      <c r="G37" s="101">
        <v>0</v>
      </c>
      <c r="H37" s="101">
        <v>0</v>
      </c>
      <c r="I37" s="101">
        <v>0</v>
      </c>
      <c r="J37" s="101">
        <v>0</v>
      </c>
      <c r="K37" s="101">
        <v>0</v>
      </c>
      <c r="L37" s="101">
        <v>0</v>
      </c>
      <c r="M37" s="101">
        <v>0</v>
      </c>
      <c r="N37" s="101">
        <v>0</v>
      </c>
      <c r="O37" s="101">
        <v>4.4413583731902429E-3</v>
      </c>
      <c r="P37" s="101">
        <v>0.3462479558588924</v>
      </c>
      <c r="Q37" s="101">
        <v>0.9298417081843513</v>
      </c>
    </row>
    <row r="38" spans="1:17" ht="11.45" customHeight="1" x14ac:dyDescent="0.25">
      <c r="A38" s="62" t="s">
        <v>56</v>
      </c>
      <c r="B38" s="101">
        <v>0</v>
      </c>
      <c r="C38" s="101">
        <v>0</v>
      </c>
      <c r="D38" s="101">
        <v>0</v>
      </c>
      <c r="E38" s="101">
        <v>0</v>
      </c>
      <c r="F38" s="101">
        <v>0</v>
      </c>
      <c r="G38" s="101">
        <v>0</v>
      </c>
      <c r="H38" s="101">
        <v>0</v>
      </c>
      <c r="I38" s="101">
        <v>0</v>
      </c>
      <c r="J38" s="101">
        <v>0</v>
      </c>
      <c r="K38" s="101">
        <v>0</v>
      </c>
      <c r="L38" s="101">
        <v>0</v>
      </c>
      <c r="M38" s="101">
        <v>0</v>
      </c>
      <c r="N38" s="101">
        <v>0</v>
      </c>
      <c r="O38" s="101">
        <v>0.20735580951603649</v>
      </c>
      <c r="P38" s="101">
        <v>0.32048619857752841</v>
      </c>
      <c r="Q38" s="101">
        <v>1.0699648722130759</v>
      </c>
    </row>
    <row r="39" spans="1:17" ht="11.45" customHeight="1" x14ac:dyDescent="0.25">
      <c r="A39" s="62" t="s">
        <v>55</v>
      </c>
      <c r="B39" s="101">
        <v>0</v>
      </c>
      <c r="C39" s="101">
        <v>0</v>
      </c>
      <c r="D39" s="101">
        <v>0</v>
      </c>
      <c r="E39" s="101">
        <v>0</v>
      </c>
      <c r="F39" s="101">
        <v>0</v>
      </c>
      <c r="G39" s="101">
        <v>0</v>
      </c>
      <c r="H39" s="101">
        <v>0</v>
      </c>
      <c r="I39" s="101">
        <v>0</v>
      </c>
      <c r="J39" s="101">
        <v>0</v>
      </c>
      <c r="K39" s="101">
        <v>0</v>
      </c>
      <c r="L39" s="101">
        <v>0</v>
      </c>
      <c r="M39" s="101">
        <v>0</v>
      </c>
      <c r="N39" s="101">
        <v>0</v>
      </c>
      <c r="O39" s="101">
        <v>0</v>
      </c>
      <c r="P39" s="101">
        <v>0</v>
      </c>
      <c r="Q39" s="101">
        <v>0</v>
      </c>
    </row>
    <row r="40" spans="1:17" ht="11.45" customHeight="1" x14ac:dyDescent="0.25">
      <c r="A40" s="19" t="s">
        <v>24</v>
      </c>
      <c r="B40" s="18">
        <f t="shared" ref="B40" si="13">SUM(B41:B42)</f>
        <v>22938.145260395686</v>
      </c>
      <c r="C40" s="18">
        <f t="shared" ref="C40:Q40" si="14">SUM(C41:C42)</f>
        <v>24230.409415682181</v>
      </c>
      <c r="D40" s="18">
        <f t="shared" si="14"/>
        <v>26136.78463630479</v>
      </c>
      <c r="E40" s="18">
        <f t="shared" si="14"/>
        <v>27822.949304157177</v>
      </c>
      <c r="F40" s="18">
        <f t="shared" si="14"/>
        <v>30389.14737095149</v>
      </c>
      <c r="G40" s="18">
        <f t="shared" si="14"/>
        <v>31533.898786271435</v>
      </c>
      <c r="H40" s="18">
        <f t="shared" si="14"/>
        <v>32383.238734164206</v>
      </c>
      <c r="I40" s="18">
        <f t="shared" si="14"/>
        <v>33082.006865927055</v>
      </c>
      <c r="J40" s="18">
        <f t="shared" si="14"/>
        <v>30604.130324380094</v>
      </c>
      <c r="K40" s="18">
        <f t="shared" si="14"/>
        <v>27048.544092026284</v>
      </c>
      <c r="L40" s="18">
        <f t="shared" si="14"/>
        <v>26086.410983038968</v>
      </c>
      <c r="M40" s="18">
        <f t="shared" si="14"/>
        <v>24305.954333393187</v>
      </c>
      <c r="N40" s="18">
        <f t="shared" si="14"/>
        <v>21087.017137767136</v>
      </c>
      <c r="O40" s="18">
        <f t="shared" si="14"/>
        <v>20948.741252087308</v>
      </c>
      <c r="P40" s="18">
        <f t="shared" si="14"/>
        <v>20693.985706337615</v>
      </c>
      <c r="Q40" s="18">
        <f t="shared" si="14"/>
        <v>20223.877796885965</v>
      </c>
    </row>
    <row r="41" spans="1:17" ht="11.45" customHeight="1" x14ac:dyDescent="0.25">
      <c r="A41" s="17" t="s">
        <v>23</v>
      </c>
      <c r="B41" s="16">
        <v>18375.235078916172</v>
      </c>
      <c r="C41" s="16">
        <v>19625.508273133284</v>
      </c>
      <c r="D41" s="16">
        <v>21573.198978519522</v>
      </c>
      <c r="E41" s="16">
        <v>23180.293713265444</v>
      </c>
      <c r="F41" s="16">
        <v>25157.635659645104</v>
      </c>
      <c r="G41" s="16">
        <v>26250.692623248699</v>
      </c>
      <c r="H41" s="16">
        <v>27073.808593944348</v>
      </c>
      <c r="I41" s="16">
        <v>27872.27612246303</v>
      </c>
      <c r="J41" s="16">
        <v>25769.39823682711</v>
      </c>
      <c r="K41" s="16">
        <v>22585.692230812849</v>
      </c>
      <c r="L41" s="16">
        <v>21700.76359104093</v>
      </c>
      <c r="M41" s="16">
        <v>20146.984322884487</v>
      </c>
      <c r="N41" s="16">
        <v>17359.50438074267</v>
      </c>
      <c r="O41" s="16">
        <v>16818.727607289158</v>
      </c>
      <c r="P41" s="16">
        <v>16694.138857414309</v>
      </c>
      <c r="Q41" s="16">
        <v>16320.23624104898</v>
      </c>
    </row>
    <row r="42" spans="1:17" ht="11.45" customHeight="1" x14ac:dyDescent="0.25">
      <c r="A42" s="15" t="s">
        <v>22</v>
      </c>
      <c r="B42" s="14">
        <v>4562.910181479514</v>
      </c>
      <c r="C42" s="14">
        <v>4604.901142548898</v>
      </c>
      <c r="D42" s="14">
        <v>4563.5856577852683</v>
      </c>
      <c r="E42" s="14">
        <v>4642.6555908917344</v>
      </c>
      <c r="F42" s="14">
        <v>5231.5117113063852</v>
      </c>
      <c r="G42" s="14">
        <v>5283.2061630227363</v>
      </c>
      <c r="H42" s="14">
        <v>5309.4301402198589</v>
      </c>
      <c r="I42" s="14">
        <v>5209.7307434640234</v>
      </c>
      <c r="J42" s="14">
        <v>4834.7320875529858</v>
      </c>
      <c r="K42" s="14">
        <v>4462.8518612134376</v>
      </c>
      <c r="L42" s="14">
        <v>4385.647391998039</v>
      </c>
      <c r="M42" s="14">
        <v>4158.9700105086986</v>
      </c>
      <c r="N42" s="14">
        <v>3727.5127570244649</v>
      </c>
      <c r="O42" s="14">
        <v>4130.0136447981486</v>
      </c>
      <c r="P42" s="14">
        <v>3999.8468489233051</v>
      </c>
      <c r="Q42" s="14">
        <v>3903.6415558369827</v>
      </c>
    </row>
    <row r="44" spans="1:17" ht="11.45" customHeight="1" x14ac:dyDescent="0.25">
      <c r="A44" s="35" t="s">
        <v>45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4"/>
      <c r="N44" s="84"/>
      <c r="O44" s="84"/>
      <c r="P44" s="84"/>
      <c r="Q44" s="84"/>
    </row>
    <row r="46" spans="1:17" ht="11.45" customHeight="1" x14ac:dyDescent="0.25">
      <c r="A46" s="27" t="s">
        <v>99</v>
      </c>
      <c r="B46" s="98"/>
      <c r="C46" s="98"/>
      <c r="D46" s="98"/>
      <c r="E46" s="98"/>
      <c r="F46" s="98"/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</row>
    <row r="47" spans="1:17" ht="11.45" customHeight="1" x14ac:dyDescent="0.25">
      <c r="A47" s="97" t="s">
        <v>98</v>
      </c>
      <c r="B47" s="100">
        <f>IF(B4=0,0,B4/TrRoad_ene!B4)</f>
        <v>3.0230890925157747</v>
      </c>
      <c r="C47" s="100">
        <f>IF(C4=0,0,C4/TrRoad_ene!C4)</f>
        <v>3.0271756691947393</v>
      </c>
      <c r="D47" s="100">
        <f>IF(D4=0,0,D4/TrRoad_ene!D4)</f>
        <v>3.02491613685824</v>
      </c>
      <c r="E47" s="100">
        <f>IF(E4=0,0,E4/TrRoad_ene!E4)</f>
        <v>3.0242613450204376</v>
      </c>
      <c r="F47" s="100">
        <f>IF(F4=0,0,F4/TrRoad_ene!F4)</f>
        <v>3.0306081150362316</v>
      </c>
      <c r="G47" s="100">
        <f>IF(G4=0,0,G4/TrRoad_ene!G4)</f>
        <v>3.0267833042636259</v>
      </c>
      <c r="H47" s="100">
        <f>IF(H4=0,0,H4/TrRoad_ene!H4)</f>
        <v>3.0388778168560848</v>
      </c>
      <c r="I47" s="100">
        <f>IF(I4=0,0,I4/TrRoad_ene!I4)</f>
        <v>3.0234012463581998</v>
      </c>
      <c r="J47" s="100">
        <f>IF(J4=0,0,J4/TrRoad_ene!J4)</f>
        <v>3.001573421609367</v>
      </c>
      <c r="K47" s="100">
        <f>IF(K4=0,0,K4/TrRoad_ene!K4)</f>
        <v>2.9528467076831038</v>
      </c>
      <c r="L47" s="100">
        <f>IF(L4=0,0,L4/TrRoad_ene!L4)</f>
        <v>2.9144999445112001</v>
      </c>
      <c r="M47" s="100">
        <f>IF(M4=0,0,M4/TrRoad_ene!M4)</f>
        <v>2.8786994708113647</v>
      </c>
      <c r="N47" s="100">
        <f>IF(N4=0,0,N4/TrRoad_ene!N4)</f>
        <v>2.8134622876644761</v>
      </c>
      <c r="O47" s="100">
        <f>IF(O4=0,0,O4/TrRoad_ene!O4)</f>
        <v>2.9534859107901221</v>
      </c>
      <c r="P47" s="100">
        <f>IF(P4=0,0,P4/TrRoad_ene!P4)</f>
        <v>2.9485406910165786</v>
      </c>
      <c r="Q47" s="100">
        <f>IF(Q4=0,0,Q4/TrRoad_ene!Q4)</f>
        <v>2.9470218739422438</v>
      </c>
    </row>
    <row r="48" spans="1:17" ht="11.45" customHeight="1" x14ac:dyDescent="0.25">
      <c r="A48" s="95" t="s">
        <v>166</v>
      </c>
      <c r="B48" s="20">
        <f>IF(B7=0,0,(B7+B12)/(TrRoad_ene!B7+TrRoad_ene!B12))</f>
        <v>2.9014524000000002</v>
      </c>
      <c r="C48" s="20">
        <f>IF(C7=0,0,(C7+C12)/(TrRoad_ene!C7+TrRoad_ene!C12))</f>
        <v>2.9014524000000002</v>
      </c>
      <c r="D48" s="20">
        <f>IF(D7=0,0,(D7+D12)/(TrRoad_ene!D7+TrRoad_ene!D12))</f>
        <v>2.8776821901800611</v>
      </c>
      <c r="E48" s="20">
        <f>IF(E7=0,0,(E7+E12)/(TrRoad_ene!E7+TrRoad_ene!E12))</f>
        <v>2.8680482186987502</v>
      </c>
      <c r="F48" s="20">
        <f>IF(F7=0,0,(F7+F12)/(TrRoad_ene!F7+TrRoad_ene!F12))</f>
        <v>2.8750480898736339</v>
      </c>
      <c r="G48" s="20">
        <f>IF(G7=0,0,(G7+G12)/(TrRoad_ene!G7+TrRoad_ene!G12))</f>
        <v>2.8598410014551536</v>
      </c>
      <c r="H48" s="20">
        <f>IF(H7=0,0,(H7+H12)/(TrRoad_ene!H7+TrRoad_ene!H12))</f>
        <v>2.8573855341264922</v>
      </c>
      <c r="I48" s="20">
        <f>IF(I7=0,0,(I7+I12)/(TrRoad_ene!I7+TrRoad_ene!I12))</f>
        <v>2.8561963503757726</v>
      </c>
      <c r="J48" s="20">
        <f>IF(J7=0,0,(J7+J12)/(TrRoad_ene!J7+TrRoad_ene!J12))</f>
        <v>2.8614217525472561</v>
      </c>
      <c r="K48" s="20">
        <f>IF(K7=0,0,(K7+K12)/(TrRoad_ene!K7+TrRoad_ene!K12))</f>
        <v>2.8319648976904821</v>
      </c>
      <c r="L48" s="20">
        <f>IF(L7=0,0,(L7+L12)/(TrRoad_ene!L7+TrRoad_ene!L12))</f>
        <v>2.7886270935913862</v>
      </c>
      <c r="M48" s="20">
        <f>IF(M7=0,0,(M7+M12)/(TrRoad_ene!M7+TrRoad_ene!M12))</f>
        <v>2.7831040867734851</v>
      </c>
      <c r="N48" s="20">
        <f>IF(N7=0,0,(N7+N12)/(TrRoad_ene!N7+TrRoad_ene!N12))</f>
        <v>2.7857502313903111</v>
      </c>
      <c r="O48" s="20">
        <f>IF(O7=0,0,(O7+O12)/(TrRoad_ene!O7+TrRoad_ene!O12))</f>
        <v>2.8011550984220319</v>
      </c>
      <c r="P48" s="20">
        <f>IF(P7=0,0,(P7+P12)/(TrRoad_ene!P7+TrRoad_ene!P12))</f>
        <v>2.7884180235136657</v>
      </c>
      <c r="Q48" s="20">
        <f>IF(Q7=0,0,(Q7+Q12)/(TrRoad_ene!Q7+TrRoad_ene!Q12))</f>
        <v>2.7875810712380131</v>
      </c>
    </row>
    <row r="49" spans="1:17" ht="11.45" customHeight="1" x14ac:dyDescent="0.25">
      <c r="A49" s="95" t="s">
        <v>118</v>
      </c>
      <c r="B49" s="20">
        <f>IF(B8=0,0,(B8+B13+B14)/(TrRoad_ene!B8+TrRoad_ene!B13+TrRoad_ene!B14))</f>
        <v>3.0897728370607198</v>
      </c>
      <c r="C49" s="20">
        <f>IF(C8=0,0,(C8+C13+C14)/(TrRoad_ene!C8+TrRoad_ene!C13+TrRoad_ene!C14))</f>
        <v>3.0906777844577911</v>
      </c>
      <c r="D49" s="20">
        <f>IF(D8=0,0,(D8+D13+D14)/(TrRoad_ene!D8+TrRoad_ene!D13+TrRoad_ene!D14))</f>
        <v>3.0920201503747697</v>
      </c>
      <c r="E49" s="20">
        <f>IF(E8=0,0,(E8+E13+E14)/(TrRoad_ene!E8+TrRoad_ene!E13+TrRoad_ene!E14))</f>
        <v>3.0891653734483846</v>
      </c>
      <c r="F49" s="20">
        <f>IF(F8=0,0,(F8+F13+F14)/(TrRoad_ene!F8+TrRoad_ene!F13+TrRoad_ene!F14))</f>
        <v>3.0888304551791617</v>
      </c>
      <c r="G49" s="20">
        <f>IF(G8=0,0,(G8+G13+G14)/(TrRoad_ene!G8+TrRoad_ene!G13+TrRoad_ene!G14))</f>
        <v>3.0839577941488878</v>
      </c>
      <c r="H49" s="20">
        <f>IF(H8=0,0,(H8+H13+H14)/(TrRoad_ene!H8+TrRoad_ene!H13+TrRoad_ene!H14))</f>
        <v>3.0956103700656223</v>
      </c>
      <c r="I49" s="20">
        <f>IF(I8=0,0,(I8+I13+I14)/(TrRoad_ene!I8+TrRoad_ene!I13+TrRoad_ene!I14))</f>
        <v>3.0713817987549517</v>
      </c>
      <c r="J49" s="20">
        <f>IF(J8=0,0,(J8+J13+J14)/(TrRoad_ene!J8+TrRoad_ene!J13+TrRoad_ene!J14))</f>
        <v>3.0399357149675956</v>
      </c>
      <c r="K49" s="20">
        <f>IF(K8=0,0,(K8+K13+K14)/(TrRoad_ene!K8+TrRoad_ene!K13+TrRoad_ene!K14))</f>
        <v>2.986793087973926</v>
      </c>
      <c r="L49" s="20">
        <f>IF(L8=0,0,(L8+L13+L14)/(TrRoad_ene!L8+TrRoad_ene!L13+TrRoad_ene!L14))</f>
        <v>2.9483341168813593</v>
      </c>
      <c r="M49" s="20">
        <f>IF(M8=0,0,(M8+M13+M14)/(TrRoad_ene!M8+TrRoad_ene!M13+TrRoad_ene!M14))</f>
        <v>2.9039268352782357</v>
      </c>
      <c r="N49" s="20">
        <f>IF(N8=0,0,(N8+N13+N14)/(TrRoad_ene!N8+TrRoad_ene!N13+TrRoad_ene!N14))</f>
        <v>2.823051032214503</v>
      </c>
      <c r="O49" s="20">
        <f>IF(O8=0,0,(O8+O13+O14)/(TrRoad_ene!O8+TrRoad_ene!O13+TrRoad_ene!O14))</f>
        <v>2.9936784135920198</v>
      </c>
      <c r="P49" s="20">
        <f>IF(P8=0,0,(P8+P13+P14)/(TrRoad_ene!P8+TrRoad_ene!P13+TrRoad_ene!P14))</f>
        <v>2.9886004488285947</v>
      </c>
      <c r="Q49" s="20">
        <f>IF(Q8=0,0,(Q8+Q13+Q14)/(TrRoad_ene!Q8+TrRoad_ene!Q13+TrRoad_ene!Q14))</f>
        <v>2.9922336667327412</v>
      </c>
    </row>
    <row r="50" spans="1:17" ht="11.45" customHeight="1" x14ac:dyDescent="0.25">
      <c r="A50" s="95" t="s">
        <v>26</v>
      </c>
      <c r="B50" s="20">
        <f>IF(B6=0,0,B6/TrRoad_ene!B6)</f>
        <v>2.6418708000000004</v>
      </c>
      <c r="C50" s="20">
        <f>IF(C6=0,0,C6/TrRoad_ene!C6)</f>
        <v>2.6418708000000004</v>
      </c>
      <c r="D50" s="20">
        <f>IF(D6=0,0,D6/TrRoad_ene!D6)</f>
        <v>2.6418708000000004</v>
      </c>
      <c r="E50" s="20">
        <f>IF(E6=0,0,E6/TrRoad_ene!E6)</f>
        <v>2.6418708000000004</v>
      </c>
      <c r="F50" s="20">
        <f>IF(F6=0,0,F6/TrRoad_ene!F6)</f>
        <v>2.6418708000000004</v>
      </c>
      <c r="G50" s="20">
        <f>IF(G6=0,0,G6/TrRoad_ene!G6)</f>
        <v>2.6418708000000009</v>
      </c>
      <c r="H50" s="20">
        <f>IF(H6=0,0,H6/TrRoad_ene!H6)</f>
        <v>2.6418708000000004</v>
      </c>
      <c r="I50" s="20">
        <f>IF(I6=0,0,I6/TrRoad_ene!I6)</f>
        <v>2.6418708000000004</v>
      </c>
      <c r="J50" s="20">
        <f>IF(J6=0,0,J6/TrRoad_ene!J6)</f>
        <v>2.6418708000000004</v>
      </c>
      <c r="K50" s="20">
        <f>IF(K6=0,0,K6/TrRoad_ene!K6)</f>
        <v>2.6418708000000004</v>
      </c>
      <c r="L50" s="20">
        <f>IF(L6=0,0,L6/TrRoad_ene!L6)</f>
        <v>2.6418708000000004</v>
      </c>
      <c r="M50" s="20">
        <f>IF(M6=0,0,M6/TrRoad_ene!M6)</f>
        <v>2.6418708000000004</v>
      </c>
      <c r="N50" s="20">
        <f>IF(N6=0,0,N6/TrRoad_ene!N6)</f>
        <v>2.6418708000000004</v>
      </c>
      <c r="O50" s="20">
        <f>IF(O6=0,0,O6/TrRoad_ene!O6)</f>
        <v>2.6418708000000004</v>
      </c>
      <c r="P50" s="20">
        <f>IF(P6=0,0,P6/TrRoad_ene!P6)</f>
        <v>2.6418708000000004</v>
      </c>
      <c r="Q50" s="20">
        <f>IF(Q6=0,0,Q6/TrRoad_ene!Q6)</f>
        <v>2.6418708000000004</v>
      </c>
    </row>
    <row r="51" spans="1:17" ht="11.45" customHeight="1" x14ac:dyDescent="0.25">
      <c r="A51" s="95" t="s">
        <v>167</v>
      </c>
      <c r="B51" s="20">
        <f>IF(B9=0,0,(B9+B11)/(TrRoad_ene!B9+TrRoad_ene!B11))</f>
        <v>2.3487948000000003</v>
      </c>
      <c r="C51" s="20">
        <f>IF(C9=0,0,(C9+C11)/(TrRoad_ene!C9+TrRoad_ene!C11))</f>
        <v>2.3487948000000003</v>
      </c>
      <c r="D51" s="20">
        <f>IF(D9=0,0,(D9+D11)/(TrRoad_ene!D9+TrRoad_ene!D11))</f>
        <v>2.3487948000000003</v>
      </c>
      <c r="E51" s="20">
        <f>IF(E9=0,0,(E9+E11)/(TrRoad_ene!E9+TrRoad_ene!E11))</f>
        <v>2.3487948000000003</v>
      </c>
      <c r="F51" s="20">
        <f>IF(F9=0,0,(F9+F11)/(TrRoad_ene!F9+TrRoad_ene!F11))</f>
        <v>2.3487948000000003</v>
      </c>
      <c r="G51" s="20">
        <f>IF(G9=0,0,(G9+G11)/(TrRoad_ene!G9+TrRoad_ene!G11))</f>
        <v>2.3487948000000003</v>
      </c>
      <c r="H51" s="20">
        <f>IF(H9=0,0,(H9+H11)/(TrRoad_ene!H9+TrRoad_ene!H11))</f>
        <v>2.3487948000000003</v>
      </c>
      <c r="I51" s="20">
        <f>IF(I9=0,0,(I9+I11)/(TrRoad_ene!I9+TrRoad_ene!I11))</f>
        <v>2.3487948000000003</v>
      </c>
      <c r="J51" s="20">
        <f>IF(J9=0,0,(J9+J11)/(TrRoad_ene!J9+TrRoad_ene!J11))</f>
        <v>2.3487948000000003</v>
      </c>
      <c r="K51" s="20">
        <f>IF(K9=0,0,(K9+K11)/(TrRoad_ene!K9+TrRoad_ene!K11))</f>
        <v>2.3487948000000003</v>
      </c>
      <c r="L51" s="20">
        <f>IF(L9=0,0,(L9+L11)/(TrRoad_ene!L9+TrRoad_ene!L11))</f>
        <v>2.3487948000000003</v>
      </c>
      <c r="M51" s="20">
        <f>IF(M9=0,0,(M9+M11)/(TrRoad_ene!M9+TrRoad_ene!M11))</f>
        <v>2.3487948000000003</v>
      </c>
      <c r="N51" s="20">
        <f>IF(N9=0,0,(N9+N11)/(TrRoad_ene!N9+TrRoad_ene!N11))</f>
        <v>2.3487948000000007</v>
      </c>
      <c r="O51" s="20">
        <f>IF(O9=0,0,(O9+O11)/(TrRoad_ene!O9+TrRoad_ene!O11))</f>
        <v>2.3487948000000003</v>
      </c>
      <c r="P51" s="20">
        <f>IF(P9=0,0,(P9+P11)/(TrRoad_ene!P9+TrRoad_ene!P11))</f>
        <v>2.3487948000000003</v>
      </c>
      <c r="Q51" s="20">
        <f>IF(Q9=0,0,(Q9+Q11)/(TrRoad_ene!Q9+TrRoad_ene!Q11))</f>
        <v>2.3487948000000003</v>
      </c>
    </row>
    <row r="52" spans="1:17" ht="11.45" customHeight="1" x14ac:dyDescent="0.25">
      <c r="A52" s="93" t="s">
        <v>82</v>
      </c>
      <c r="B52" s="69">
        <f>IF(B15=0,0,B15/TrRoad_ene!B15)</f>
        <v>0</v>
      </c>
      <c r="C52" s="69">
        <f>IF(C15=0,0,C15/TrRoad_ene!C15)</f>
        <v>0</v>
      </c>
      <c r="D52" s="69">
        <f>IF(D15=0,0,D15/TrRoad_ene!D15)</f>
        <v>0</v>
      </c>
      <c r="E52" s="69">
        <f>IF(E15=0,0,E15/TrRoad_ene!E15)</f>
        <v>0</v>
      </c>
      <c r="F52" s="69">
        <f>IF(F15=0,0,F15/TrRoad_ene!F15)</f>
        <v>0</v>
      </c>
      <c r="G52" s="69">
        <f>IF(G15=0,0,G15/TrRoad_ene!G15)</f>
        <v>0</v>
      </c>
      <c r="H52" s="69">
        <f>IF(H15=0,0,H15/TrRoad_ene!H15)</f>
        <v>0</v>
      </c>
      <c r="I52" s="69">
        <f>IF(I15=0,0,I15/TrRoad_ene!I15)</f>
        <v>0</v>
      </c>
      <c r="J52" s="69">
        <f>IF(J15=0,0,J15/TrRoad_ene!J15)</f>
        <v>0</v>
      </c>
      <c r="K52" s="69">
        <f>IF(K15=0,0,K15/TrRoad_ene!K15)</f>
        <v>0</v>
      </c>
      <c r="L52" s="69">
        <f>IF(L15=0,0,L15/TrRoad_ene!L15)</f>
        <v>0</v>
      </c>
      <c r="M52" s="69">
        <f>IF(M15=0,0,M15/TrRoad_ene!M15)</f>
        <v>0</v>
      </c>
      <c r="N52" s="69">
        <f>IF(N15=0,0,N15/TrRoad_ene!N15)</f>
        <v>0</v>
      </c>
      <c r="O52" s="69">
        <f>IF(O15=0,0,O15/TrRoad_ene!O15)</f>
        <v>0</v>
      </c>
      <c r="P52" s="69">
        <f>IF(P15=0,0,P15/TrRoad_ene!P15)</f>
        <v>0</v>
      </c>
      <c r="Q52" s="69">
        <f>IF(Q15=0,0,Q15/TrRoad_ene!Q15)</f>
        <v>0</v>
      </c>
    </row>
    <row r="54" spans="1:17" ht="11.45" customHeight="1" x14ac:dyDescent="0.25">
      <c r="A54" s="27" t="s">
        <v>97</v>
      </c>
      <c r="B54" s="68">
        <f>IF(TrRoad_act!B30=0,"",B17/TrRoad_act!B30*1000
)</f>
        <v>339.57085171726789</v>
      </c>
      <c r="C54" s="68">
        <f>IF(TrRoad_act!C30=0,"",C17/TrRoad_act!C30*1000
)</f>
        <v>331.92733871037194</v>
      </c>
      <c r="D54" s="68">
        <f>IF(TrRoad_act!D30=0,"",D17/TrRoad_act!D30*1000
)</f>
        <v>330.46254886946883</v>
      </c>
      <c r="E54" s="68">
        <f>IF(TrRoad_act!E30=0,"",E17/TrRoad_act!E30*1000
)</f>
        <v>329.8855681007218</v>
      </c>
      <c r="F54" s="68">
        <f>IF(TrRoad_act!F30=0,"",F17/TrRoad_act!F30*1000
)</f>
        <v>321.51474847266354</v>
      </c>
      <c r="G54" s="68">
        <f>IF(TrRoad_act!G30=0,"",G17/TrRoad_act!G30*1000
)</f>
        <v>314.49160388178086</v>
      </c>
      <c r="H54" s="68">
        <f>IF(TrRoad_act!H30=0,"",H17/TrRoad_act!H30*1000
)</f>
        <v>311.16479233345933</v>
      </c>
      <c r="I54" s="68">
        <f>IF(TrRoad_act!I30=0,"",I17/TrRoad_act!I30*1000
)</f>
        <v>301.66702966453204</v>
      </c>
      <c r="J54" s="68">
        <f>IF(TrRoad_act!J30=0,"",J17/TrRoad_act!J30*1000
)</f>
        <v>288.33533471637344</v>
      </c>
      <c r="K54" s="68">
        <f>IF(TrRoad_act!K30=0,"",K17/TrRoad_act!K30*1000
)</f>
        <v>271.09266311911165</v>
      </c>
      <c r="L54" s="68">
        <f>IF(TrRoad_act!L30=0,"",L17/TrRoad_act!L30*1000
)</f>
        <v>266.78699451523221</v>
      </c>
      <c r="M54" s="68">
        <f>IF(TrRoad_act!M30=0,"",M17/TrRoad_act!M30*1000
)</f>
        <v>257.98973160664622</v>
      </c>
      <c r="N54" s="68">
        <f>IF(TrRoad_act!N30=0,"",N17/TrRoad_act!N30*1000
)</f>
        <v>240.7315154946543</v>
      </c>
      <c r="O54" s="68">
        <f>IF(TrRoad_act!O30=0,"",O17/TrRoad_act!O30*1000
)</f>
        <v>249.23715517880242</v>
      </c>
      <c r="P54" s="68">
        <f>IF(TrRoad_act!P30=0,"",P17/TrRoad_act!P30*1000
)</f>
        <v>252.96253440819893</v>
      </c>
      <c r="Q54" s="68">
        <f>IF(TrRoad_act!Q30=0,"",Q17/TrRoad_act!Q30*1000
)</f>
        <v>249.30011603109787</v>
      </c>
    </row>
    <row r="55" spans="1:17" ht="11.45" customHeight="1" x14ac:dyDescent="0.25">
      <c r="A55" s="25" t="s">
        <v>39</v>
      </c>
      <c r="B55" s="79">
        <f>IF(TrRoad_act!B31=0,"",B18/TrRoad_act!B31*1000
)</f>
        <v>257.5904469694259</v>
      </c>
      <c r="C55" s="79">
        <f>IF(TrRoad_act!C31=0,"",C18/TrRoad_act!C31*1000
)</f>
        <v>251.02338118989763</v>
      </c>
      <c r="D55" s="79">
        <f>IF(TrRoad_act!D31=0,"",D18/TrRoad_act!D31*1000
)</f>
        <v>245.11796029869149</v>
      </c>
      <c r="E55" s="79">
        <f>IF(TrRoad_act!E31=0,"",E18/TrRoad_act!E31*1000
)</f>
        <v>243.21690684040232</v>
      </c>
      <c r="F55" s="79">
        <f>IF(TrRoad_act!F31=0,"",F18/TrRoad_act!F31*1000
)</f>
        <v>231.45490668820725</v>
      </c>
      <c r="G55" s="79">
        <f>IF(TrRoad_act!G31=0,"",G18/TrRoad_act!G31*1000
)</f>
        <v>225.38941403280802</v>
      </c>
      <c r="H55" s="79">
        <f>IF(TrRoad_act!H31=0,"",H18/TrRoad_act!H31*1000
)</f>
        <v>223.54086620617178</v>
      </c>
      <c r="I55" s="79">
        <f>IF(TrRoad_act!I31=0,"",I18/TrRoad_act!I31*1000
)</f>
        <v>217.31133667822044</v>
      </c>
      <c r="J55" s="79">
        <f>IF(TrRoad_act!J31=0,"",J18/TrRoad_act!J31*1000
)</f>
        <v>208.25978961652768</v>
      </c>
      <c r="K55" s="79">
        <f>IF(TrRoad_act!K31=0,"",K18/TrRoad_act!K31*1000
)</f>
        <v>198.91343914400815</v>
      </c>
      <c r="L55" s="79">
        <f>IF(TrRoad_act!L31=0,"",L18/TrRoad_act!L31*1000
)</f>
        <v>195.0979046380084</v>
      </c>
      <c r="M55" s="79">
        <f>IF(TrRoad_act!M31=0,"",M18/TrRoad_act!M31*1000
)</f>
        <v>189.59330899002862</v>
      </c>
      <c r="N55" s="79">
        <f>IF(TrRoad_act!N31=0,"",N18/TrRoad_act!N31*1000
)</f>
        <v>178.57546169497672</v>
      </c>
      <c r="O55" s="79">
        <f>IF(TrRoad_act!O31=0,"",O18/TrRoad_act!O31*1000
)</f>
        <v>186.78031146080994</v>
      </c>
      <c r="P55" s="79">
        <f>IF(TrRoad_act!P31=0,"",P18/TrRoad_act!P31*1000
)</f>
        <v>191.93153351057327</v>
      </c>
      <c r="Q55" s="79">
        <f>IF(TrRoad_act!Q31=0,"",Q18/TrRoad_act!Q31*1000
)</f>
        <v>193.58976319371459</v>
      </c>
    </row>
    <row r="56" spans="1:17" ht="11.45" customHeight="1" x14ac:dyDescent="0.25">
      <c r="A56" s="23" t="s">
        <v>30</v>
      </c>
      <c r="B56" s="78">
        <f>IF(TrRoad_act!B32=0,"",B19/TrRoad_act!B32*1000
)</f>
        <v>121.39011938711248</v>
      </c>
      <c r="C56" s="78">
        <f>IF(TrRoad_act!C32=0,"",C19/TrRoad_act!C32*1000
)</f>
        <v>120.54443210063255</v>
      </c>
      <c r="D56" s="78">
        <f>IF(TrRoad_act!D32=0,"",D19/TrRoad_act!D32*1000
)</f>
        <v>117.9900387076636</v>
      </c>
      <c r="E56" s="78">
        <f>IF(TrRoad_act!E32=0,"",E19/TrRoad_act!E32*1000
)</f>
        <v>116.55378078043427</v>
      </c>
      <c r="F56" s="78">
        <f>IF(TrRoad_act!F32=0,"",F19/TrRoad_act!F32*1000
)</f>
        <v>115.42308748509812</v>
      </c>
      <c r="G56" s="78">
        <f>IF(TrRoad_act!G32=0,"",G19/TrRoad_act!G32*1000
)</f>
        <v>113.35385958527385</v>
      </c>
      <c r="H56" s="78">
        <f>IF(TrRoad_act!H32=0,"",H19/TrRoad_act!H32*1000
)</f>
        <v>111.57370602759615</v>
      </c>
      <c r="I56" s="78">
        <f>IF(TrRoad_act!I32=0,"",I19/TrRoad_act!I32*1000
)</f>
        <v>110.44780555005048</v>
      </c>
      <c r="J56" s="78">
        <f>IF(TrRoad_act!J32=0,"",J19/TrRoad_act!J32*1000
)</f>
        <v>108.3977936792401</v>
      </c>
      <c r="K56" s="78">
        <f>IF(TrRoad_act!K32=0,"",K19/TrRoad_act!K32*1000
)</f>
        <v>108.52017179265825</v>
      </c>
      <c r="L56" s="78">
        <f>IF(TrRoad_act!L32=0,"",L19/TrRoad_act!L32*1000
)</f>
        <v>107.19024456713311</v>
      </c>
      <c r="M56" s="78">
        <f>IF(TrRoad_act!M32=0,"",M19/TrRoad_act!M32*1000
)</f>
        <v>106.46287308334276</v>
      </c>
      <c r="N56" s="78">
        <f>IF(TrRoad_act!N32=0,"",N19/TrRoad_act!N32*1000
)</f>
        <v>106.98351311539831</v>
      </c>
      <c r="O56" s="78">
        <f>IF(TrRoad_act!O32=0,"",O19/TrRoad_act!O32*1000
)</f>
        <v>107.44054694995864</v>
      </c>
      <c r="P56" s="78">
        <f>IF(TrRoad_act!P32=0,"",P19/TrRoad_act!P32*1000
)</f>
        <v>106.78440147497081</v>
      </c>
      <c r="Q56" s="78">
        <f>IF(TrRoad_act!Q32=0,"",Q19/TrRoad_act!Q32*1000
)</f>
        <v>105.11714198894862</v>
      </c>
    </row>
    <row r="57" spans="1:17" ht="11.45" customHeight="1" x14ac:dyDescent="0.25">
      <c r="A57" s="19" t="s">
        <v>29</v>
      </c>
      <c r="B57" s="76">
        <f>IF(TrRoad_act!B33=0,"",B20/TrRoad_act!B33*1000
)</f>
        <v>247.22985233676053</v>
      </c>
      <c r="C57" s="76">
        <f>IF(TrRoad_act!C33=0,"",C20/TrRoad_act!C33*1000
)</f>
        <v>241.55145069931277</v>
      </c>
      <c r="D57" s="76">
        <f>IF(TrRoad_act!D33=0,"",D20/TrRoad_act!D33*1000
)</f>
        <v>235.91816806554939</v>
      </c>
      <c r="E57" s="76">
        <f>IF(TrRoad_act!E33=0,"",E20/TrRoad_act!E33*1000
)</f>
        <v>235.51297436919583</v>
      </c>
      <c r="F57" s="76">
        <f>IF(TrRoad_act!F33=0,"",F20/TrRoad_act!F33*1000
)</f>
        <v>223.71548488479721</v>
      </c>
      <c r="G57" s="76">
        <f>IF(TrRoad_act!G33=0,"",G20/TrRoad_act!G33*1000
)</f>
        <v>218.98726001616939</v>
      </c>
      <c r="H57" s="76">
        <f>IF(TrRoad_act!H33=0,"",H20/TrRoad_act!H33*1000
)</f>
        <v>217.10959951231968</v>
      </c>
      <c r="I57" s="76">
        <f>IF(TrRoad_act!I33=0,"",I20/TrRoad_act!I33*1000
)</f>
        <v>211.31693031643906</v>
      </c>
      <c r="J57" s="76">
        <f>IF(TrRoad_act!J33=0,"",J20/TrRoad_act!J33*1000
)</f>
        <v>202.23282447955748</v>
      </c>
      <c r="K57" s="76">
        <f>IF(TrRoad_act!K33=0,"",K20/TrRoad_act!K33*1000
)</f>
        <v>193.15738455079349</v>
      </c>
      <c r="L57" s="76">
        <f>IF(TrRoad_act!L33=0,"",L20/TrRoad_act!L33*1000
)</f>
        <v>189.72056261746934</v>
      </c>
      <c r="M57" s="76">
        <f>IF(TrRoad_act!M33=0,"",M20/TrRoad_act!M33*1000
)</f>
        <v>183.95769200691174</v>
      </c>
      <c r="N57" s="76">
        <f>IF(TrRoad_act!N33=0,"",N20/TrRoad_act!N33*1000
)</f>
        <v>172.66455328928183</v>
      </c>
      <c r="O57" s="76">
        <f>IF(TrRoad_act!O33=0,"",O20/TrRoad_act!O33*1000
)</f>
        <v>180.83605981811337</v>
      </c>
      <c r="P57" s="76">
        <f>IF(TrRoad_act!P33=0,"",P20/TrRoad_act!P33*1000
)</f>
        <v>187.13691716605337</v>
      </c>
      <c r="Q57" s="76">
        <f>IF(TrRoad_act!Q33=0,"",Q20/TrRoad_act!Q33*1000
)</f>
        <v>188.75398281560771</v>
      </c>
    </row>
    <row r="58" spans="1:17" ht="11.45" customHeight="1" x14ac:dyDescent="0.25">
      <c r="A58" s="62" t="s">
        <v>59</v>
      </c>
      <c r="B58" s="77">
        <f>IF(TrRoad_act!B34=0,"",B21/TrRoad_act!B34*1000
)</f>
        <v>254.32499023119232</v>
      </c>
      <c r="C58" s="77">
        <f>IF(TrRoad_act!C34=0,"",C21/TrRoad_act!C34*1000
)</f>
        <v>253.00546856103466</v>
      </c>
      <c r="D58" s="77">
        <f>IF(TrRoad_act!D34=0,"",D21/TrRoad_act!D34*1000
)</f>
        <v>243.88095262257178</v>
      </c>
      <c r="E58" s="77">
        <f>IF(TrRoad_act!E34=0,"",E21/TrRoad_act!E34*1000
)</f>
        <v>244.97182132689647</v>
      </c>
      <c r="F58" s="77">
        <f>IF(TrRoad_act!F34=0,"",F21/TrRoad_act!F34*1000
)</f>
        <v>236.68126536428332</v>
      </c>
      <c r="G58" s="77">
        <f>IF(TrRoad_act!G34=0,"",G21/TrRoad_act!G34*1000
)</f>
        <v>230.63368984474587</v>
      </c>
      <c r="H58" s="77">
        <f>IF(TrRoad_act!H34=0,"",H21/TrRoad_act!H34*1000
)</f>
        <v>228.0064550805964</v>
      </c>
      <c r="I58" s="77">
        <f>IF(TrRoad_act!I34=0,"",I21/TrRoad_act!I34*1000
)</f>
        <v>223.46128147082763</v>
      </c>
      <c r="J58" s="77">
        <f>IF(TrRoad_act!J34=0,"",J21/TrRoad_act!J34*1000
)</f>
        <v>212.61151724738889</v>
      </c>
      <c r="K58" s="77">
        <f>IF(TrRoad_act!K34=0,"",K21/TrRoad_act!K34*1000
)</f>
        <v>204.54783801215348</v>
      </c>
      <c r="L58" s="77">
        <f>IF(TrRoad_act!L34=0,"",L21/TrRoad_act!L34*1000
)</f>
        <v>198.56430248562825</v>
      </c>
      <c r="M58" s="77">
        <f>IF(TrRoad_act!M34=0,"",M21/TrRoad_act!M34*1000
)</f>
        <v>193.86418144415146</v>
      </c>
      <c r="N58" s="77">
        <f>IF(TrRoad_act!N34=0,"",N21/TrRoad_act!N34*1000
)</f>
        <v>185.31726256677894</v>
      </c>
      <c r="O58" s="77">
        <f>IF(TrRoad_act!O34=0,"",O21/TrRoad_act!O34*1000
)</f>
        <v>188.70083461947178</v>
      </c>
      <c r="P58" s="77">
        <f>IF(TrRoad_act!P34=0,"",P21/TrRoad_act!P34*1000
)</f>
        <v>192.76006539512505</v>
      </c>
      <c r="Q58" s="77">
        <f>IF(TrRoad_act!Q34=0,"",Q21/TrRoad_act!Q34*1000
)</f>
        <v>186.87408447719153</v>
      </c>
    </row>
    <row r="59" spans="1:17" ht="11.45" customHeight="1" x14ac:dyDescent="0.25">
      <c r="A59" s="62" t="s">
        <v>58</v>
      </c>
      <c r="B59" s="77">
        <f>IF(TrRoad_act!B35=0,"",B22/TrRoad_act!B35*1000
)</f>
        <v>239.99551615117812</v>
      </c>
      <c r="C59" s="77">
        <f>IF(TrRoad_act!C35=0,"",C22/TrRoad_act!C35*1000
)</f>
        <v>230.6282492066706</v>
      </c>
      <c r="D59" s="77">
        <f>IF(TrRoad_act!D35=0,"",D22/TrRoad_act!D35*1000
)</f>
        <v>229.361737471531</v>
      </c>
      <c r="E59" s="77">
        <f>IF(TrRoad_act!E35=0,"",E22/TrRoad_act!E35*1000
)</f>
        <v>228.66104523513789</v>
      </c>
      <c r="F59" s="77">
        <f>IF(TrRoad_act!F35=0,"",F22/TrRoad_act!F35*1000
)</f>
        <v>215.20297884610071</v>
      </c>
      <c r="G59" s="77">
        <f>IF(TrRoad_act!G35=0,"",G22/TrRoad_act!G35*1000
)</f>
        <v>212.25351114770771</v>
      </c>
      <c r="H59" s="77">
        <f>IF(TrRoad_act!H35=0,"",H22/TrRoad_act!H35*1000
)</f>
        <v>211.5981768963799</v>
      </c>
      <c r="I59" s="77">
        <f>IF(TrRoad_act!I35=0,"",I22/TrRoad_act!I35*1000
)</f>
        <v>205.68509515017411</v>
      </c>
      <c r="J59" s="77">
        <f>IF(TrRoad_act!J35=0,"",J22/TrRoad_act!J35*1000
)</f>
        <v>197.66591562622779</v>
      </c>
      <c r="K59" s="77">
        <f>IF(TrRoad_act!K35=0,"",K22/TrRoad_act!K35*1000
)</f>
        <v>188.43096735518517</v>
      </c>
      <c r="L59" s="77">
        <f>IF(TrRoad_act!L35=0,"",L22/TrRoad_act!L35*1000
)</f>
        <v>186.26263194762521</v>
      </c>
      <c r="M59" s="77">
        <f>IF(TrRoad_act!M35=0,"",M22/TrRoad_act!M35*1000
)</f>
        <v>180.2127920978464</v>
      </c>
      <c r="N59" s="77">
        <f>IF(TrRoad_act!N35=0,"",N22/TrRoad_act!N35*1000
)</f>
        <v>168.0457206408598</v>
      </c>
      <c r="O59" s="77">
        <f>IF(TrRoad_act!O35=0,"",O22/TrRoad_act!O35*1000
)</f>
        <v>178.26204544492649</v>
      </c>
      <c r="P59" s="77">
        <f>IF(TrRoad_act!P35=0,"",P22/TrRoad_act!P35*1000
)</f>
        <v>185.54594746481627</v>
      </c>
      <c r="Q59" s="77">
        <f>IF(TrRoad_act!Q35=0,"",Q22/TrRoad_act!Q35*1000
)</f>
        <v>189.70934452285724</v>
      </c>
    </row>
    <row r="60" spans="1:17" ht="11.45" customHeight="1" x14ac:dyDescent="0.25">
      <c r="A60" s="62" t="s">
        <v>57</v>
      </c>
      <c r="B60" s="77">
        <f>IF(TrRoad_act!B36=0,"",B23/TrRoad_act!B36*1000
)</f>
        <v>177.51124160082563</v>
      </c>
      <c r="C60" s="77">
        <f>IF(TrRoad_act!C36=0,"",C23/TrRoad_act!C36*1000
)</f>
        <v>176.60596307477519</v>
      </c>
      <c r="D60" s="77">
        <f>IF(TrRoad_act!D36=0,"",D23/TrRoad_act!D36*1000
)</f>
        <v>175.01190372855504</v>
      </c>
      <c r="E60" s="77">
        <f>IF(TrRoad_act!E36=0,"",E23/TrRoad_act!E36*1000
)</f>
        <v>175.85737971583637</v>
      </c>
      <c r="F60" s="77">
        <f>IF(TrRoad_act!F36=0,"",F23/TrRoad_act!F36*1000
)</f>
        <v>183.63647564725255</v>
      </c>
      <c r="G60" s="77">
        <f>IF(TrRoad_act!G36=0,"",G23/TrRoad_act!G36*1000
)</f>
        <v>175.15699564093848</v>
      </c>
      <c r="H60" s="77">
        <f>IF(TrRoad_act!H36=0,"",H23/TrRoad_act!H36*1000
)</f>
        <v>175.14117359878907</v>
      </c>
      <c r="I60" s="77">
        <f>IF(TrRoad_act!I36=0,"",I23/TrRoad_act!I36*1000
)</f>
        <v>180.70496473527149</v>
      </c>
      <c r="J60" s="77">
        <f>IF(TrRoad_act!J36=0,"",J23/TrRoad_act!J36*1000
)</f>
        <v>168.48945154635805</v>
      </c>
      <c r="K60" s="77">
        <f>IF(TrRoad_act!K36=0,"",K23/TrRoad_act!K36*1000
)</f>
        <v>167.20179192501604</v>
      </c>
      <c r="L60" s="77">
        <f>IF(TrRoad_act!L36=0,"",L23/TrRoad_act!L36*1000
)</f>
        <v>166.8667467087366</v>
      </c>
      <c r="M60" s="77">
        <f>IF(TrRoad_act!M36=0,"",M23/TrRoad_act!M36*1000
)</f>
        <v>167.16597269742121</v>
      </c>
      <c r="N60" s="77">
        <f>IF(TrRoad_act!N36=0,"",N23/TrRoad_act!N36*1000
)</f>
        <v>160.67550329173048</v>
      </c>
      <c r="O60" s="77">
        <f>IF(TrRoad_act!O36=0,"",O23/TrRoad_act!O36*1000
)</f>
        <v>151.25539769353736</v>
      </c>
      <c r="P60" s="77">
        <f>IF(TrRoad_act!P36=0,"",P23/TrRoad_act!P36*1000
)</f>
        <v>152.29162630841799</v>
      </c>
      <c r="Q60" s="77">
        <f>IF(TrRoad_act!Q36=0,"",Q23/TrRoad_act!Q36*1000
)</f>
        <v>167.46194947727381</v>
      </c>
    </row>
    <row r="61" spans="1:17" ht="11.45" customHeight="1" x14ac:dyDescent="0.25">
      <c r="A61" s="62" t="s">
        <v>56</v>
      </c>
      <c r="B61" s="77" t="str">
        <f>IF(TrRoad_act!B37=0,"",B24/TrRoad_act!B37*1000
)</f>
        <v/>
      </c>
      <c r="C61" s="77" t="str">
        <f>IF(TrRoad_act!C37=0,"",C24/TrRoad_act!C37*1000
)</f>
        <v/>
      </c>
      <c r="D61" s="77" t="str">
        <f>IF(TrRoad_act!D37=0,"",D24/TrRoad_act!D37*1000
)</f>
        <v/>
      </c>
      <c r="E61" s="77" t="str">
        <f>IF(TrRoad_act!E37=0,"",E24/TrRoad_act!E37*1000
)</f>
        <v/>
      </c>
      <c r="F61" s="77">
        <f>IF(TrRoad_act!F37=0,"",F24/TrRoad_act!F37*1000
)</f>
        <v>176.00152351942006</v>
      </c>
      <c r="G61" s="77">
        <f>IF(TrRoad_act!G37=0,"",G24/TrRoad_act!G37*1000
)</f>
        <v>176.80673832898771</v>
      </c>
      <c r="H61" s="77">
        <f>IF(TrRoad_act!H37=0,"",H24/TrRoad_act!H37*1000
)</f>
        <v>176.53930095744087</v>
      </c>
      <c r="I61" s="77">
        <f>IF(TrRoad_act!I37=0,"",I24/TrRoad_act!I37*1000
)</f>
        <v>176.97319528853612</v>
      </c>
      <c r="J61" s="77">
        <f>IF(TrRoad_act!J37=0,"",J24/TrRoad_act!J37*1000
)</f>
        <v>177.29417000149994</v>
      </c>
      <c r="K61" s="77">
        <f>IF(TrRoad_act!K37=0,"",K24/TrRoad_act!K37*1000
)</f>
        <v>177.48272870842246</v>
      </c>
      <c r="L61" s="77">
        <f>IF(TrRoad_act!L37=0,"",L24/TrRoad_act!L37*1000
)</f>
        <v>176.61358009005053</v>
      </c>
      <c r="M61" s="77">
        <f>IF(TrRoad_act!M37=0,"",M24/TrRoad_act!M37*1000
)</f>
        <v>176.74860292173827</v>
      </c>
      <c r="N61" s="77">
        <f>IF(TrRoad_act!N37=0,"",N24/TrRoad_act!N37*1000
)</f>
        <v>164.6586603799895</v>
      </c>
      <c r="O61" s="77">
        <f>IF(TrRoad_act!O37=0,"",O24/TrRoad_act!O37*1000
)</f>
        <v>162.22394469078313</v>
      </c>
      <c r="P61" s="77">
        <f>IF(TrRoad_act!P37=0,"",P24/TrRoad_act!P37*1000
)</f>
        <v>160.62243833363249</v>
      </c>
      <c r="Q61" s="77">
        <f>IF(TrRoad_act!Q37=0,"",Q24/TrRoad_act!Q37*1000
)</f>
        <v>159.00014357992603</v>
      </c>
    </row>
    <row r="62" spans="1:17" ht="11.45" customHeight="1" x14ac:dyDescent="0.25">
      <c r="A62" s="62" t="s">
        <v>60</v>
      </c>
      <c r="B62" s="77" t="str">
        <f>IF(TrRoad_act!B38=0,"",B25/TrRoad_act!B38*1000
)</f>
        <v/>
      </c>
      <c r="C62" s="77" t="str">
        <f>IF(TrRoad_act!C38=0,"",C25/TrRoad_act!C38*1000
)</f>
        <v/>
      </c>
      <c r="D62" s="77" t="str">
        <f>IF(TrRoad_act!D38=0,"",D25/TrRoad_act!D38*1000
)</f>
        <v/>
      </c>
      <c r="E62" s="77" t="str">
        <f>IF(TrRoad_act!E38=0,"",E25/TrRoad_act!E38*1000
)</f>
        <v/>
      </c>
      <c r="F62" s="77" t="str">
        <f>IF(TrRoad_act!F38=0,"",F25/TrRoad_act!F38*1000
)</f>
        <v/>
      </c>
      <c r="G62" s="77" t="str">
        <f>IF(TrRoad_act!G38=0,"",G25/TrRoad_act!G38*1000
)</f>
        <v/>
      </c>
      <c r="H62" s="77" t="str">
        <f>IF(TrRoad_act!H38=0,"",H25/TrRoad_act!H38*1000
)</f>
        <v/>
      </c>
      <c r="I62" s="77" t="str">
        <f>IF(TrRoad_act!I38=0,"",I25/TrRoad_act!I38*1000
)</f>
        <v/>
      </c>
      <c r="J62" s="77" t="str">
        <f>IF(TrRoad_act!J38=0,"",J25/TrRoad_act!J38*1000
)</f>
        <v/>
      </c>
      <c r="K62" s="77" t="str">
        <f>IF(TrRoad_act!K38=0,"",K25/TrRoad_act!K38*1000
)</f>
        <v/>
      </c>
      <c r="L62" s="77" t="str">
        <f>IF(TrRoad_act!L38=0,"",L25/TrRoad_act!L38*1000
)</f>
        <v/>
      </c>
      <c r="M62" s="77" t="str">
        <f>IF(TrRoad_act!M38=0,"",M25/TrRoad_act!M38*1000
)</f>
        <v/>
      </c>
      <c r="N62" s="77" t="str">
        <f>IF(TrRoad_act!N38=0,"",N25/TrRoad_act!N38*1000
)</f>
        <v/>
      </c>
      <c r="O62" s="77" t="str">
        <f>IF(TrRoad_act!O38=0,"",O25/TrRoad_act!O38*1000
)</f>
        <v/>
      </c>
      <c r="P62" s="77">
        <f>IF(TrRoad_act!P38=0,"",P25/TrRoad_act!P38*1000
)</f>
        <v>62.695751855855256</v>
      </c>
      <c r="Q62" s="77">
        <f>IF(TrRoad_act!Q38=0,"",Q25/TrRoad_act!Q38*1000
)</f>
        <v>60.052048300270911</v>
      </c>
    </row>
    <row r="63" spans="1:17" ht="11.45" customHeight="1" x14ac:dyDescent="0.25">
      <c r="A63" s="62" t="s">
        <v>55</v>
      </c>
      <c r="B63" s="77" t="str">
        <f>IF(TrRoad_act!B39=0,"",B26/TrRoad_act!B39*1000
)</f>
        <v/>
      </c>
      <c r="C63" s="77" t="str">
        <f>IF(TrRoad_act!C39=0,"",C26/TrRoad_act!C39*1000
)</f>
        <v/>
      </c>
      <c r="D63" s="77" t="str">
        <f>IF(TrRoad_act!D39=0,"",D26/TrRoad_act!D39*1000
)</f>
        <v/>
      </c>
      <c r="E63" s="77" t="str">
        <f>IF(TrRoad_act!E39=0,"",E26/TrRoad_act!E39*1000
)</f>
        <v/>
      </c>
      <c r="F63" s="77" t="str">
        <f>IF(TrRoad_act!F39=0,"",F26/TrRoad_act!F39*1000
)</f>
        <v/>
      </c>
      <c r="G63" s="77" t="str">
        <f>IF(TrRoad_act!G39=0,"",G26/TrRoad_act!G39*1000
)</f>
        <v/>
      </c>
      <c r="H63" s="77" t="str">
        <f>IF(TrRoad_act!H39=0,"",H26/TrRoad_act!H39*1000
)</f>
        <v/>
      </c>
      <c r="I63" s="77" t="str">
        <f>IF(TrRoad_act!I39=0,"",I26/TrRoad_act!I39*1000
)</f>
        <v/>
      </c>
      <c r="J63" s="77" t="str">
        <f>IF(TrRoad_act!J39=0,"",J26/TrRoad_act!J39*1000
)</f>
        <v/>
      </c>
      <c r="K63" s="77" t="str">
        <f>IF(TrRoad_act!K39=0,"",K26/TrRoad_act!K39*1000
)</f>
        <v/>
      </c>
      <c r="L63" s="77">
        <f>IF(TrRoad_act!L39=0,"",L26/TrRoad_act!L39*1000
)</f>
        <v>0</v>
      </c>
      <c r="M63" s="77">
        <f>IF(TrRoad_act!M39=0,"",M26/TrRoad_act!M39*1000
)</f>
        <v>0</v>
      </c>
      <c r="N63" s="77">
        <f>IF(TrRoad_act!N39=0,"",N26/TrRoad_act!N39*1000
)</f>
        <v>0</v>
      </c>
      <c r="O63" s="77">
        <f>IF(TrRoad_act!O39=0,"",O26/TrRoad_act!O39*1000
)</f>
        <v>0</v>
      </c>
      <c r="P63" s="77">
        <f>IF(TrRoad_act!P39=0,"",P26/TrRoad_act!P39*1000
)</f>
        <v>0</v>
      </c>
      <c r="Q63" s="77">
        <f>IF(TrRoad_act!Q39=0,"",Q26/TrRoad_act!Q39*1000
)</f>
        <v>0</v>
      </c>
    </row>
    <row r="64" spans="1:17" ht="11.45" customHeight="1" x14ac:dyDescent="0.25">
      <c r="A64" s="19" t="s">
        <v>28</v>
      </c>
      <c r="B64" s="76">
        <f>IF(TrRoad_act!B40=0,"",B27/TrRoad_act!B40*1000
)</f>
        <v>1843.5787763418789</v>
      </c>
      <c r="C64" s="76">
        <f>IF(TrRoad_act!C40=0,"",C27/TrRoad_act!C40*1000
)</f>
        <v>1804.2286917427257</v>
      </c>
      <c r="D64" s="76">
        <f>IF(TrRoad_act!D40=0,"",D27/TrRoad_act!D40*1000
)</f>
        <v>1792.4722991290955</v>
      </c>
      <c r="E64" s="76">
        <f>IF(TrRoad_act!E40=0,"",E27/TrRoad_act!E40*1000
)</f>
        <v>1763.1393264695548</v>
      </c>
      <c r="F64" s="76">
        <f>IF(TrRoad_act!F40=0,"",F27/TrRoad_act!F40*1000
)</f>
        <v>1738.1128357590062</v>
      </c>
      <c r="G64" s="76">
        <f>IF(TrRoad_act!G40=0,"",G27/TrRoad_act!G40*1000
)</f>
        <v>1716.6536725602805</v>
      </c>
      <c r="H64" s="76">
        <f>IF(TrRoad_act!H40=0,"",H27/TrRoad_act!H40*1000
)</f>
        <v>1695.9729879591773</v>
      </c>
      <c r="I64" s="76">
        <f>IF(TrRoad_act!I40=0,"",I27/TrRoad_act!I40*1000
)</f>
        <v>1659.3036818539872</v>
      </c>
      <c r="J64" s="76">
        <f>IF(TrRoad_act!J40=0,"",J27/TrRoad_act!J40*1000
)</f>
        <v>1627.8906119288031</v>
      </c>
      <c r="K64" s="76">
        <f>IF(TrRoad_act!K40=0,"",K27/TrRoad_act!K40*1000
)</f>
        <v>1573.1126155921643</v>
      </c>
      <c r="L64" s="76">
        <f>IF(TrRoad_act!L40=0,"",L27/TrRoad_act!L40*1000
)</f>
        <v>1533.3008580417568</v>
      </c>
      <c r="M64" s="76">
        <f>IF(TrRoad_act!M40=0,"",M27/TrRoad_act!M40*1000
)</f>
        <v>1503.9041956365741</v>
      </c>
      <c r="N64" s="76">
        <f>IF(TrRoad_act!N40=0,"",N27/TrRoad_act!N40*1000
)</f>
        <v>1455.8581693738129</v>
      </c>
      <c r="O64" s="76">
        <f>IF(TrRoad_act!O40=0,"",O27/TrRoad_act!O40*1000
)</f>
        <v>1565.6008438056965</v>
      </c>
      <c r="P64" s="76">
        <f>IF(TrRoad_act!P40=0,"",P27/TrRoad_act!P40*1000
)</f>
        <v>1538.5839218370347</v>
      </c>
      <c r="Q64" s="76">
        <f>IF(TrRoad_act!Q40=0,"",Q27/TrRoad_act!Q40*1000
)</f>
        <v>1486.7261274298269</v>
      </c>
    </row>
    <row r="65" spans="1:17" ht="11.45" customHeight="1" x14ac:dyDescent="0.25">
      <c r="A65" s="62" t="s">
        <v>59</v>
      </c>
      <c r="B65" s="75">
        <f>IF(TrRoad_act!B41=0,"",B28/TrRoad_act!B41*1000
)</f>
        <v>543.43114445212677</v>
      </c>
      <c r="C65" s="75">
        <f>IF(TrRoad_act!C41=0,"",C28/TrRoad_act!C41*1000
)</f>
        <v>535.52445862313925</v>
      </c>
      <c r="D65" s="75">
        <f>IF(TrRoad_act!D41=0,"",D28/TrRoad_act!D41*1000
)</f>
        <v>521.68226400847084</v>
      </c>
      <c r="E65" s="75">
        <f>IF(TrRoad_act!E41=0,"",E28/TrRoad_act!E41*1000
)</f>
        <v>515.06666995829653</v>
      </c>
      <c r="F65" s="75">
        <f>IF(TrRoad_act!F41=0,"",F28/TrRoad_act!F41*1000
)</f>
        <v>510.58686121758888</v>
      </c>
      <c r="G65" s="75">
        <f>IF(TrRoad_act!G41=0,"",G28/TrRoad_act!G41*1000
)</f>
        <v>506.05144307386939</v>
      </c>
      <c r="H65" s="75">
        <f>IF(TrRoad_act!H41=0,"",H28/TrRoad_act!H41*1000
)</f>
        <v>499.1239927629743</v>
      </c>
      <c r="I65" s="75">
        <f>IF(TrRoad_act!I41=0,"",I28/TrRoad_act!I41*1000
)</f>
        <v>486.66242716018479</v>
      </c>
      <c r="J65" s="75">
        <f>IF(TrRoad_act!J41=0,"",J28/TrRoad_act!J41*1000
)</f>
        <v>483.43051493779353</v>
      </c>
      <c r="K65" s="75">
        <f>IF(TrRoad_act!K41=0,"",K28/TrRoad_act!K41*1000
)</f>
        <v>473.62046349470813</v>
      </c>
      <c r="L65" s="75">
        <f>IF(TrRoad_act!L41=0,"",L28/TrRoad_act!L41*1000
)</f>
        <v>459.34186936601361</v>
      </c>
      <c r="M65" s="75">
        <f>IF(TrRoad_act!M41=0,"",M28/TrRoad_act!M41*1000
)</f>
        <v>450.01582503884367</v>
      </c>
      <c r="N65" s="75">
        <f>IF(TrRoad_act!N41=0,"",N28/TrRoad_act!N41*1000
)</f>
        <v>441.86180151172698</v>
      </c>
      <c r="O65" s="75">
        <f>IF(TrRoad_act!O41=0,"",O28/TrRoad_act!O41*1000
)</f>
        <v>441.20511363335896</v>
      </c>
      <c r="P65" s="75">
        <f>IF(TrRoad_act!P41=0,"",P28/TrRoad_act!P41*1000
)</f>
        <v>433.12128291895999</v>
      </c>
      <c r="Q65" s="75">
        <f>IF(TrRoad_act!Q41=0,"",Q28/TrRoad_act!Q41*1000
)</f>
        <v>429.45666377848613</v>
      </c>
    </row>
    <row r="66" spans="1:17" ht="11.45" customHeight="1" x14ac:dyDescent="0.25">
      <c r="A66" s="62" t="s">
        <v>58</v>
      </c>
      <c r="B66" s="75">
        <f>IF(TrRoad_act!B42=0,"",B29/TrRoad_act!B42*1000
)</f>
        <v>1866.7979679446998</v>
      </c>
      <c r="C66" s="75">
        <f>IF(TrRoad_act!C42=0,"",C29/TrRoad_act!C42*1000
)</f>
        <v>1826.7289276637007</v>
      </c>
      <c r="D66" s="75">
        <f>IF(TrRoad_act!D42=0,"",D29/TrRoad_act!D42*1000
)</f>
        <v>1807.4882408644394</v>
      </c>
      <c r="E66" s="75">
        <f>IF(TrRoad_act!E42=0,"",E29/TrRoad_act!E42*1000
)</f>
        <v>1791.2015968384335</v>
      </c>
      <c r="F66" s="75">
        <f>IF(TrRoad_act!F42=0,"",F29/TrRoad_act!F42*1000
)</f>
        <v>1769.0233514429908</v>
      </c>
      <c r="G66" s="75">
        <f>IF(TrRoad_act!G42=0,"",G29/TrRoad_act!G42*1000
)</f>
        <v>1748.396321483606</v>
      </c>
      <c r="H66" s="75">
        <f>IF(TrRoad_act!H42=0,"",H29/TrRoad_act!H42*1000
)</f>
        <v>1727.2372255199098</v>
      </c>
      <c r="I66" s="75">
        <f>IF(TrRoad_act!I42=0,"",I29/TrRoad_act!I42*1000
)</f>
        <v>1695.23176430939</v>
      </c>
      <c r="J66" s="75">
        <f>IF(TrRoad_act!J42=0,"",J29/TrRoad_act!J42*1000
)</f>
        <v>1659.2887266005414</v>
      </c>
      <c r="K66" s="75">
        <f>IF(TrRoad_act!K42=0,"",K29/TrRoad_act!K42*1000
)</f>
        <v>1613.9345914404828</v>
      </c>
      <c r="L66" s="75">
        <f>IF(TrRoad_act!L42=0,"",L29/TrRoad_act!L42*1000
)</f>
        <v>1578.5074494186779</v>
      </c>
      <c r="M66" s="75">
        <f>IF(TrRoad_act!M42=0,"",M29/TrRoad_act!M42*1000
)</f>
        <v>1540.7550609894611</v>
      </c>
      <c r="N66" s="75">
        <f>IF(TrRoad_act!N42=0,"",N29/TrRoad_act!N42*1000
)</f>
        <v>1485.456407240184</v>
      </c>
      <c r="O66" s="75">
        <f>IF(TrRoad_act!O42=0,"",O29/TrRoad_act!O42*1000
)</f>
        <v>1576.7157924677563</v>
      </c>
      <c r="P66" s="75">
        <f>IF(TrRoad_act!P42=0,"",P29/TrRoad_act!P42*1000
)</f>
        <v>1573.1197819748377</v>
      </c>
      <c r="Q66" s="75">
        <f>IF(TrRoad_act!Q42=0,"",Q29/TrRoad_act!Q42*1000
)</f>
        <v>1575.9708473943967</v>
      </c>
    </row>
    <row r="67" spans="1:17" ht="11.45" customHeight="1" x14ac:dyDescent="0.25">
      <c r="A67" s="62" t="s">
        <v>57</v>
      </c>
      <c r="B67" s="75" t="str">
        <f>IF(TrRoad_act!B43=0,"",B30/TrRoad_act!B43*1000
)</f>
        <v/>
      </c>
      <c r="C67" s="75" t="str">
        <f>IF(TrRoad_act!C43=0,"",C30/TrRoad_act!C43*1000
)</f>
        <v/>
      </c>
      <c r="D67" s="75" t="str">
        <f>IF(TrRoad_act!D43=0,"",D30/TrRoad_act!D43*1000
)</f>
        <v/>
      </c>
      <c r="E67" s="75" t="str">
        <f>IF(TrRoad_act!E43=0,"",E30/TrRoad_act!E43*1000
)</f>
        <v/>
      </c>
      <c r="F67" s="75" t="str">
        <f>IF(TrRoad_act!F43=0,"",F30/TrRoad_act!F43*1000
)</f>
        <v/>
      </c>
      <c r="G67" s="75" t="str">
        <f>IF(TrRoad_act!G43=0,"",G30/TrRoad_act!G43*1000
)</f>
        <v/>
      </c>
      <c r="H67" s="75" t="str">
        <f>IF(TrRoad_act!H43=0,"",H30/TrRoad_act!H43*1000
)</f>
        <v/>
      </c>
      <c r="I67" s="75" t="str">
        <f>IF(TrRoad_act!I43=0,"",I30/TrRoad_act!I43*1000
)</f>
        <v/>
      </c>
      <c r="J67" s="75" t="str">
        <f>IF(TrRoad_act!J43=0,"",J30/TrRoad_act!J43*1000
)</f>
        <v/>
      </c>
      <c r="K67" s="75" t="str">
        <f>IF(TrRoad_act!K43=0,"",K30/TrRoad_act!K43*1000
)</f>
        <v/>
      </c>
      <c r="L67" s="75" t="str">
        <f>IF(TrRoad_act!L43=0,"",L30/TrRoad_act!L43*1000
)</f>
        <v/>
      </c>
      <c r="M67" s="75" t="str">
        <f>IF(TrRoad_act!M43=0,"",M30/TrRoad_act!M43*1000
)</f>
        <v/>
      </c>
      <c r="N67" s="75" t="str">
        <f>IF(TrRoad_act!N43=0,"",N30/TrRoad_act!N43*1000
)</f>
        <v/>
      </c>
      <c r="O67" s="75" t="str">
        <f>IF(TrRoad_act!O43=0,"",O30/TrRoad_act!O43*1000
)</f>
        <v/>
      </c>
      <c r="P67" s="75">
        <f>IF(TrRoad_act!P43=0,"",P30/TrRoad_act!P43*1000
)</f>
        <v>1138.9881238678354</v>
      </c>
      <c r="Q67" s="75">
        <f>IF(TrRoad_act!Q43=0,"",Q30/TrRoad_act!Q43*1000
)</f>
        <v>1139.0987052390847</v>
      </c>
    </row>
    <row r="68" spans="1:17" ht="11.45" customHeight="1" x14ac:dyDescent="0.25">
      <c r="A68" s="62" t="s">
        <v>56</v>
      </c>
      <c r="B68" s="75">
        <f>IF(TrRoad_act!B44=0,"",B31/TrRoad_act!B44*1000
)</f>
        <v>1078.491344827783</v>
      </c>
      <c r="C68" s="75">
        <f>IF(TrRoad_act!C44=0,"",C31/TrRoad_act!C44*1000
)</f>
        <v>1082.7079747170499</v>
      </c>
      <c r="D68" s="75">
        <f>IF(TrRoad_act!D44=0,"",D31/TrRoad_act!D44*1000
)</f>
        <v>1015.524986782941</v>
      </c>
      <c r="E68" s="75">
        <f>IF(TrRoad_act!E44=0,"",E31/TrRoad_act!E44*1000
)</f>
        <v>1013.2115314942256</v>
      </c>
      <c r="F68" s="75">
        <f>IF(TrRoad_act!F44=0,"",F31/TrRoad_act!F44*1000
)</f>
        <v>1015.1178897294042</v>
      </c>
      <c r="G68" s="75">
        <f>IF(TrRoad_act!G44=0,"",G31/TrRoad_act!G44*1000
)</f>
        <v>1017.0721328811059</v>
      </c>
      <c r="H68" s="75">
        <f>IF(TrRoad_act!H44=0,"",H31/TrRoad_act!H44*1000
)</f>
        <v>1019.0164730081694</v>
      </c>
      <c r="I68" s="75">
        <f>IF(TrRoad_act!I44=0,"",I31/TrRoad_act!I44*1000
)</f>
        <v>1019.5981646409214</v>
      </c>
      <c r="J68" s="75">
        <f>IF(TrRoad_act!J44=0,"",J31/TrRoad_act!J44*1000
)</f>
        <v>1021.8645514916847</v>
      </c>
      <c r="K68" s="75">
        <f>IF(TrRoad_act!K44=0,"",K31/TrRoad_act!K44*1000
)</f>
        <v>1024.3282206492597</v>
      </c>
      <c r="L68" s="75">
        <f>IF(TrRoad_act!L44=0,"",L31/TrRoad_act!L44*1000
)</f>
        <v>1026.889041200883</v>
      </c>
      <c r="M68" s="75">
        <f>IF(TrRoad_act!M44=0,"",M31/TrRoad_act!M44*1000
)</f>
        <v>1029.4506719125459</v>
      </c>
      <c r="N68" s="75">
        <f>IF(TrRoad_act!N44=0,"",N31/TrRoad_act!N44*1000
)</f>
        <v>1180.5915940310647</v>
      </c>
      <c r="O68" s="75">
        <f>IF(TrRoad_act!O44=0,"",O31/TrRoad_act!O44*1000
)</f>
        <v>1512.0276229702386</v>
      </c>
      <c r="P68" s="75">
        <f>IF(TrRoad_act!P44=0,"",P31/TrRoad_act!P44*1000
)</f>
        <v>733.024576495308</v>
      </c>
      <c r="Q68" s="75">
        <f>IF(TrRoad_act!Q44=0,"",Q31/TrRoad_act!Q44*1000
)</f>
        <v>1228.1248410513792</v>
      </c>
    </row>
    <row r="69" spans="1:17" ht="11.45" customHeight="1" x14ac:dyDescent="0.25">
      <c r="A69" s="62" t="s">
        <v>55</v>
      </c>
      <c r="B69" s="75" t="str">
        <f>IF(TrRoad_act!B45=0,"",B32/TrRoad_act!B45*1000
)</f>
        <v/>
      </c>
      <c r="C69" s="75" t="str">
        <f>IF(TrRoad_act!C45=0,"",C32/TrRoad_act!C45*1000
)</f>
        <v/>
      </c>
      <c r="D69" s="75" t="str">
        <f>IF(TrRoad_act!D45=0,"",D32/TrRoad_act!D45*1000
)</f>
        <v/>
      </c>
      <c r="E69" s="75" t="str">
        <f>IF(TrRoad_act!E45=0,"",E32/TrRoad_act!E45*1000
)</f>
        <v/>
      </c>
      <c r="F69" s="75" t="str">
        <f>IF(TrRoad_act!F45=0,"",F32/TrRoad_act!F45*1000
)</f>
        <v/>
      </c>
      <c r="G69" s="75" t="str">
        <f>IF(TrRoad_act!G45=0,"",G32/TrRoad_act!G45*1000
)</f>
        <v/>
      </c>
      <c r="H69" s="75" t="str">
        <f>IF(TrRoad_act!H45=0,"",H32/TrRoad_act!H45*1000
)</f>
        <v/>
      </c>
      <c r="I69" s="75" t="str">
        <f>IF(TrRoad_act!I45=0,"",I32/TrRoad_act!I45*1000
)</f>
        <v/>
      </c>
      <c r="J69" s="75" t="str">
        <f>IF(TrRoad_act!J45=0,"",J32/TrRoad_act!J45*1000
)</f>
        <v/>
      </c>
      <c r="K69" s="75" t="str">
        <f>IF(TrRoad_act!K45=0,"",K32/TrRoad_act!K45*1000
)</f>
        <v/>
      </c>
      <c r="L69" s="75" t="str">
        <f>IF(TrRoad_act!L45=0,"",L32/TrRoad_act!L45*1000
)</f>
        <v/>
      </c>
      <c r="M69" s="75" t="str">
        <f>IF(TrRoad_act!M45=0,"",M32/TrRoad_act!M45*1000
)</f>
        <v/>
      </c>
      <c r="N69" s="75" t="str">
        <f>IF(TrRoad_act!N45=0,"",N32/TrRoad_act!N45*1000
)</f>
        <v/>
      </c>
      <c r="O69" s="75" t="str">
        <f>IF(TrRoad_act!O45=0,"",O32/TrRoad_act!O45*1000
)</f>
        <v/>
      </c>
      <c r="P69" s="75">
        <f>IF(TrRoad_act!P45=0,"",P32/TrRoad_act!P45*1000
)</f>
        <v>0</v>
      </c>
      <c r="Q69" s="75">
        <f>IF(TrRoad_act!Q45=0,"",Q32/TrRoad_act!Q45*1000
)</f>
        <v>0</v>
      </c>
    </row>
    <row r="70" spans="1:17" ht="11.45" customHeight="1" x14ac:dyDescent="0.25">
      <c r="A70" s="25" t="s">
        <v>18</v>
      </c>
      <c r="B70" s="79">
        <f>IF(TrRoad_act!B46=0,"",B33/TrRoad_act!B46*1000
)</f>
        <v>747.74632322016464</v>
      </c>
      <c r="C70" s="79">
        <f>IF(TrRoad_act!C46=0,"",C33/TrRoad_act!C46*1000
)</f>
        <v>699.05152586264592</v>
      </c>
      <c r="D70" s="79">
        <f>IF(TrRoad_act!D46=0,"",D33/TrRoad_act!D46*1000
)</f>
        <v>766.78013162664615</v>
      </c>
      <c r="E70" s="79">
        <f>IF(TrRoad_act!E46=0,"",E33/TrRoad_act!E46*1000
)</f>
        <v>762.69688657707957</v>
      </c>
      <c r="F70" s="79">
        <f>IF(TrRoad_act!F46=0,"",F33/TrRoad_act!F46*1000
)</f>
        <v>768.82258588281422</v>
      </c>
      <c r="G70" s="79">
        <f>IF(TrRoad_act!G46=0,"",G33/TrRoad_act!G46*1000
)</f>
        <v>780.10486722982478</v>
      </c>
      <c r="H70" s="79">
        <f>IF(TrRoad_act!H46=0,"",H33/TrRoad_act!H46*1000
)</f>
        <v>762.46575353614367</v>
      </c>
      <c r="I70" s="79">
        <f>IF(TrRoad_act!I46=0,"",I33/TrRoad_act!I46*1000
)</f>
        <v>693.09508590606572</v>
      </c>
      <c r="J70" s="79">
        <f>IF(TrRoad_act!J46=0,"",J33/TrRoad_act!J46*1000
)</f>
        <v>696.01481683291968</v>
      </c>
      <c r="K70" s="79">
        <f>IF(TrRoad_act!K46=0,"",K33/TrRoad_act!K46*1000
)</f>
        <v>702.20000764675171</v>
      </c>
      <c r="L70" s="79">
        <f>IF(TrRoad_act!L46=0,"",L33/TrRoad_act!L46*1000
)</f>
        <v>711.28810894875585</v>
      </c>
      <c r="M70" s="79">
        <f>IF(TrRoad_act!M46=0,"",M33/TrRoad_act!M46*1000
)</f>
        <v>690.10610564489843</v>
      </c>
      <c r="N70" s="79">
        <f>IF(TrRoad_act!N46=0,"",N33/TrRoad_act!N46*1000
)</f>
        <v>646.43195908571693</v>
      </c>
      <c r="O70" s="79">
        <f>IF(TrRoad_act!O46=0,"",O33/TrRoad_act!O46*1000
)</f>
        <v>665.30202250652815</v>
      </c>
      <c r="P70" s="79">
        <f>IF(TrRoad_act!P46=0,"",P33/TrRoad_act!P46*1000
)</f>
        <v>645.61735267596021</v>
      </c>
      <c r="Q70" s="79">
        <f>IF(TrRoad_act!Q46=0,"",Q33/TrRoad_act!Q46*1000
)</f>
        <v>585.28634047655203</v>
      </c>
    </row>
    <row r="71" spans="1:17" ht="11.45" customHeight="1" x14ac:dyDescent="0.25">
      <c r="A71" s="23" t="s">
        <v>27</v>
      </c>
      <c r="B71" s="78">
        <f>IF(TrRoad_act!B47=0,"",B34/TrRoad_act!B47*1000
)</f>
        <v>244.27856561758003</v>
      </c>
      <c r="C71" s="78">
        <f>IF(TrRoad_act!C47=0,"",C34/TrRoad_act!C47*1000
)</f>
        <v>241.53834417533236</v>
      </c>
      <c r="D71" s="78">
        <f>IF(TrRoad_act!D47=0,"",D34/TrRoad_act!D47*1000
)</f>
        <v>240.42294573793717</v>
      </c>
      <c r="E71" s="78">
        <f>IF(TrRoad_act!E47=0,"",E34/TrRoad_act!E47*1000
)</f>
        <v>237.32489042952031</v>
      </c>
      <c r="F71" s="78">
        <f>IF(TrRoad_act!F47=0,"",F34/TrRoad_act!F47*1000
)</f>
        <v>233.63090997262771</v>
      </c>
      <c r="G71" s="78">
        <f>IF(TrRoad_act!G47=0,"",G34/TrRoad_act!G47*1000
)</f>
        <v>230.93655192703918</v>
      </c>
      <c r="H71" s="78">
        <f>IF(TrRoad_act!H47=0,"",H34/TrRoad_act!H47*1000
)</f>
        <v>229.91133990492938</v>
      </c>
      <c r="I71" s="78">
        <f>IF(TrRoad_act!I47=0,"",I34/TrRoad_act!I47*1000
)</f>
        <v>225.12259484768813</v>
      </c>
      <c r="J71" s="78">
        <f>IF(TrRoad_act!J47=0,"",J34/TrRoad_act!J47*1000
)</f>
        <v>221.70887894775564</v>
      </c>
      <c r="K71" s="78">
        <f>IF(TrRoad_act!K47=0,"",K34/TrRoad_act!K47*1000
)</f>
        <v>214.77359608631076</v>
      </c>
      <c r="L71" s="78">
        <f>IF(TrRoad_act!L47=0,"",L34/TrRoad_act!L47*1000
)</f>
        <v>211.18910777812178</v>
      </c>
      <c r="M71" s="78">
        <f>IF(TrRoad_act!M47=0,"",M34/TrRoad_act!M47*1000
)</f>
        <v>207.44252149170305</v>
      </c>
      <c r="N71" s="78">
        <f>IF(TrRoad_act!N47=0,"",N34/TrRoad_act!N47*1000
)</f>
        <v>200.3509378226172</v>
      </c>
      <c r="O71" s="78">
        <f>IF(TrRoad_act!O47=0,"",O34/TrRoad_act!O47*1000
)</f>
        <v>209.84481781901616</v>
      </c>
      <c r="P71" s="78">
        <f>IF(TrRoad_act!P47=0,"",P34/TrRoad_act!P47*1000
)</f>
        <v>209.37564529653551</v>
      </c>
      <c r="Q71" s="78">
        <f>IF(TrRoad_act!Q47=0,"",Q34/TrRoad_act!Q47*1000
)</f>
        <v>209.45381779734748</v>
      </c>
    </row>
    <row r="72" spans="1:17" ht="11.45" customHeight="1" x14ac:dyDescent="0.25">
      <c r="A72" s="62" t="s">
        <v>59</v>
      </c>
      <c r="B72" s="77">
        <f>IF(TrRoad_act!B48=0,"",B35/TrRoad_act!B48*1000
)</f>
        <v>280.89297714814887</v>
      </c>
      <c r="C72" s="77">
        <f>IF(TrRoad_act!C48=0,"",C35/TrRoad_act!C48*1000
)</f>
        <v>279.28054305481658</v>
      </c>
      <c r="D72" s="77">
        <f>IF(TrRoad_act!D48=0,"",D35/TrRoad_act!D48*1000
)</f>
        <v>277.12310887205945</v>
      </c>
      <c r="E72" s="77">
        <f>IF(TrRoad_act!E48=0,"",E35/TrRoad_act!E48*1000
)</f>
        <v>276.7002765734249</v>
      </c>
      <c r="F72" s="77">
        <f>IF(TrRoad_act!F48=0,"",F35/TrRoad_act!F48*1000
)</f>
        <v>277.76351161129065</v>
      </c>
      <c r="G72" s="77">
        <f>IF(TrRoad_act!G48=0,"",G35/TrRoad_act!G48*1000
)</f>
        <v>276.53325471736059</v>
      </c>
      <c r="H72" s="77">
        <f>IF(TrRoad_act!H48=0,"",H35/TrRoad_act!H48*1000
)</f>
        <v>276.71250689218442</v>
      </c>
      <c r="I72" s="77">
        <f>IF(TrRoad_act!I48=0,"",I35/TrRoad_act!I48*1000
)</f>
        <v>275.73577370382168</v>
      </c>
      <c r="J72" s="77">
        <f>IF(TrRoad_act!J48=0,"",J35/TrRoad_act!J48*1000
)</f>
        <v>275.01328480686948</v>
      </c>
      <c r="K72" s="77">
        <f>IF(TrRoad_act!K48=0,"",K35/TrRoad_act!K48*1000
)</f>
        <v>271.97427532900747</v>
      </c>
      <c r="L72" s="77">
        <f>IF(TrRoad_act!L48=0,"",L35/TrRoad_act!L48*1000
)</f>
        <v>268.66513946762882</v>
      </c>
      <c r="M72" s="77">
        <f>IF(TrRoad_act!M48=0,"",M35/TrRoad_act!M48*1000
)</f>
        <v>267.98483638538357</v>
      </c>
      <c r="N72" s="77">
        <f>IF(TrRoad_act!N48=0,"",N35/TrRoad_act!N48*1000
)</f>
        <v>264.83354823125961</v>
      </c>
      <c r="O72" s="77">
        <f>IF(TrRoad_act!O48=0,"",O35/TrRoad_act!O48*1000
)</f>
        <v>254.40009742036978</v>
      </c>
      <c r="P72" s="77">
        <f>IF(TrRoad_act!P48=0,"",P35/TrRoad_act!P48*1000
)</f>
        <v>246.68845706525136</v>
      </c>
      <c r="Q72" s="77">
        <f>IF(TrRoad_act!Q48=0,"",Q35/TrRoad_act!Q48*1000
)</f>
        <v>227.23519346441887</v>
      </c>
    </row>
    <row r="73" spans="1:17" ht="11.45" customHeight="1" x14ac:dyDescent="0.25">
      <c r="A73" s="62" t="s">
        <v>58</v>
      </c>
      <c r="B73" s="77">
        <f>IF(TrRoad_act!B49=0,"",B36/TrRoad_act!B49*1000
)</f>
        <v>242.99542176242679</v>
      </c>
      <c r="C73" s="77">
        <f>IF(TrRoad_act!C49=0,"",C36/TrRoad_act!C49*1000
)</f>
        <v>240.31098105463445</v>
      </c>
      <c r="D73" s="77">
        <f>IF(TrRoad_act!D49=0,"",D36/TrRoad_act!D49*1000
)</f>
        <v>239.39829004095824</v>
      </c>
      <c r="E73" s="77">
        <f>IF(TrRoad_act!E49=0,"",E36/TrRoad_act!E49*1000
)</f>
        <v>236.37252579978639</v>
      </c>
      <c r="F73" s="77">
        <f>IF(TrRoad_act!F49=0,"",F36/TrRoad_act!F49*1000
)</f>
        <v>232.71087986369531</v>
      </c>
      <c r="G73" s="77">
        <f>IF(TrRoad_act!G49=0,"",G36/TrRoad_act!G49*1000
)</f>
        <v>230.11279229445415</v>
      </c>
      <c r="H73" s="77">
        <f>IF(TrRoad_act!H49=0,"",H36/TrRoad_act!H49*1000
)</f>
        <v>229.17214184616046</v>
      </c>
      <c r="I73" s="77">
        <f>IF(TrRoad_act!I49=0,"",I36/TrRoad_act!I49*1000
)</f>
        <v>224.38235977427655</v>
      </c>
      <c r="J73" s="77">
        <f>IF(TrRoad_act!J49=0,"",J36/TrRoad_act!J49*1000
)</f>
        <v>221.05257218557563</v>
      </c>
      <c r="K73" s="77">
        <f>IF(TrRoad_act!K49=0,"",K36/TrRoad_act!K49*1000
)</f>
        <v>214.07420189683413</v>
      </c>
      <c r="L73" s="77">
        <f>IF(TrRoad_act!L49=0,"",L36/TrRoad_act!L49*1000
)</f>
        <v>210.55687064787301</v>
      </c>
      <c r="M73" s="77">
        <f>IF(TrRoad_act!M49=0,"",M36/TrRoad_act!M49*1000
)</f>
        <v>206.84434920999539</v>
      </c>
      <c r="N73" s="77">
        <f>IF(TrRoad_act!N49=0,"",N36/TrRoad_act!N49*1000
)</f>
        <v>199.72471116342061</v>
      </c>
      <c r="O73" s="77">
        <f>IF(TrRoad_act!O49=0,"",O36/TrRoad_act!O49*1000
)</f>
        <v>209.3492035080661</v>
      </c>
      <c r="P73" s="77">
        <f>IF(TrRoad_act!P49=0,"",P36/TrRoad_act!P49*1000
)</f>
        <v>209.02191409921593</v>
      </c>
      <c r="Q73" s="77">
        <f>IF(TrRoad_act!Q49=0,"",Q36/TrRoad_act!Q49*1000
)</f>
        <v>209.12580397356163</v>
      </c>
    </row>
    <row r="74" spans="1:17" ht="11.45" customHeight="1" x14ac:dyDescent="0.25">
      <c r="A74" s="62" t="s">
        <v>57</v>
      </c>
      <c r="B74" s="77" t="str">
        <f>IF(TrRoad_act!B50=0,"",B37/TrRoad_act!B50*1000
)</f>
        <v/>
      </c>
      <c r="C74" s="77" t="str">
        <f>IF(TrRoad_act!C50=0,"",C37/TrRoad_act!C50*1000
)</f>
        <v/>
      </c>
      <c r="D74" s="77" t="str">
        <f>IF(TrRoad_act!D50=0,"",D37/TrRoad_act!D50*1000
)</f>
        <v/>
      </c>
      <c r="E74" s="77" t="str">
        <f>IF(TrRoad_act!E50=0,"",E37/TrRoad_act!E50*1000
)</f>
        <v/>
      </c>
      <c r="F74" s="77" t="str">
        <f>IF(TrRoad_act!F50=0,"",F37/TrRoad_act!F50*1000
)</f>
        <v/>
      </c>
      <c r="G74" s="77" t="str">
        <f>IF(TrRoad_act!G50=0,"",G37/TrRoad_act!G50*1000
)</f>
        <v/>
      </c>
      <c r="H74" s="77" t="str">
        <f>IF(TrRoad_act!H50=0,"",H37/TrRoad_act!H50*1000
)</f>
        <v/>
      </c>
      <c r="I74" s="77" t="str">
        <f>IF(TrRoad_act!I50=0,"",I37/TrRoad_act!I50*1000
)</f>
        <v/>
      </c>
      <c r="J74" s="77" t="str">
        <f>IF(TrRoad_act!J50=0,"",J37/TrRoad_act!J50*1000
)</f>
        <v/>
      </c>
      <c r="K74" s="77" t="str">
        <f>IF(TrRoad_act!K50=0,"",K37/TrRoad_act!K50*1000
)</f>
        <v/>
      </c>
      <c r="L74" s="77" t="str">
        <f>IF(TrRoad_act!L50=0,"",L37/TrRoad_act!L50*1000
)</f>
        <v/>
      </c>
      <c r="M74" s="77" t="str">
        <f>IF(TrRoad_act!M50=0,"",M37/TrRoad_act!M50*1000
)</f>
        <v/>
      </c>
      <c r="N74" s="77" t="str">
        <f>IF(TrRoad_act!N50=0,"",N37/TrRoad_act!N50*1000
)</f>
        <v/>
      </c>
      <c r="O74" s="77">
        <f>IF(TrRoad_act!O50=0,"",O37/TrRoad_act!O50*1000
)</f>
        <v>361.72800000179268</v>
      </c>
      <c r="P74" s="77">
        <f>IF(TrRoad_act!P50=0,"",P37/TrRoad_act!P50*1000
)</f>
        <v>236.30766737421612</v>
      </c>
      <c r="Q74" s="77">
        <f>IF(TrRoad_act!Q50=0,"",Q37/TrRoad_act!Q50*1000
)</f>
        <v>255.98708056868651</v>
      </c>
    </row>
    <row r="75" spans="1:17" ht="11.45" customHeight="1" x14ac:dyDescent="0.25">
      <c r="A75" s="62" t="s">
        <v>56</v>
      </c>
      <c r="B75" s="77" t="str">
        <f>IF(TrRoad_act!B51=0,"",B38/TrRoad_act!B51*1000
)</f>
        <v/>
      </c>
      <c r="C75" s="77" t="str">
        <f>IF(TrRoad_act!C51=0,"",C38/TrRoad_act!C51*1000
)</f>
        <v/>
      </c>
      <c r="D75" s="77" t="str">
        <f>IF(TrRoad_act!D51=0,"",D38/TrRoad_act!D51*1000
)</f>
        <v/>
      </c>
      <c r="E75" s="77" t="str">
        <f>IF(TrRoad_act!E51=0,"",E38/TrRoad_act!E51*1000
)</f>
        <v/>
      </c>
      <c r="F75" s="77" t="str">
        <f>IF(TrRoad_act!F51=0,"",F38/TrRoad_act!F51*1000
)</f>
        <v/>
      </c>
      <c r="G75" s="77" t="str">
        <f>IF(TrRoad_act!G51=0,"",G38/TrRoad_act!G51*1000
)</f>
        <v/>
      </c>
      <c r="H75" s="77" t="str">
        <f>IF(TrRoad_act!H51=0,"",H38/TrRoad_act!H51*1000
)</f>
        <v/>
      </c>
      <c r="I75" s="77" t="str">
        <f>IF(TrRoad_act!I51=0,"",I38/TrRoad_act!I51*1000
)</f>
        <v/>
      </c>
      <c r="J75" s="77" t="str">
        <f>IF(TrRoad_act!J51=0,"",J38/TrRoad_act!J51*1000
)</f>
        <v/>
      </c>
      <c r="K75" s="77" t="str">
        <f>IF(TrRoad_act!K51=0,"",K38/TrRoad_act!K51*1000
)</f>
        <v/>
      </c>
      <c r="L75" s="77" t="str">
        <f>IF(TrRoad_act!L51=0,"",L38/TrRoad_act!L51*1000
)</f>
        <v/>
      </c>
      <c r="M75" s="77" t="str">
        <f>IF(TrRoad_act!M51=0,"",M38/TrRoad_act!M51*1000
)</f>
        <v/>
      </c>
      <c r="N75" s="77" t="str">
        <f>IF(TrRoad_act!N51=0,"",N38/TrRoad_act!N51*1000
)</f>
        <v/>
      </c>
      <c r="O75" s="77">
        <f>IF(TrRoad_act!O51=0,"",O38/TrRoad_act!O51*1000
)</f>
        <v>330.32800000163706</v>
      </c>
      <c r="P75" s="77">
        <f>IF(TrRoad_act!P51=0,"",P38/TrRoad_act!P51*1000
)</f>
        <v>256.69301335405993</v>
      </c>
      <c r="Q75" s="77">
        <f>IF(TrRoad_act!Q51=0,"",Q38/TrRoad_act!Q51*1000
)</f>
        <v>269.86728465340707</v>
      </c>
    </row>
    <row r="76" spans="1:17" ht="11.45" customHeight="1" x14ac:dyDescent="0.25">
      <c r="A76" s="62" t="s">
        <v>55</v>
      </c>
      <c r="B76" s="77" t="str">
        <f>IF(TrRoad_act!B52=0,"",B39/TrRoad_act!B52*1000
)</f>
        <v/>
      </c>
      <c r="C76" s="77" t="str">
        <f>IF(TrRoad_act!C52=0,"",C39/TrRoad_act!C52*1000
)</f>
        <v/>
      </c>
      <c r="D76" s="77" t="str">
        <f>IF(TrRoad_act!D52=0,"",D39/TrRoad_act!D52*1000
)</f>
        <v/>
      </c>
      <c r="E76" s="77" t="str">
        <f>IF(TrRoad_act!E52=0,"",E39/TrRoad_act!E52*1000
)</f>
        <v/>
      </c>
      <c r="F76" s="77" t="str">
        <f>IF(TrRoad_act!F52=0,"",F39/TrRoad_act!F52*1000
)</f>
        <v/>
      </c>
      <c r="G76" s="77" t="str">
        <f>IF(TrRoad_act!G52=0,"",G39/TrRoad_act!G52*1000
)</f>
        <v/>
      </c>
      <c r="H76" s="77" t="str">
        <f>IF(TrRoad_act!H52=0,"",H39/TrRoad_act!H52*1000
)</f>
        <v/>
      </c>
      <c r="I76" s="77" t="str">
        <f>IF(TrRoad_act!I52=0,"",I39/TrRoad_act!I52*1000
)</f>
        <v/>
      </c>
      <c r="J76" s="77" t="str">
        <f>IF(TrRoad_act!J52=0,"",J39/TrRoad_act!J52*1000
)</f>
        <v/>
      </c>
      <c r="K76" s="77" t="str">
        <f>IF(TrRoad_act!K52=0,"",K39/TrRoad_act!K52*1000
)</f>
        <v/>
      </c>
      <c r="L76" s="77" t="str">
        <f>IF(TrRoad_act!L52=0,"",L39/TrRoad_act!L52*1000
)</f>
        <v/>
      </c>
      <c r="M76" s="77" t="str">
        <f>IF(TrRoad_act!M52=0,"",M39/TrRoad_act!M52*1000
)</f>
        <v/>
      </c>
      <c r="N76" s="77">
        <f>IF(TrRoad_act!N52=0,"",N39/TrRoad_act!N52*1000
)</f>
        <v>0</v>
      </c>
      <c r="O76" s="77">
        <f>IF(TrRoad_act!O52=0,"",O39/TrRoad_act!O52*1000
)</f>
        <v>0</v>
      </c>
      <c r="P76" s="77">
        <f>IF(TrRoad_act!P52=0,"",P39/TrRoad_act!P52*1000
)</f>
        <v>0</v>
      </c>
      <c r="Q76" s="77">
        <f>IF(TrRoad_act!Q52=0,"",Q39/TrRoad_act!Q52*1000
)</f>
        <v>0</v>
      </c>
    </row>
    <row r="77" spans="1:17" ht="11.45" customHeight="1" x14ac:dyDescent="0.25">
      <c r="A77" s="19" t="s">
        <v>24</v>
      </c>
      <c r="B77" s="76">
        <f>IF(TrRoad_act!B53=0,"",B40/TrRoad_act!B53*1000
)</f>
        <v>1817.2009214890934</v>
      </c>
      <c r="C77" s="76">
        <f>IF(TrRoad_act!C53=0,"",C40/TrRoad_act!C53*1000
)</f>
        <v>1776.4456112790117</v>
      </c>
      <c r="D77" s="76">
        <f>IF(TrRoad_act!D53=0,"",D40/TrRoad_act!D53*1000
)</f>
        <v>1708.7121643982805</v>
      </c>
      <c r="E77" s="76">
        <f>IF(TrRoad_act!E53=0,"",E40/TrRoad_act!E53*1000
)</f>
        <v>1723.2162121341255</v>
      </c>
      <c r="F77" s="76">
        <f>IF(TrRoad_act!F53=0,"",F40/TrRoad_act!F53*1000
)</f>
        <v>1677.0538256549903</v>
      </c>
      <c r="G77" s="76">
        <f>IF(TrRoad_act!G53=0,"",G40/TrRoad_act!G53*1000
)</f>
        <v>1643.4836502041335</v>
      </c>
      <c r="H77" s="76">
        <f>IF(TrRoad_act!H53=0,"",H40/TrRoad_act!H53*1000
)</f>
        <v>1619.3977239221956</v>
      </c>
      <c r="I77" s="76">
        <f>IF(TrRoad_act!I53=0,"",I40/TrRoad_act!I53*1000
)</f>
        <v>1549.7067785823558</v>
      </c>
      <c r="J77" s="76">
        <f>IF(TrRoad_act!J53=0,"",J40/TrRoad_act!J53*1000
)</f>
        <v>1568.6254366449232</v>
      </c>
      <c r="K77" s="76">
        <f>IF(TrRoad_act!K53=0,"",K40/TrRoad_act!K53*1000
)</f>
        <v>1567.7960208358675</v>
      </c>
      <c r="L77" s="76">
        <f>IF(TrRoad_act!L53=0,"",L40/TrRoad_act!L53*1000
)</f>
        <v>1594.0440809216636</v>
      </c>
      <c r="M77" s="76">
        <f>IF(TrRoad_act!M53=0,"",M40/TrRoad_act!M53*1000
)</f>
        <v>1529.138691655068</v>
      </c>
      <c r="N77" s="76">
        <f>IF(TrRoad_act!N53=0,"",N40/TrRoad_act!N53*1000
)</f>
        <v>1405.1397516556951</v>
      </c>
      <c r="O77" s="76">
        <f>IF(TrRoad_act!O53=0,"",O40/TrRoad_act!O53*1000
)</f>
        <v>1447.0184270194404</v>
      </c>
      <c r="P77" s="76">
        <f>IF(TrRoad_act!P53=0,"",P40/TrRoad_act!P53*1000
)</f>
        <v>1405.4718285235206</v>
      </c>
      <c r="Q77" s="76">
        <f>IF(TrRoad_act!Q53=0,"",Q40/TrRoad_act!Q53*1000
)</f>
        <v>1297.5462999618153</v>
      </c>
    </row>
    <row r="78" spans="1:17" ht="11.45" customHeight="1" x14ac:dyDescent="0.25">
      <c r="A78" s="17" t="s">
        <v>23</v>
      </c>
      <c r="B78" s="75">
        <f>IF(TrRoad_act!B54=0,"",B41/TrRoad_act!B54*1000
)</f>
        <v>1788.3440466098464</v>
      </c>
      <c r="C78" s="75">
        <f>IF(TrRoad_act!C54=0,"",C41/TrRoad_act!C54*1000
)</f>
        <v>1761.2409829608978</v>
      </c>
      <c r="D78" s="75">
        <f>IF(TrRoad_act!D54=0,"",D41/TrRoad_act!D54*1000
)</f>
        <v>1701.4905732723025</v>
      </c>
      <c r="E78" s="75">
        <f>IF(TrRoad_act!E54=0,"",E41/TrRoad_act!E54*1000
)</f>
        <v>1719.8615308848082</v>
      </c>
      <c r="F78" s="75">
        <f>IF(TrRoad_act!F54=0,"",F41/TrRoad_act!F54*1000
)</f>
        <v>1675.9466830754184</v>
      </c>
      <c r="G78" s="75">
        <f>IF(TrRoad_act!G54=0,"",G41/TrRoad_act!G54*1000
)</f>
        <v>1642.7216910668772</v>
      </c>
      <c r="H78" s="75">
        <f>IF(TrRoad_act!H54=0,"",H41/TrRoad_act!H54*1000
)</f>
        <v>1618.2790552267991</v>
      </c>
      <c r="I78" s="75">
        <f>IF(TrRoad_act!I54=0,"",I41/TrRoad_act!I54*1000
)</f>
        <v>1547.9438033135082</v>
      </c>
      <c r="J78" s="75">
        <f>IF(TrRoad_act!J54=0,"",J41/TrRoad_act!J54*1000
)</f>
        <v>1566.1479419488944</v>
      </c>
      <c r="K78" s="75">
        <f>IF(TrRoad_act!K54=0,"",K41/TrRoad_act!K54*1000
)</f>
        <v>1564.6478857508034</v>
      </c>
      <c r="L78" s="75">
        <f>IF(TrRoad_act!L54=0,"",L41/TrRoad_act!L54*1000
)</f>
        <v>1590.0325022743939</v>
      </c>
      <c r="M78" s="75">
        <f>IF(TrRoad_act!M54=0,"",M41/TrRoad_act!M54*1000
)</f>
        <v>1524.4388864168043</v>
      </c>
      <c r="N78" s="75">
        <f>IF(TrRoad_act!N54=0,"",N41/TrRoad_act!N54*1000
)</f>
        <v>1399.8471398066824</v>
      </c>
      <c r="O78" s="75">
        <f>IF(TrRoad_act!O54=0,"",O41/TrRoad_act!O54*1000
)</f>
        <v>1439.8362817643317</v>
      </c>
      <c r="P78" s="75">
        <f>IF(TrRoad_act!P54=0,"",P41/TrRoad_act!P54*1000
)</f>
        <v>1397.58383067512</v>
      </c>
      <c r="Q78" s="75">
        <f>IF(TrRoad_act!Q54=0,"",Q41/TrRoad_act!Q54*1000
)</f>
        <v>1289.3218708365446</v>
      </c>
    </row>
    <row r="79" spans="1:17" ht="11.45" customHeight="1" x14ac:dyDescent="0.25">
      <c r="A79" s="15" t="s">
        <v>22</v>
      </c>
      <c r="B79" s="74">
        <f>IF(TrRoad_act!B55=0,"",B42/TrRoad_act!B55*1000
)</f>
        <v>1943.4917798535134</v>
      </c>
      <c r="C79" s="74">
        <f>IF(TrRoad_act!C55=0,"",C42/TrRoad_act!C55*1000
)</f>
        <v>1844.3018250710647</v>
      </c>
      <c r="D79" s="74">
        <f>IF(TrRoad_act!D55=0,"",D42/TrRoad_act!D55*1000
)</f>
        <v>1743.6972362536671</v>
      </c>
      <c r="E79" s="74">
        <f>IF(TrRoad_act!E55=0,"",E42/TrRoad_act!E55*1000
)</f>
        <v>1740.1635037283113</v>
      </c>
      <c r="F79" s="74">
        <f>IF(TrRoad_act!F55=0,"",F42/TrRoad_act!F55*1000
)</f>
        <v>1682.398420996165</v>
      </c>
      <c r="G79" s="74">
        <f>IF(TrRoad_act!G55=0,"",G42/TrRoad_act!G55*1000
)</f>
        <v>1647.2801060366644</v>
      </c>
      <c r="H79" s="74">
        <f>IF(TrRoad_act!H55=0,"",H42/TrRoad_act!H55*1000
)</f>
        <v>1625.1261669514424</v>
      </c>
      <c r="I79" s="74">
        <f>IF(TrRoad_act!I55=0,"",I42/TrRoad_act!I55*1000
)</f>
        <v>1559.2074013744084</v>
      </c>
      <c r="J79" s="74">
        <f>IF(TrRoad_act!J55=0,"",J42/TrRoad_act!J55*1000
)</f>
        <v>1581.9639799795586</v>
      </c>
      <c r="K79" s="74">
        <f>IF(TrRoad_act!K55=0,"",K42/TrRoad_act!K55*1000
)</f>
        <v>1583.9244525553943</v>
      </c>
      <c r="L79" s="74">
        <f>IF(TrRoad_act!L55=0,"",L42/TrRoad_act!L55*1000
)</f>
        <v>1614.1955521979548</v>
      </c>
      <c r="M79" s="74">
        <f>IF(TrRoad_act!M55=0,"",M42/TrRoad_act!M55*1000
)</f>
        <v>1552.3220272676006</v>
      </c>
      <c r="N79" s="74">
        <f>IF(TrRoad_act!N55=0,"",N42/TrRoad_act!N55*1000
)</f>
        <v>1430.324770116729</v>
      </c>
      <c r="O79" s="74">
        <f>IF(TrRoad_act!O55=0,"",O42/TrRoad_act!O55*1000
)</f>
        <v>1477.0217679940602</v>
      </c>
      <c r="P79" s="74">
        <f>IF(TrRoad_act!P55=0,"",P42/TrRoad_act!P55*1000
)</f>
        <v>1439.3784542382111</v>
      </c>
      <c r="Q79" s="74">
        <f>IF(TrRoad_act!Q55=0,"",Q42/TrRoad_act!Q55*1000
)</f>
        <v>1333.0982207739255</v>
      </c>
    </row>
    <row r="81" spans="1:17" ht="11.45" customHeight="1" x14ac:dyDescent="0.25">
      <c r="A81" s="27" t="s">
        <v>96</v>
      </c>
      <c r="B81" s="68"/>
      <c r="C81" s="68"/>
      <c r="D81" s="68"/>
      <c r="E81" s="68"/>
      <c r="F81" s="68"/>
      <c r="G81" s="68"/>
      <c r="H81" s="68"/>
      <c r="I81" s="68"/>
      <c r="J81" s="68"/>
      <c r="K81" s="68"/>
      <c r="L81" s="68"/>
      <c r="M81" s="68"/>
      <c r="N81" s="68"/>
      <c r="O81" s="68"/>
      <c r="P81" s="68"/>
      <c r="Q81" s="68"/>
    </row>
    <row r="82" spans="1:17" ht="11.45" customHeight="1" x14ac:dyDescent="0.25">
      <c r="A82" s="25" t="s">
        <v>95</v>
      </c>
      <c r="B82" s="79">
        <f>IF(TrRoad_act!B4=0,"",B18/TrRoad_act!B4*1000)</f>
        <v>139.1466382133475</v>
      </c>
      <c r="C82" s="79">
        <f>IF(TrRoad_act!C4=0,"",C18/TrRoad_act!C4*1000)</f>
        <v>140.52453639989429</v>
      </c>
      <c r="D82" s="79">
        <f>IF(TrRoad_act!D4=0,"",D18/TrRoad_act!D4*1000)</f>
        <v>142.39263464917843</v>
      </c>
      <c r="E82" s="79">
        <f>IF(TrRoad_act!E4=0,"",E18/TrRoad_act!E4*1000)</f>
        <v>144.81922664494351</v>
      </c>
      <c r="F82" s="79">
        <f>IF(TrRoad_act!F4=0,"",F18/TrRoad_act!F4*1000)</f>
        <v>142.17240922160207</v>
      </c>
      <c r="G82" s="79">
        <f>IF(TrRoad_act!G4=0,"",G18/TrRoad_act!G4*1000)</f>
        <v>143.80865377608612</v>
      </c>
      <c r="H82" s="79">
        <f>IF(TrRoad_act!H4=0,"",H18/TrRoad_act!H4*1000)</f>
        <v>148.74805134612154</v>
      </c>
      <c r="I82" s="79">
        <f>IF(TrRoad_act!I4=0,"",I18/TrRoad_act!I4*1000)</f>
        <v>145.80780683525902</v>
      </c>
      <c r="J82" s="79">
        <f>IF(TrRoad_act!J4=0,"",J18/TrRoad_act!J4*1000)</f>
        <v>140.19688836785406</v>
      </c>
      <c r="K82" s="79">
        <f>IF(TrRoad_act!K4=0,"",K18/TrRoad_act!K4*1000)</f>
        <v>134.32363838444314</v>
      </c>
      <c r="L82" s="79">
        <f>IF(TrRoad_act!L4=0,"",L18/TrRoad_act!L4*1000)</f>
        <v>133.85229109700077</v>
      </c>
      <c r="M82" s="79">
        <f>IF(TrRoad_act!M4=0,"",M18/TrRoad_act!M4*1000)</f>
        <v>128.77698309394739</v>
      </c>
      <c r="N82" s="79">
        <f>IF(TrRoad_act!N4=0,"",N18/TrRoad_act!N4*1000)</f>
        <v>121.16198019271009</v>
      </c>
      <c r="O82" s="79">
        <f>IF(TrRoad_act!O4=0,"",O18/TrRoad_act!O4*1000)</f>
        <v>127.23123386318699</v>
      </c>
      <c r="P82" s="79">
        <f>IF(TrRoad_act!P4=0,"",P18/TrRoad_act!P4*1000)</f>
        <v>136.91742516017237</v>
      </c>
      <c r="Q82" s="79">
        <f>IF(TrRoad_act!Q4=0,"",Q18/TrRoad_act!Q4*1000)</f>
        <v>138.10175779806917</v>
      </c>
    </row>
    <row r="83" spans="1:17" ht="11.45" customHeight="1" x14ac:dyDescent="0.25">
      <c r="A83" s="23" t="s">
        <v>30</v>
      </c>
      <c r="B83" s="78">
        <f>IF(TrRoad_act!B5=0,"",B19/TrRoad_act!B5*1000)</f>
        <v>100.72511612528389</v>
      </c>
      <c r="C83" s="78">
        <f>IF(TrRoad_act!C5=0,"",C19/TrRoad_act!C5*1000)</f>
        <v>100.0253140111473</v>
      </c>
      <c r="D83" s="78">
        <f>IF(TrRoad_act!D5=0,"",D19/TrRoad_act!D5*1000)</f>
        <v>97.92274577624913</v>
      </c>
      <c r="E83" s="78">
        <f>IF(TrRoad_act!E5=0,"",E19/TrRoad_act!E5*1000)</f>
        <v>96.690154165952606</v>
      </c>
      <c r="F83" s="78">
        <f>IF(TrRoad_act!F5=0,"",F19/TrRoad_act!F5*1000)</f>
        <v>95.739337536082772</v>
      </c>
      <c r="G83" s="78">
        <f>IF(TrRoad_act!G5=0,"",G19/TrRoad_act!G5*1000)</f>
        <v>94.10820422022141</v>
      </c>
      <c r="H83" s="78">
        <f>IF(TrRoad_act!H5=0,"",H19/TrRoad_act!H5*1000)</f>
        <v>92.604460458803246</v>
      </c>
      <c r="I83" s="78">
        <f>IF(TrRoad_act!I5=0,"",I19/TrRoad_act!I5*1000)</f>
        <v>91.523079603629995</v>
      </c>
      <c r="J83" s="78">
        <f>IF(TrRoad_act!J5=0,"",J19/TrRoad_act!J5*1000)</f>
        <v>89.777080370404491</v>
      </c>
      <c r="K83" s="78">
        <f>IF(TrRoad_act!K5=0,"",K19/TrRoad_act!K5*1000)</f>
        <v>89.835325069494331</v>
      </c>
      <c r="L83" s="78">
        <f>IF(TrRoad_act!L5=0,"",L19/TrRoad_act!L5*1000)</f>
        <v>88.887090056872196</v>
      </c>
      <c r="M83" s="78">
        <f>IF(TrRoad_act!M5=0,"",M19/TrRoad_act!M5*1000)</f>
        <v>88.361324821012346</v>
      </c>
      <c r="N83" s="78">
        <f>IF(TrRoad_act!N5=0,"",N19/TrRoad_act!N5*1000)</f>
        <v>88.957318868556996</v>
      </c>
      <c r="O83" s="78">
        <f>IF(TrRoad_act!O5=0,"",O19/TrRoad_act!O5*1000)</f>
        <v>89.381741182676123</v>
      </c>
      <c r="P83" s="78">
        <f>IF(TrRoad_act!P5=0,"",P19/TrRoad_act!P5*1000)</f>
        <v>88.80355545381282</v>
      </c>
      <c r="Q83" s="78">
        <f>IF(TrRoad_act!Q5=0,"",Q19/TrRoad_act!Q5*1000)</f>
        <v>87.415157210380599</v>
      </c>
    </row>
    <row r="84" spans="1:17" ht="11.45" customHeight="1" x14ac:dyDescent="0.25">
      <c r="A84" s="19" t="s">
        <v>29</v>
      </c>
      <c r="B84" s="76">
        <f>IF(TrRoad_act!B6=0,"",B20/TrRoad_act!B6*1000)</f>
        <v>151.62517655412231</v>
      </c>
      <c r="C84" s="76">
        <f>IF(TrRoad_act!C6=0,"",C20/TrRoad_act!C6*1000)</f>
        <v>153.98858483257661</v>
      </c>
      <c r="D84" s="76">
        <f>IF(TrRoad_act!D6=0,"",D20/TrRoad_act!D6*1000)</f>
        <v>155.41543639568818</v>
      </c>
      <c r="E84" s="76">
        <f>IF(TrRoad_act!E6=0,"",E20/TrRoad_act!E6*1000)</f>
        <v>158.23566522048159</v>
      </c>
      <c r="F84" s="76">
        <f>IF(TrRoad_act!F6=0,"",F20/TrRoad_act!F6*1000)</f>
        <v>156.68356357778367</v>
      </c>
      <c r="G84" s="76">
        <f>IF(TrRoad_act!G6=0,"",G20/TrRoad_act!G6*1000)</f>
        <v>158.8546372976906</v>
      </c>
      <c r="H84" s="76">
        <f>IF(TrRoad_act!H6=0,"",H20/TrRoad_act!H6*1000)</f>
        <v>162.71562516114128</v>
      </c>
      <c r="I84" s="76">
        <f>IF(TrRoad_act!I6=0,"",I20/TrRoad_act!I6*1000)</f>
        <v>163.46275255060061</v>
      </c>
      <c r="J84" s="76">
        <f>IF(TrRoad_act!J6=0,"",J20/TrRoad_act!J6*1000)</f>
        <v>157.69857116319486</v>
      </c>
      <c r="K84" s="76">
        <f>IF(TrRoad_act!K6=0,"",K20/TrRoad_act!K6*1000)</f>
        <v>149.20481158958833</v>
      </c>
      <c r="L84" s="76">
        <f>IF(TrRoad_act!L6=0,"",L20/TrRoad_act!L6*1000)</f>
        <v>147.16241415642054</v>
      </c>
      <c r="M84" s="76">
        <f>IF(TrRoad_act!M6=0,"",M20/TrRoad_act!M6*1000)</f>
        <v>143.49568741852016</v>
      </c>
      <c r="N84" s="76">
        <f>IF(TrRoad_act!N6=0,"",N20/TrRoad_act!N6*1000)</f>
        <v>134.88653155236625</v>
      </c>
      <c r="O84" s="76">
        <f>IF(TrRoad_act!O6=0,"",O20/TrRoad_act!O6*1000)</f>
        <v>141.90918346344071</v>
      </c>
      <c r="P84" s="76">
        <f>IF(TrRoad_act!P6=0,"",P20/TrRoad_act!P6*1000)</f>
        <v>148.38855167143353</v>
      </c>
      <c r="Q84" s="76">
        <f>IF(TrRoad_act!Q6=0,"",Q20/TrRoad_act!Q6*1000)</f>
        <v>151.92776065529665</v>
      </c>
    </row>
    <row r="85" spans="1:17" ht="11.45" customHeight="1" x14ac:dyDescent="0.25">
      <c r="A85" s="62" t="s">
        <v>59</v>
      </c>
      <c r="B85" s="77">
        <f>IF(TrRoad_act!B7=0,"",B21/TrRoad_act!B7*1000)</f>
        <v>159.25590888738958</v>
      </c>
      <c r="C85" s="77">
        <f>IF(TrRoad_act!C7=0,"",C21/TrRoad_act!C7*1000)</f>
        <v>164.91732029243539</v>
      </c>
      <c r="D85" s="77">
        <f>IF(TrRoad_act!D7=0,"",D21/TrRoad_act!D7*1000)</f>
        <v>164.49535469469899</v>
      </c>
      <c r="E85" s="77">
        <f>IF(TrRoad_act!E7=0,"",E21/TrRoad_act!E7*1000)</f>
        <v>168.79117000911555</v>
      </c>
      <c r="F85" s="77">
        <f>IF(TrRoad_act!F7=0,"",F21/TrRoad_act!F7*1000)</f>
        <v>170.24429652996639</v>
      </c>
      <c r="G85" s="77">
        <f>IF(TrRoad_act!G7=0,"",G21/TrRoad_act!G7*1000)</f>
        <v>172.06547904457534</v>
      </c>
      <c r="H85" s="77">
        <f>IF(TrRoad_act!H7=0,"",H21/TrRoad_act!H7*1000)</f>
        <v>175.97194237398679</v>
      </c>
      <c r="I85" s="77">
        <f>IF(TrRoad_act!I7=0,"",I21/TrRoad_act!I7*1000)</f>
        <v>178.19022025694133</v>
      </c>
      <c r="J85" s="77">
        <f>IF(TrRoad_act!J7=0,"",J21/TrRoad_act!J7*1000)</f>
        <v>171.02171860382199</v>
      </c>
      <c r="K85" s="77">
        <f>IF(TrRoad_act!K7=0,"",K21/TrRoad_act!K7*1000)</f>
        <v>163.08659504244204</v>
      </c>
      <c r="L85" s="77">
        <f>IF(TrRoad_act!L7=0,"",L21/TrRoad_act!L7*1000)</f>
        <v>159.05573599279091</v>
      </c>
      <c r="M85" s="77">
        <f>IF(TrRoad_act!M7=0,"",M21/TrRoad_act!M7*1000)</f>
        <v>156.22076654406087</v>
      </c>
      <c r="N85" s="77">
        <f>IF(TrRoad_act!N7=0,"",N21/TrRoad_act!N7*1000)</f>
        <v>149.59074487319651</v>
      </c>
      <c r="O85" s="77">
        <f>IF(TrRoad_act!O7=0,"",O21/TrRoad_act!O7*1000)</f>
        <v>153.06616842753542</v>
      </c>
      <c r="P85" s="77">
        <f>IF(TrRoad_act!P7=0,"",P21/TrRoad_act!P7*1000)</f>
        <v>158.05157280688184</v>
      </c>
      <c r="Q85" s="77">
        <f>IF(TrRoad_act!Q7=0,"",Q21/TrRoad_act!Q7*1000)</f>
        <v>155.56924598908137</v>
      </c>
    </row>
    <row r="86" spans="1:17" ht="11.45" customHeight="1" x14ac:dyDescent="0.25">
      <c r="A86" s="62" t="s">
        <v>58</v>
      </c>
      <c r="B86" s="77">
        <f>IF(TrRoad_act!B8=0,"",B22/TrRoad_act!B8*1000)</f>
        <v>143.69164709566971</v>
      </c>
      <c r="C86" s="77">
        <f>IF(TrRoad_act!C8=0,"",C22/TrRoad_act!C8*1000)</f>
        <v>143.73771609846494</v>
      </c>
      <c r="D86" s="77">
        <f>IF(TrRoad_act!D8=0,"",D22/TrRoad_act!D8*1000)</f>
        <v>147.91717432305899</v>
      </c>
      <c r="E86" s="77">
        <f>IF(TrRoad_act!E8=0,"",E22/TrRoad_act!E8*1000)</f>
        <v>150.64254824096921</v>
      </c>
      <c r="F86" s="77">
        <f>IF(TrRoad_act!F8=0,"",F22/TrRoad_act!F8*1000)</f>
        <v>148.00583724124371</v>
      </c>
      <c r="G86" s="77">
        <f>IF(TrRoad_act!G8=0,"",G22/TrRoad_act!G8*1000)</f>
        <v>151.40762969323097</v>
      </c>
      <c r="H86" s="77">
        <f>IF(TrRoad_act!H8=0,"",H22/TrRoad_act!H8*1000)</f>
        <v>156.14571962649251</v>
      </c>
      <c r="I86" s="77">
        <f>IF(TrRoad_act!I8=0,"",I22/TrRoad_act!I8*1000)</f>
        <v>156.82174364276776</v>
      </c>
      <c r="J86" s="77">
        <f>IF(TrRoad_act!J8=0,"",J22/TrRoad_act!J8*1000)</f>
        <v>152.02609662548761</v>
      </c>
      <c r="K86" s="77">
        <f>IF(TrRoad_act!K8=0,"",K22/TrRoad_act!K8*1000)</f>
        <v>143.64731949831474</v>
      </c>
      <c r="L86" s="77">
        <f>IF(TrRoad_act!L8=0,"",L22/TrRoad_act!L8*1000)</f>
        <v>142.65788239918484</v>
      </c>
      <c r="M86" s="77">
        <f>IF(TrRoad_act!M8=0,"",M22/TrRoad_act!M8*1000)</f>
        <v>138.85089413879174</v>
      </c>
      <c r="N86" s="77">
        <f>IF(TrRoad_act!N8=0,"",N22/TrRoad_act!N8*1000)</f>
        <v>129.69946434842274</v>
      </c>
      <c r="O86" s="77">
        <f>IF(TrRoad_act!O8=0,"",O22/TrRoad_act!O8*1000)</f>
        <v>138.2566890073013</v>
      </c>
      <c r="P86" s="77">
        <f>IF(TrRoad_act!P8=0,"",P22/TrRoad_act!P8*1000)</f>
        <v>145.46385974072308</v>
      </c>
      <c r="Q86" s="77">
        <f>IF(TrRoad_act!Q8=0,"",Q22/TrRoad_act!Q8*1000)</f>
        <v>151.00289338171277</v>
      </c>
    </row>
    <row r="87" spans="1:17" ht="11.45" customHeight="1" x14ac:dyDescent="0.25">
      <c r="A87" s="62" t="s">
        <v>57</v>
      </c>
      <c r="B87" s="77">
        <f>IF(TrRoad_act!B9=0,"",B23/TrRoad_act!B9*1000)</f>
        <v>112.23402484568666</v>
      </c>
      <c r="C87" s="77">
        <f>IF(TrRoad_act!C9=0,"",C23/TrRoad_act!C9*1000)</f>
        <v>116.06800153861103</v>
      </c>
      <c r="D87" s="77">
        <f>IF(TrRoad_act!D9=0,"",D23/TrRoad_act!D9*1000)</f>
        <v>118.85805515225559</v>
      </c>
      <c r="E87" s="77">
        <f>IF(TrRoad_act!E9=0,"",E23/TrRoad_act!E9*1000)</f>
        <v>121.80872669957085</v>
      </c>
      <c r="F87" s="77">
        <f>IF(TrRoad_act!F9=0,"",F23/TrRoad_act!F9*1000)</f>
        <v>132.59117210099157</v>
      </c>
      <c r="G87" s="77">
        <f>IF(TrRoad_act!G9=0,"",G23/TrRoad_act!G9*1000)</f>
        <v>130.98959541431145</v>
      </c>
      <c r="H87" s="77">
        <f>IF(TrRoad_act!H9=0,"",H23/TrRoad_act!H9*1000)</f>
        <v>135.32148472569997</v>
      </c>
      <c r="I87" s="77">
        <f>IF(TrRoad_act!I9=0,"",I23/TrRoad_act!I9*1000)</f>
        <v>144.10626589177829</v>
      </c>
      <c r="J87" s="77">
        <f>IF(TrRoad_act!J9=0,"",J23/TrRoad_act!J9*1000)</f>
        <v>135.44940240078236</v>
      </c>
      <c r="K87" s="77">
        <f>IF(TrRoad_act!K9=0,"",K23/TrRoad_act!K9*1000)</f>
        <v>133.14985739561979</v>
      </c>
      <c r="L87" s="77">
        <f>IF(TrRoad_act!L9=0,"",L23/TrRoad_act!L9*1000)</f>
        <v>133.4383196593449</v>
      </c>
      <c r="M87" s="77">
        <f>IF(TrRoad_act!M9=0,"",M23/TrRoad_act!M9*1000)</f>
        <v>134.43026118067061</v>
      </c>
      <c r="N87" s="77">
        <f>IF(TrRoad_act!N9=0,"",N23/TrRoad_act!N9*1000)</f>
        <v>129.40269842506839</v>
      </c>
      <c r="O87" s="77">
        <f>IF(TrRoad_act!O9=0,"",O23/TrRoad_act!O9*1000)</f>
        <v>122.36708456322324</v>
      </c>
      <c r="P87" s="77">
        <f>IF(TrRoad_act!P9=0,"",P23/TrRoad_act!P9*1000)</f>
        <v>124.49308107908027</v>
      </c>
      <c r="Q87" s="77">
        <f>IF(TrRoad_act!Q9=0,"",Q23/TrRoad_act!Q9*1000)</f>
        <v>138.95859704227536</v>
      </c>
    </row>
    <row r="88" spans="1:17" ht="11.45" customHeight="1" x14ac:dyDescent="0.25">
      <c r="A88" s="62" t="s">
        <v>56</v>
      </c>
      <c r="B88" s="77" t="str">
        <f>IF(TrRoad_act!B10=0,"",B24/TrRoad_act!B10*1000)</f>
        <v/>
      </c>
      <c r="C88" s="77" t="str">
        <f>IF(TrRoad_act!C10=0,"",C24/TrRoad_act!C10*1000)</f>
        <v/>
      </c>
      <c r="D88" s="77" t="str">
        <f>IF(TrRoad_act!D10=0,"",D24/TrRoad_act!D10*1000)</f>
        <v/>
      </c>
      <c r="E88" s="77" t="str">
        <f>IF(TrRoad_act!E10=0,"",E24/TrRoad_act!E10*1000)</f>
        <v/>
      </c>
      <c r="F88" s="77">
        <f>IF(TrRoad_act!F10=0,"",F24/TrRoad_act!F10*1000)</f>
        <v>127.07850231141856</v>
      </c>
      <c r="G88" s="77">
        <f>IF(TrRoad_act!G10=0,"",G24/TrRoad_act!G10*1000)</f>
        <v>132.22334075491025</v>
      </c>
      <c r="H88" s="77">
        <f>IF(TrRoad_act!H10=0,"",H24/TrRoad_act!H10*1000)</f>
        <v>136.40173710793985</v>
      </c>
      <c r="I88" s="77">
        <f>IF(TrRoad_act!I10=0,"",I24/TrRoad_act!I10*1000)</f>
        <v>141.13030249793417</v>
      </c>
      <c r="J88" s="77">
        <f>IF(TrRoad_act!J10=0,"",J24/TrRoad_act!J10*1000)</f>
        <v>142.52755383465993</v>
      </c>
      <c r="K88" s="77">
        <f>IF(TrRoad_act!K10=0,"",K24/TrRoad_act!K10*1000)</f>
        <v>141.33700210766838</v>
      </c>
      <c r="L88" s="77">
        <f>IF(TrRoad_act!L10=0,"",L24/TrRoad_act!L10*1000)</f>
        <v>141.23256922706932</v>
      </c>
      <c r="M88" s="77">
        <f>IF(TrRoad_act!M10=0,"",M24/TrRoad_act!M10*1000)</f>
        <v>142.13634791032121</v>
      </c>
      <c r="N88" s="77">
        <f>IF(TrRoad_act!N10=0,"",N24/TrRoad_act!N10*1000)</f>
        <v>132.61060046932599</v>
      </c>
      <c r="O88" s="77">
        <f>IF(TrRoad_act!O10=0,"",O24/TrRoad_act!O10*1000)</f>
        <v>131.2407455261669</v>
      </c>
      <c r="P88" s="77">
        <f>IF(TrRoad_act!P10=0,"",P24/TrRoad_act!P10*1000)</f>
        <v>131.30322870209687</v>
      </c>
      <c r="Q88" s="77">
        <f>IF(TrRoad_act!Q10=0,"",Q24/TrRoad_act!Q10*1000)</f>
        <v>131.93705764416231</v>
      </c>
    </row>
    <row r="89" spans="1:17" ht="11.45" customHeight="1" x14ac:dyDescent="0.25">
      <c r="A89" s="62" t="s">
        <v>60</v>
      </c>
      <c r="B89" s="77" t="str">
        <f>IF(TrRoad_act!B11=0,"",B25/TrRoad_act!B11*1000)</f>
        <v/>
      </c>
      <c r="C89" s="77" t="str">
        <f>IF(TrRoad_act!C11=0,"",C25/TrRoad_act!C11*1000)</f>
        <v/>
      </c>
      <c r="D89" s="77" t="str">
        <f>IF(TrRoad_act!D11=0,"",D25/TrRoad_act!D11*1000)</f>
        <v/>
      </c>
      <c r="E89" s="77" t="str">
        <f>IF(TrRoad_act!E11=0,"",E25/TrRoad_act!E11*1000)</f>
        <v/>
      </c>
      <c r="F89" s="77" t="str">
        <f>IF(TrRoad_act!F11=0,"",F25/TrRoad_act!F11*1000)</f>
        <v/>
      </c>
      <c r="G89" s="77" t="str">
        <f>IF(TrRoad_act!G11=0,"",G25/TrRoad_act!G11*1000)</f>
        <v/>
      </c>
      <c r="H89" s="77" t="str">
        <f>IF(TrRoad_act!H11=0,"",H25/TrRoad_act!H11*1000)</f>
        <v/>
      </c>
      <c r="I89" s="77" t="str">
        <f>IF(TrRoad_act!I11=0,"",I25/TrRoad_act!I11*1000)</f>
        <v/>
      </c>
      <c r="J89" s="77" t="str">
        <f>IF(TrRoad_act!J11=0,"",J25/TrRoad_act!J11*1000)</f>
        <v/>
      </c>
      <c r="K89" s="77" t="str">
        <f>IF(TrRoad_act!K11=0,"",K25/TrRoad_act!K11*1000)</f>
        <v/>
      </c>
      <c r="L89" s="77" t="str">
        <f>IF(TrRoad_act!L11=0,"",L25/TrRoad_act!L11*1000)</f>
        <v/>
      </c>
      <c r="M89" s="77" t="str">
        <f>IF(TrRoad_act!M11=0,"",M25/TrRoad_act!M11*1000)</f>
        <v/>
      </c>
      <c r="N89" s="77" t="str">
        <f>IF(TrRoad_act!N11=0,"",N25/TrRoad_act!N11*1000)</f>
        <v/>
      </c>
      <c r="O89" s="77" t="str">
        <f>IF(TrRoad_act!O11=0,"",O25/TrRoad_act!O11*1000)</f>
        <v/>
      </c>
      <c r="P89" s="77">
        <f>IF(TrRoad_act!P11=0,"",P25/TrRoad_act!P11*1000)</f>
        <v>51.251585581586575</v>
      </c>
      <c r="Q89" s="77">
        <f>IF(TrRoad_act!Q11=0,"",Q25/TrRoad_act!Q11*1000)</f>
        <v>49.830713229891451</v>
      </c>
    </row>
    <row r="90" spans="1:17" ht="11.45" customHeight="1" x14ac:dyDescent="0.25">
      <c r="A90" s="62" t="s">
        <v>55</v>
      </c>
      <c r="B90" s="77" t="str">
        <f>IF(TrRoad_act!B12=0,"",B26/TrRoad_act!B12*1000)</f>
        <v/>
      </c>
      <c r="C90" s="77" t="str">
        <f>IF(TrRoad_act!C12=0,"",C26/TrRoad_act!C12*1000)</f>
        <v/>
      </c>
      <c r="D90" s="77" t="str">
        <f>IF(TrRoad_act!D12=0,"",D26/TrRoad_act!D12*1000)</f>
        <v/>
      </c>
      <c r="E90" s="77" t="str">
        <f>IF(TrRoad_act!E12=0,"",E26/TrRoad_act!E12*1000)</f>
        <v/>
      </c>
      <c r="F90" s="77" t="str">
        <f>IF(TrRoad_act!F12=0,"",F26/TrRoad_act!F12*1000)</f>
        <v/>
      </c>
      <c r="G90" s="77" t="str">
        <f>IF(TrRoad_act!G12=0,"",G26/TrRoad_act!G12*1000)</f>
        <v/>
      </c>
      <c r="H90" s="77" t="str">
        <f>IF(TrRoad_act!H12=0,"",H26/TrRoad_act!H12*1000)</f>
        <v/>
      </c>
      <c r="I90" s="77" t="str">
        <f>IF(TrRoad_act!I12=0,"",I26/TrRoad_act!I12*1000)</f>
        <v/>
      </c>
      <c r="J90" s="77" t="str">
        <f>IF(TrRoad_act!J12=0,"",J26/TrRoad_act!J12*1000)</f>
        <v/>
      </c>
      <c r="K90" s="77" t="str">
        <f>IF(TrRoad_act!K12=0,"",K26/TrRoad_act!K12*1000)</f>
        <v/>
      </c>
      <c r="L90" s="77">
        <f>IF(TrRoad_act!L12=0,"",L26/TrRoad_act!L12*1000)</f>
        <v>0</v>
      </c>
      <c r="M90" s="77">
        <f>IF(TrRoad_act!M12=0,"",M26/TrRoad_act!M12*1000)</f>
        <v>0</v>
      </c>
      <c r="N90" s="77">
        <f>IF(TrRoad_act!N12=0,"",N26/TrRoad_act!N12*1000)</f>
        <v>0</v>
      </c>
      <c r="O90" s="77">
        <f>IF(TrRoad_act!O12=0,"",O26/TrRoad_act!O12*1000)</f>
        <v>0</v>
      </c>
      <c r="P90" s="77">
        <f>IF(TrRoad_act!P12=0,"",P26/TrRoad_act!P12*1000)</f>
        <v>0</v>
      </c>
      <c r="Q90" s="77">
        <f>IF(TrRoad_act!Q12=0,"",Q26/TrRoad_act!Q12*1000)</f>
        <v>0</v>
      </c>
    </row>
    <row r="91" spans="1:17" ht="11.45" customHeight="1" x14ac:dyDescent="0.25">
      <c r="A91" s="19" t="s">
        <v>28</v>
      </c>
      <c r="B91" s="76">
        <f>IF(TrRoad_act!B13=0,"",B27/TrRoad_act!B13*1000)</f>
        <v>72.137582199650069</v>
      </c>
      <c r="C91" s="76">
        <f>IF(TrRoad_act!C13=0,"",C27/TrRoad_act!C13*1000)</f>
        <v>69.164781029874703</v>
      </c>
      <c r="D91" s="76">
        <f>IF(TrRoad_act!D13=0,"",D27/TrRoad_act!D13*1000)</f>
        <v>69.73191854670884</v>
      </c>
      <c r="E91" s="76">
        <f>IF(TrRoad_act!E13=0,"",E27/TrRoad_act!E13*1000)</f>
        <v>68.641143618182042</v>
      </c>
      <c r="F91" s="76">
        <f>IF(TrRoad_act!F13=0,"",F27/TrRoad_act!F13*1000)</f>
        <v>62.546635904815709</v>
      </c>
      <c r="G91" s="76">
        <f>IF(TrRoad_act!G13=0,"",G27/TrRoad_act!G13*1000)</f>
        <v>60.591576373244116</v>
      </c>
      <c r="H91" s="76">
        <f>IF(TrRoad_act!H13=0,"",H27/TrRoad_act!H13*1000)</f>
        <v>67.677422462359132</v>
      </c>
      <c r="I91" s="76">
        <f>IF(TrRoad_act!I13=0,"",I27/TrRoad_act!I13*1000)</f>
        <v>57.507695351241786</v>
      </c>
      <c r="J91" s="76">
        <f>IF(TrRoad_act!J13=0,"",J27/TrRoad_act!J13*1000)</f>
        <v>54.550581780881757</v>
      </c>
      <c r="K91" s="76">
        <f>IF(TrRoad_act!K13=0,"",K27/TrRoad_act!K13*1000)</f>
        <v>55.496670372850168</v>
      </c>
      <c r="L91" s="76">
        <f>IF(TrRoad_act!L13=0,"",L27/TrRoad_act!L13*1000)</f>
        <v>59.034531496778975</v>
      </c>
      <c r="M91" s="76">
        <f>IF(TrRoad_act!M13=0,"",M27/TrRoad_act!M13*1000)</f>
        <v>51.524704885283683</v>
      </c>
      <c r="N91" s="76">
        <f>IF(TrRoad_act!N13=0,"",N27/TrRoad_act!N13*1000)</f>
        <v>48.82869747197212</v>
      </c>
      <c r="O91" s="76">
        <f>IF(TrRoad_act!O13=0,"",O27/TrRoad_act!O13*1000)</f>
        <v>50.91542552822856</v>
      </c>
      <c r="P91" s="76">
        <f>IF(TrRoad_act!P13=0,"",P27/TrRoad_act!P13*1000)</f>
        <v>66.600330896244884</v>
      </c>
      <c r="Q91" s="76">
        <f>IF(TrRoad_act!Q13=0,"",Q27/TrRoad_act!Q13*1000)</f>
        <v>62.629074715565061</v>
      </c>
    </row>
    <row r="92" spans="1:17" ht="11.45" customHeight="1" x14ac:dyDescent="0.25">
      <c r="A92" s="62" t="s">
        <v>59</v>
      </c>
      <c r="B92" s="75">
        <f>IF(TrRoad_act!B14=0,"",B28/TrRoad_act!B14*1000)</f>
        <v>55.286329136112961</v>
      </c>
      <c r="C92" s="75">
        <f>IF(TrRoad_act!C14=0,"",C28/TrRoad_act!C14*1000)</f>
        <v>53.376006835746793</v>
      </c>
      <c r="D92" s="75">
        <f>IF(TrRoad_act!D14=0,"",D28/TrRoad_act!D14*1000)</f>
        <v>52.766535590434579</v>
      </c>
      <c r="E92" s="75">
        <f>IF(TrRoad_act!E14=0,"",E28/TrRoad_act!E14*1000)</f>
        <v>52.135635743819599</v>
      </c>
      <c r="F92" s="75">
        <f>IF(TrRoad_act!F14=0,"",F28/TrRoad_act!F14*1000)</f>
        <v>47.771510346320561</v>
      </c>
      <c r="G92" s="75">
        <f>IF(TrRoad_act!G14=0,"",G28/TrRoad_act!G14*1000)</f>
        <v>46.440574121034601</v>
      </c>
      <c r="H92" s="75">
        <f>IF(TrRoad_act!H14=0,"",H28/TrRoad_act!H14*1000)</f>
        <v>51.785321142357823</v>
      </c>
      <c r="I92" s="75">
        <f>IF(TrRoad_act!I14=0,"",I28/TrRoad_act!I14*1000)</f>
        <v>43.853196226720002</v>
      </c>
      <c r="J92" s="75">
        <f>IF(TrRoad_act!J14=0,"",J28/TrRoad_act!J14*1000)</f>
        <v>42.119341854320659</v>
      </c>
      <c r="K92" s="75">
        <f>IF(TrRoad_act!K14=0,"",K28/TrRoad_act!K14*1000)</f>
        <v>43.442110919516843</v>
      </c>
      <c r="L92" s="75">
        <f>IF(TrRoad_act!L14=0,"",L28/TrRoad_act!L14*1000)</f>
        <v>45.982028232035873</v>
      </c>
      <c r="M92" s="75">
        <f>IF(TrRoad_act!M14=0,"",M28/TrRoad_act!M14*1000)</f>
        <v>40.086346510556915</v>
      </c>
      <c r="N92" s="75">
        <f>IF(TrRoad_act!N14=0,"",N28/TrRoad_act!N14*1000)</f>
        <v>38.531496665821081</v>
      </c>
      <c r="O92" s="75">
        <f>IF(TrRoad_act!O14=0,"",O28/TrRoad_act!O14*1000)</f>
        <v>37.306303267755709</v>
      </c>
      <c r="P92" s="75">
        <f>IF(TrRoad_act!P14=0,"",P28/TrRoad_act!P14*1000)</f>
        <v>48.745897388577305</v>
      </c>
      <c r="Q92" s="75">
        <f>IF(TrRoad_act!Q14=0,"",Q28/TrRoad_act!Q14*1000)</f>
        <v>47.03679431287118</v>
      </c>
    </row>
    <row r="93" spans="1:17" ht="11.45" customHeight="1" x14ac:dyDescent="0.25">
      <c r="A93" s="62" t="s">
        <v>58</v>
      </c>
      <c r="B93" s="75">
        <f>IF(TrRoad_act!B15=0,"",B29/TrRoad_act!B15*1000)</f>
        <v>72.563420519787343</v>
      </c>
      <c r="C93" s="75">
        <f>IF(TrRoad_act!C15=0,"",C29/TrRoad_act!C15*1000)</f>
        <v>69.565246711359009</v>
      </c>
      <c r="D93" s="75">
        <f>IF(TrRoad_act!D15=0,"",D29/TrRoad_act!D15*1000)</f>
        <v>69.830820771425337</v>
      </c>
      <c r="E93" s="75">
        <f>IF(TrRoad_act!E15=0,"",E29/TrRoad_act!E15*1000)</f>
        <v>69.262858503640629</v>
      </c>
      <c r="F93" s="75">
        <f>IF(TrRoad_act!F15=0,"",F29/TrRoad_act!F15*1000)</f>
        <v>63.244277925988577</v>
      </c>
      <c r="G93" s="75">
        <f>IF(TrRoad_act!G15=0,"",G29/TrRoad_act!G15*1000)</f>
        <v>61.343141625399753</v>
      </c>
      <c r="H93" s="75">
        <f>IF(TrRoad_act!H15=0,"",H29/TrRoad_act!H15*1000)</f>
        <v>68.54781283024235</v>
      </c>
      <c r="I93" s="75">
        <f>IF(TrRoad_act!I15=0,"",I29/TrRoad_act!I15*1000)</f>
        <v>58.401813099091925</v>
      </c>
      <c r="J93" s="75">
        <f>IF(TrRoad_act!J15=0,"",J29/TrRoad_act!J15*1000)</f>
        <v>55.298359633634362</v>
      </c>
      <c r="K93" s="75">
        <f>IF(TrRoad_act!K15=0,"",K29/TrRoad_act!K15*1000)</f>
        <v>56.649355662317312</v>
      </c>
      <c r="L93" s="75">
        <f>IF(TrRoad_act!L15=0,"",L29/TrRoad_act!L15*1000)</f>
        <v>60.483418537683349</v>
      </c>
      <c r="M93" s="75">
        <f>IF(TrRoad_act!M15=0,"",M29/TrRoad_act!M15*1000)</f>
        <v>52.543337357716482</v>
      </c>
      <c r="N93" s="75">
        <f>IF(TrRoad_act!N15=0,"",N29/TrRoad_act!N15*1000)</f>
        <v>49.598291209081893</v>
      </c>
      <c r="O93" s="75">
        <f>IF(TrRoad_act!O15=0,"",O29/TrRoad_act!O15*1000)</f>
        <v>51.052672338415853</v>
      </c>
      <c r="P93" s="75">
        <f>IF(TrRoad_act!P15=0,"",P29/TrRoad_act!P15*1000)</f>
        <v>67.808289436840909</v>
      </c>
      <c r="Q93" s="75">
        <f>IF(TrRoad_act!Q15=0,"",Q29/TrRoad_act!Q15*1000)</f>
        <v>66.151881960915318</v>
      </c>
    </row>
    <row r="94" spans="1:17" ht="11.45" customHeight="1" x14ac:dyDescent="0.25">
      <c r="A94" s="62" t="s">
        <v>57</v>
      </c>
      <c r="B94" s="75" t="str">
        <f>IF(TrRoad_act!B16=0,"",B30/TrRoad_act!B16*1000)</f>
        <v/>
      </c>
      <c r="C94" s="75" t="str">
        <f>IF(TrRoad_act!C16=0,"",C30/TrRoad_act!C16*1000)</f>
        <v/>
      </c>
      <c r="D94" s="75" t="str">
        <f>IF(TrRoad_act!D16=0,"",D30/TrRoad_act!D16*1000)</f>
        <v/>
      </c>
      <c r="E94" s="75" t="str">
        <f>IF(TrRoad_act!E16=0,"",E30/TrRoad_act!E16*1000)</f>
        <v/>
      </c>
      <c r="F94" s="75" t="str">
        <f>IF(TrRoad_act!F16=0,"",F30/TrRoad_act!F16*1000)</f>
        <v/>
      </c>
      <c r="G94" s="75" t="str">
        <f>IF(TrRoad_act!G16=0,"",G30/TrRoad_act!G16*1000)</f>
        <v/>
      </c>
      <c r="H94" s="75" t="str">
        <f>IF(TrRoad_act!H16=0,"",H30/TrRoad_act!H16*1000)</f>
        <v/>
      </c>
      <c r="I94" s="75" t="str">
        <f>IF(TrRoad_act!I16=0,"",I30/TrRoad_act!I16*1000)</f>
        <v/>
      </c>
      <c r="J94" s="75" t="str">
        <f>IF(TrRoad_act!J16=0,"",J30/TrRoad_act!J16*1000)</f>
        <v/>
      </c>
      <c r="K94" s="75" t="str">
        <f>IF(TrRoad_act!K16=0,"",K30/TrRoad_act!K16*1000)</f>
        <v/>
      </c>
      <c r="L94" s="75" t="str">
        <f>IF(TrRoad_act!L16=0,"",L30/TrRoad_act!L16*1000)</f>
        <v/>
      </c>
      <c r="M94" s="75" t="str">
        <f>IF(TrRoad_act!M16=0,"",M30/TrRoad_act!M16*1000)</f>
        <v/>
      </c>
      <c r="N94" s="75" t="str">
        <f>IF(TrRoad_act!N16=0,"",N30/TrRoad_act!N16*1000)</f>
        <v/>
      </c>
      <c r="O94" s="75" t="str">
        <f>IF(TrRoad_act!O16=0,"",O30/TrRoad_act!O16*1000)</f>
        <v/>
      </c>
      <c r="P94" s="75">
        <f>IF(TrRoad_act!P16=0,"",P30/TrRoad_act!P16*1000)</f>
        <v>49.095330980708461</v>
      </c>
      <c r="Q94" s="75">
        <f>IF(TrRoad_act!Q16=0,"",Q30/TrRoad_act!Q16*1000)</f>
        <v>47.814033625934002</v>
      </c>
    </row>
    <row r="95" spans="1:17" ht="11.45" customHeight="1" x14ac:dyDescent="0.25">
      <c r="A95" s="62" t="s">
        <v>56</v>
      </c>
      <c r="B95" s="75">
        <f>IF(TrRoad_act!B17=0,"",B31/TrRoad_act!B17*1000)</f>
        <v>41.921526766954173</v>
      </c>
      <c r="C95" s="75">
        <f>IF(TrRoad_act!C17=0,"",C31/TrRoad_act!C17*1000)</f>
        <v>41.231540288726165</v>
      </c>
      <c r="D95" s="75">
        <f>IF(TrRoad_act!D17=0,"",D31/TrRoad_act!D17*1000)</f>
        <v>39.233972170700419</v>
      </c>
      <c r="E95" s="75">
        <f>IF(TrRoad_act!E17=0,"",E31/TrRoad_act!E17*1000)</f>
        <v>39.179245409343856</v>
      </c>
      <c r="F95" s="75">
        <f>IF(TrRoad_act!F17=0,"",F31/TrRoad_act!F17*1000)</f>
        <v>36.291436115482178</v>
      </c>
      <c r="G95" s="75">
        <f>IF(TrRoad_act!G17=0,"",G31/TrRoad_act!G17*1000)</f>
        <v>35.684357787730619</v>
      </c>
      <c r="H95" s="75">
        <f>IF(TrRoad_act!H17=0,"",H31/TrRoad_act!H17*1000)</f>
        <v>40.44108674283116</v>
      </c>
      <c r="I95" s="75">
        <f>IF(TrRoad_act!I17=0,"",I31/TrRoad_act!I17*1000)</f>
        <v>35.125805627995938</v>
      </c>
      <c r="J95" s="75">
        <f>IF(TrRoad_act!J17=0,"",J31/TrRoad_act!J17*1000)</f>
        <v>34.05521447796427</v>
      </c>
      <c r="K95" s="75">
        <f>IF(TrRoad_act!K17=0,"",K31/TrRoad_act!K17*1000)</f>
        <v>35.954080167968471</v>
      </c>
      <c r="L95" s="75">
        <f>IF(TrRoad_act!L17=0,"",L31/TrRoad_act!L17*1000)</f>
        <v>39.347143843753621</v>
      </c>
      <c r="M95" s="75">
        <f>IF(TrRoad_act!M17=0,"",M31/TrRoad_act!M17*1000)</f>
        <v>35.106666411137489</v>
      </c>
      <c r="N95" s="75">
        <f>IF(TrRoad_act!N17=0,"",N31/TrRoad_act!N17*1000)</f>
        <v>39.419080488895901</v>
      </c>
      <c r="O95" s="75">
        <f>IF(TrRoad_act!O17=0,"",O31/TrRoad_act!O17*1000)</f>
        <v>48.958126233591308</v>
      </c>
      <c r="P95" s="75">
        <f>IF(TrRoad_act!P17=0,"",P31/TrRoad_act!P17*1000)</f>
        <v>31.596540337769785</v>
      </c>
      <c r="Q95" s="75">
        <f>IF(TrRoad_act!Q17=0,"",Q31/TrRoad_act!Q17*1000)</f>
        <v>51.550934240198671</v>
      </c>
    </row>
    <row r="96" spans="1:17" ht="11.45" customHeight="1" x14ac:dyDescent="0.25">
      <c r="A96" s="62" t="s">
        <v>55</v>
      </c>
      <c r="B96" s="75" t="str">
        <f>IF(TrRoad_act!B18=0,"",B32/TrRoad_act!B18*1000)</f>
        <v/>
      </c>
      <c r="C96" s="75" t="str">
        <f>IF(TrRoad_act!C18=0,"",C32/TrRoad_act!C18*1000)</f>
        <v/>
      </c>
      <c r="D96" s="75" t="str">
        <f>IF(TrRoad_act!D18=0,"",D32/TrRoad_act!D18*1000)</f>
        <v/>
      </c>
      <c r="E96" s="75" t="str">
        <f>IF(TrRoad_act!E18=0,"",E32/TrRoad_act!E18*1000)</f>
        <v/>
      </c>
      <c r="F96" s="75" t="str">
        <f>IF(TrRoad_act!F18=0,"",F32/TrRoad_act!F18*1000)</f>
        <v/>
      </c>
      <c r="G96" s="75" t="str">
        <f>IF(TrRoad_act!G18=0,"",G32/TrRoad_act!G18*1000)</f>
        <v/>
      </c>
      <c r="H96" s="75" t="str">
        <f>IF(TrRoad_act!H18=0,"",H32/TrRoad_act!H18*1000)</f>
        <v/>
      </c>
      <c r="I96" s="75" t="str">
        <f>IF(TrRoad_act!I18=0,"",I32/TrRoad_act!I18*1000)</f>
        <v/>
      </c>
      <c r="J96" s="75" t="str">
        <f>IF(TrRoad_act!J18=0,"",J32/TrRoad_act!J18*1000)</f>
        <v/>
      </c>
      <c r="K96" s="75" t="str">
        <f>IF(TrRoad_act!K18=0,"",K32/TrRoad_act!K18*1000)</f>
        <v/>
      </c>
      <c r="L96" s="75" t="str">
        <f>IF(TrRoad_act!L18=0,"",L32/TrRoad_act!L18*1000)</f>
        <v/>
      </c>
      <c r="M96" s="75" t="str">
        <f>IF(TrRoad_act!M18=0,"",M32/TrRoad_act!M18*1000)</f>
        <v/>
      </c>
      <c r="N96" s="75" t="str">
        <f>IF(TrRoad_act!N18=0,"",N32/TrRoad_act!N18*1000)</f>
        <v/>
      </c>
      <c r="O96" s="75" t="str">
        <f>IF(TrRoad_act!O18=0,"",O32/TrRoad_act!O18*1000)</f>
        <v/>
      </c>
      <c r="P96" s="75">
        <f>IF(TrRoad_act!P18=0,"",P32/TrRoad_act!P18*1000)</f>
        <v>0</v>
      </c>
      <c r="Q96" s="75">
        <f>IF(TrRoad_act!Q18=0,"",Q32/TrRoad_act!Q18*1000)</f>
        <v>0</v>
      </c>
    </row>
    <row r="97" spans="1:17" ht="11.45" customHeight="1" x14ac:dyDescent="0.25">
      <c r="A97" s="25" t="s">
        <v>94</v>
      </c>
      <c r="B97" s="79">
        <f>IF(TrRoad_act!B19=0,"",B33/TrRoad_act!B19*1000)</f>
        <v>197.50356650709639</v>
      </c>
      <c r="C97" s="79">
        <f>IF(TrRoad_act!C19=0,"",C33/TrRoad_act!C19*1000)</f>
        <v>199.87747006038984</v>
      </c>
      <c r="D97" s="79">
        <f>IF(TrRoad_act!D19=0,"",D33/TrRoad_act!D19*1000)</f>
        <v>185.78865059876327</v>
      </c>
      <c r="E97" s="79">
        <f>IF(TrRoad_act!E19=0,"",E33/TrRoad_act!E19*1000)</f>
        <v>186.98542137063347</v>
      </c>
      <c r="F97" s="79">
        <f>IF(TrRoad_act!F19=0,"",F33/TrRoad_act!F19*1000)</f>
        <v>179.72894863879733</v>
      </c>
      <c r="G97" s="79">
        <f>IF(TrRoad_act!G19=0,"",G33/TrRoad_act!G19*1000)</f>
        <v>173.66513028069105</v>
      </c>
      <c r="H97" s="79">
        <f>IF(TrRoad_act!H19=0,"",H33/TrRoad_act!H19*1000)</f>
        <v>171.6768758320957</v>
      </c>
      <c r="I97" s="79">
        <f>IF(TrRoad_act!I19=0,"",I33/TrRoad_act!I19*1000)</f>
        <v>166.66061203921225</v>
      </c>
      <c r="J97" s="79">
        <f>IF(TrRoad_act!J19=0,"",J33/TrRoad_act!J19*1000)</f>
        <v>167.51594921343357</v>
      </c>
      <c r="K97" s="79">
        <f>IF(TrRoad_act!K19=0,"",K33/TrRoad_act!K19*1000)</f>
        <v>167.78814228659382</v>
      </c>
      <c r="L97" s="79">
        <f>IF(TrRoad_act!L19=0,"",L33/TrRoad_act!L19*1000)</f>
        <v>165.25324311514638</v>
      </c>
      <c r="M97" s="79">
        <f>IF(TrRoad_act!M19=0,"",M33/TrRoad_act!M19*1000)</f>
        <v>158.26976758309939</v>
      </c>
      <c r="N97" s="79">
        <f>IF(TrRoad_act!N19=0,"",N33/TrRoad_act!N19*1000)</f>
        <v>146.43222864612878</v>
      </c>
      <c r="O97" s="79">
        <f>IF(TrRoad_act!O19=0,"",O33/TrRoad_act!O19*1000)</f>
        <v>149.49262753233705</v>
      </c>
      <c r="P97" s="79">
        <f>IF(TrRoad_act!P19=0,"",P33/TrRoad_act!P19*1000)</f>
        <v>147.83580192893783</v>
      </c>
      <c r="Q97" s="79">
        <f>IF(TrRoad_act!Q19=0,"",Q33/TrRoad_act!Q19*1000)</f>
        <v>140.16600653496394</v>
      </c>
    </row>
    <row r="98" spans="1:17" ht="11.45" customHeight="1" x14ac:dyDescent="0.25">
      <c r="A98" s="23" t="s">
        <v>27</v>
      </c>
      <c r="B98" s="78">
        <f>IF(TrRoad_act!B20=0,"",B34/TrRoad_act!B20*1000)</f>
        <v>675.15975230732374</v>
      </c>
      <c r="C98" s="78">
        <f>IF(TrRoad_act!C20=0,"",C34/TrRoad_act!C20*1000)</f>
        <v>687.54604921329349</v>
      </c>
      <c r="D98" s="78">
        <f>IF(TrRoad_act!D20=0,"",D34/TrRoad_act!D20*1000)</f>
        <v>665.56571788206872</v>
      </c>
      <c r="E98" s="78">
        <f>IF(TrRoad_act!E20=0,"",E34/TrRoad_act!E20*1000)</f>
        <v>662.46782200826908</v>
      </c>
      <c r="F98" s="78">
        <f>IF(TrRoad_act!F20=0,"",F34/TrRoad_act!F20*1000)</f>
        <v>648.1710466524778</v>
      </c>
      <c r="G98" s="78">
        <f>IF(TrRoad_act!G20=0,"",G34/TrRoad_act!G20*1000)</f>
        <v>634.98087859500015</v>
      </c>
      <c r="H98" s="78">
        <f>IF(TrRoad_act!H20=0,"",H34/TrRoad_act!H20*1000)</f>
        <v>638.20216083038906</v>
      </c>
      <c r="I98" s="78">
        <f>IF(TrRoad_act!I20=0,"",I34/TrRoad_act!I20*1000)</f>
        <v>627.63291125923536</v>
      </c>
      <c r="J98" s="78">
        <f>IF(TrRoad_act!J20=0,"",J34/TrRoad_act!J20*1000)</f>
        <v>617.851406196261</v>
      </c>
      <c r="K98" s="78">
        <f>IF(TrRoad_act!K20=0,"",K34/TrRoad_act!K20*1000)</f>
        <v>598.7880673190424</v>
      </c>
      <c r="L98" s="78">
        <f>IF(TrRoad_act!L20=0,"",L34/TrRoad_act!L20*1000)</f>
        <v>588.16733630013516</v>
      </c>
      <c r="M98" s="78">
        <f>IF(TrRoad_act!M20=0,"",M34/TrRoad_act!M20*1000)</f>
        <v>577.79142333275047</v>
      </c>
      <c r="N98" s="78">
        <f>IF(TrRoad_act!N20=0,"",N34/TrRoad_act!N20*1000)</f>
        <v>558.35979407531102</v>
      </c>
      <c r="O98" s="78">
        <f>IF(TrRoad_act!O20=0,"",O34/TrRoad_act!O20*1000)</f>
        <v>586.08056130958812</v>
      </c>
      <c r="P98" s="78">
        <f>IF(TrRoad_act!P20=0,"",P34/TrRoad_act!P20*1000)</f>
        <v>584.13717321980937</v>
      </c>
      <c r="Q98" s="78">
        <f>IF(TrRoad_act!Q20=0,"",Q34/TrRoad_act!Q20*1000)</f>
        <v>591.33904617517044</v>
      </c>
    </row>
    <row r="99" spans="1:17" ht="11.45" customHeight="1" x14ac:dyDescent="0.25">
      <c r="A99" s="62" t="s">
        <v>59</v>
      </c>
      <c r="B99" s="77">
        <f>IF(TrRoad_act!B21=0,"",B35/TrRoad_act!B21*1000)</f>
        <v>978.77821984612876</v>
      </c>
      <c r="C99" s="77">
        <f>IF(TrRoad_act!C21=0,"",C35/TrRoad_act!C21*1000)</f>
        <v>994.46048055829772</v>
      </c>
      <c r="D99" s="77">
        <f>IF(TrRoad_act!D21=0,"",D35/TrRoad_act!D21*1000)</f>
        <v>969.26711216195235</v>
      </c>
      <c r="E99" s="77">
        <f>IF(TrRoad_act!E21=0,"",E35/TrRoad_act!E21*1000)</f>
        <v>967.52174597817202</v>
      </c>
      <c r="F99" s="77">
        <f>IF(TrRoad_act!F21=0,"",F35/TrRoad_act!F21*1000)</f>
        <v>969.60928699065607</v>
      </c>
      <c r="G99" s="77">
        <f>IF(TrRoad_act!G21=0,"",G35/TrRoad_act!G21*1000)</f>
        <v>959.34611788140649</v>
      </c>
      <c r="H99" s="77">
        <f>IF(TrRoad_act!H21=0,"",H35/TrRoad_act!H21*1000)</f>
        <v>960.77239666883384</v>
      </c>
      <c r="I99" s="77">
        <f>IF(TrRoad_act!I21=0,"",I35/TrRoad_act!I21*1000)</f>
        <v>971.43603711543983</v>
      </c>
      <c r="J99" s="77">
        <f>IF(TrRoad_act!J21=0,"",J35/TrRoad_act!J21*1000)</f>
        <v>978.9868896764284</v>
      </c>
      <c r="K99" s="77">
        <f>IF(TrRoad_act!K21=0,"",K35/TrRoad_act!K21*1000)</f>
        <v>959.20077040297917</v>
      </c>
      <c r="L99" s="77">
        <f>IF(TrRoad_act!L21=0,"",L35/TrRoad_act!L21*1000)</f>
        <v>943.6380839797057</v>
      </c>
      <c r="M99" s="77">
        <f>IF(TrRoad_act!M21=0,"",M35/TrRoad_act!M21*1000)</f>
        <v>941.91077409041486</v>
      </c>
      <c r="N99" s="77">
        <f>IF(TrRoad_act!N21=0,"",N35/TrRoad_act!N21*1000)</f>
        <v>926.83450872068033</v>
      </c>
      <c r="O99" s="77">
        <f>IF(TrRoad_act!O21=0,"",O35/TrRoad_act!O21*1000)</f>
        <v>886.62691525397406</v>
      </c>
      <c r="P99" s="77">
        <f>IF(TrRoad_act!P21=0,"",P35/TrRoad_act!P21*1000)</f>
        <v>860.5451117748712</v>
      </c>
      <c r="Q99" s="77">
        <f>IF(TrRoad_act!Q21=0,"",Q35/TrRoad_act!Q21*1000)</f>
        <v>808.60726187788237</v>
      </c>
    </row>
    <row r="100" spans="1:17" ht="11.45" customHeight="1" x14ac:dyDescent="0.25">
      <c r="A100" s="62" t="s">
        <v>58</v>
      </c>
      <c r="B100" s="77">
        <f>IF(TrRoad_act!B22=0,"",B36/TrRoad_act!B22*1000)</f>
        <v>666.78073646464077</v>
      </c>
      <c r="C100" s="77">
        <f>IF(TrRoad_act!C22=0,"",C36/TrRoad_act!C22*1000)</f>
        <v>679.61906002987394</v>
      </c>
      <c r="D100" s="77">
        <f>IF(TrRoad_act!D22=0,"",D36/TrRoad_act!D22*1000)</f>
        <v>658.89334828799588</v>
      </c>
      <c r="E100" s="77">
        <f>IF(TrRoad_act!E22=0,"",E36/TrRoad_act!E22*1000)</f>
        <v>656.60627919506533</v>
      </c>
      <c r="F100" s="77">
        <f>IF(TrRoad_act!F22=0,"",F36/TrRoad_act!F22*1000)</f>
        <v>642.86802237837821</v>
      </c>
      <c r="G100" s="77">
        <f>IF(TrRoad_act!G22=0,"",G36/TrRoad_act!G22*1000)</f>
        <v>630.35369261429776</v>
      </c>
      <c r="H100" s="77">
        <f>IF(TrRoad_act!H22=0,"",H36/TrRoad_act!H22*1000)</f>
        <v>634.14183133809252</v>
      </c>
      <c r="I100" s="77">
        <f>IF(TrRoad_act!I22=0,"",I36/TrRoad_act!I22*1000)</f>
        <v>623.66594879593799</v>
      </c>
      <c r="J100" s="77">
        <f>IF(TrRoad_act!J22=0,"",J36/TrRoad_act!J22*1000)</f>
        <v>614.37978702452335</v>
      </c>
      <c r="K100" s="77">
        <f>IF(TrRoad_act!K22=0,"",K36/TrRoad_act!K22*1000)</f>
        <v>595.31334170926891</v>
      </c>
      <c r="L100" s="77">
        <f>IF(TrRoad_act!L22=0,"",L36/TrRoad_act!L22*1000)</f>
        <v>585.07387819126768</v>
      </c>
      <c r="M100" s="77">
        <f>IF(TrRoad_act!M22=0,"",M36/TrRoad_act!M22*1000)</f>
        <v>574.94633909273159</v>
      </c>
      <c r="N100" s="77">
        <f>IF(TrRoad_act!N22=0,"",N36/TrRoad_act!N22*1000)</f>
        <v>555.48915110913492</v>
      </c>
      <c r="O100" s="77">
        <f>IF(TrRoad_act!O22=0,"",O36/TrRoad_act!O22*1000)</f>
        <v>583.28571938616756</v>
      </c>
      <c r="P100" s="77">
        <f>IF(TrRoad_act!P22=0,"",P36/TrRoad_act!P22*1000)</f>
        <v>581.75030772499099</v>
      </c>
      <c r="Q100" s="77">
        <f>IF(TrRoad_act!Q22=0,"",Q36/TrRoad_act!Q22*1000)</f>
        <v>587.41544899434473</v>
      </c>
    </row>
    <row r="101" spans="1:17" ht="11.45" customHeight="1" x14ac:dyDescent="0.25">
      <c r="A101" s="62" t="s">
        <v>57</v>
      </c>
      <c r="B101" s="77" t="str">
        <f>IF(TrRoad_act!B23=0,"",B37/TrRoad_act!B23*1000)</f>
        <v/>
      </c>
      <c r="C101" s="77" t="str">
        <f>IF(TrRoad_act!C23=0,"",C37/TrRoad_act!C23*1000)</f>
        <v/>
      </c>
      <c r="D101" s="77" t="str">
        <f>IF(TrRoad_act!D23=0,"",D37/TrRoad_act!D23*1000)</f>
        <v/>
      </c>
      <c r="E101" s="77" t="str">
        <f>IF(TrRoad_act!E23=0,"",E37/TrRoad_act!E23*1000)</f>
        <v/>
      </c>
      <c r="F101" s="77" t="str">
        <f>IF(TrRoad_act!F23=0,"",F37/TrRoad_act!F23*1000)</f>
        <v/>
      </c>
      <c r="G101" s="77" t="str">
        <f>IF(TrRoad_act!G23=0,"",G37/TrRoad_act!G23*1000)</f>
        <v/>
      </c>
      <c r="H101" s="77" t="str">
        <f>IF(TrRoad_act!H23=0,"",H37/TrRoad_act!H23*1000)</f>
        <v/>
      </c>
      <c r="I101" s="77" t="str">
        <f>IF(TrRoad_act!I23=0,"",I37/TrRoad_act!I23*1000)</f>
        <v/>
      </c>
      <c r="J101" s="77" t="str">
        <f>IF(TrRoad_act!J23=0,"",J37/TrRoad_act!J23*1000)</f>
        <v/>
      </c>
      <c r="K101" s="77" t="str">
        <f>IF(TrRoad_act!K23=0,"",K37/TrRoad_act!K23*1000)</f>
        <v/>
      </c>
      <c r="L101" s="77" t="str">
        <f>IF(TrRoad_act!L23=0,"",L37/TrRoad_act!L23*1000)</f>
        <v/>
      </c>
      <c r="M101" s="77" t="str">
        <f>IF(TrRoad_act!M23=0,"",M37/TrRoad_act!M23*1000)</f>
        <v/>
      </c>
      <c r="N101" s="77" t="str">
        <f>IF(TrRoad_act!N23=0,"",N37/TrRoad_act!N23*1000)</f>
        <v/>
      </c>
      <c r="O101" s="77">
        <f>IF(TrRoad_act!O23=0,"",O37/TrRoad_act!O23*1000)</f>
        <v>1276.2722480109383</v>
      </c>
      <c r="P101" s="77">
        <f>IF(TrRoad_act!P23=0,"",P37/TrRoad_act!P23*1000)</f>
        <v>832.8329621582767</v>
      </c>
      <c r="Q101" s="77">
        <f>IF(TrRoad_act!Q23=0,"",Q37/TrRoad_act!Q23*1000)</f>
        <v>910.91969135128716</v>
      </c>
    </row>
    <row r="102" spans="1:17" ht="11.45" customHeight="1" x14ac:dyDescent="0.25">
      <c r="A102" s="62" t="s">
        <v>56</v>
      </c>
      <c r="B102" s="77" t="str">
        <f>IF(TrRoad_act!B24=0,"",B38/TrRoad_act!B24*1000)</f>
        <v/>
      </c>
      <c r="C102" s="77" t="str">
        <f>IF(TrRoad_act!C24=0,"",C38/TrRoad_act!C24*1000)</f>
        <v/>
      </c>
      <c r="D102" s="77" t="str">
        <f>IF(TrRoad_act!D24=0,"",D38/TrRoad_act!D24*1000)</f>
        <v/>
      </c>
      <c r="E102" s="77" t="str">
        <f>IF(TrRoad_act!E24=0,"",E38/TrRoad_act!E24*1000)</f>
        <v/>
      </c>
      <c r="F102" s="77" t="str">
        <f>IF(TrRoad_act!F24=0,"",F38/TrRoad_act!F24*1000)</f>
        <v/>
      </c>
      <c r="G102" s="77" t="str">
        <f>IF(TrRoad_act!G24=0,"",G38/TrRoad_act!G24*1000)</f>
        <v/>
      </c>
      <c r="H102" s="77" t="str">
        <f>IF(TrRoad_act!H24=0,"",H38/TrRoad_act!H24*1000)</f>
        <v/>
      </c>
      <c r="I102" s="77" t="str">
        <f>IF(TrRoad_act!I24=0,"",I38/TrRoad_act!I24*1000)</f>
        <v/>
      </c>
      <c r="J102" s="77" t="str">
        <f>IF(TrRoad_act!J24=0,"",J38/TrRoad_act!J24*1000)</f>
        <v/>
      </c>
      <c r="K102" s="77" t="str">
        <f>IF(TrRoad_act!K24=0,"",K38/TrRoad_act!K24*1000)</f>
        <v/>
      </c>
      <c r="L102" s="77" t="str">
        <f>IF(TrRoad_act!L24=0,"",L38/TrRoad_act!L24*1000)</f>
        <v/>
      </c>
      <c r="M102" s="77" t="str">
        <f>IF(TrRoad_act!M24=0,"",M38/TrRoad_act!M24*1000)</f>
        <v/>
      </c>
      <c r="N102" s="77" t="str">
        <f>IF(TrRoad_act!N24=0,"",N38/TrRoad_act!N24*1000)</f>
        <v/>
      </c>
      <c r="O102" s="77">
        <f>IF(TrRoad_act!O24=0,"",O38/TrRoad_act!O24*1000)</f>
        <v>1165.4847264822113</v>
      </c>
      <c r="P102" s="77">
        <f>IF(TrRoad_act!P24=0,"",P38/TrRoad_act!P24*1000)</f>
        <v>904.67823178352739</v>
      </c>
      <c r="Q102" s="77">
        <f>IF(TrRoad_act!Q24=0,"",Q38/TrRoad_act!Q24*1000)</f>
        <v>960.31183720746822</v>
      </c>
    </row>
    <row r="103" spans="1:17" ht="11.45" customHeight="1" x14ac:dyDescent="0.25">
      <c r="A103" s="62" t="s">
        <v>55</v>
      </c>
      <c r="B103" s="77" t="str">
        <f>IF(TrRoad_act!B25=0,"",B39/TrRoad_act!B25*1000)</f>
        <v/>
      </c>
      <c r="C103" s="77" t="str">
        <f>IF(TrRoad_act!C25=0,"",C39/TrRoad_act!C25*1000)</f>
        <v/>
      </c>
      <c r="D103" s="77" t="str">
        <f>IF(TrRoad_act!D25=0,"",D39/TrRoad_act!D25*1000)</f>
        <v/>
      </c>
      <c r="E103" s="77" t="str">
        <f>IF(TrRoad_act!E25=0,"",E39/TrRoad_act!E25*1000)</f>
        <v/>
      </c>
      <c r="F103" s="77" t="str">
        <f>IF(TrRoad_act!F25=0,"",F39/TrRoad_act!F25*1000)</f>
        <v/>
      </c>
      <c r="G103" s="77" t="str">
        <f>IF(TrRoad_act!G25=0,"",G39/TrRoad_act!G25*1000)</f>
        <v/>
      </c>
      <c r="H103" s="77" t="str">
        <f>IF(TrRoad_act!H25=0,"",H39/TrRoad_act!H25*1000)</f>
        <v/>
      </c>
      <c r="I103" s="77" t="str">
        <f>IF(TrRoad_act!I25=0,"",I39/TrRoad_act!I25*1000)</f>
        <v/>
      </c>
      <c r="J103" s="77" t="str">
        <f>IF(TrRoad_act!J25=0,"",J39/TrRoad_act!J25*1000)</f>
        <v/>
      </c>
      <c r="K103" s="77" t="str">
        <f>IF(TrRoad_act!K25=0,"",K39/TrRoad_act!K25*1000)</f>
        <v/>
      </c>
      <c r="L103" s="77" t="str">
        <f>IF(TrRoad_act!L25=0,"",L39/TrRoad_act!L25*1000)</f>
        <v/>
      </c>
      <c r="M103" s="77" t="str">
        <f>IF(TrRoad_act!M25=0,"",M39/TrRoad_act!M25*1000)</f>
        <v/>
      </c>
      <c r="N103" s="77">
        <f>IF(TrRoad_act!N25=0,"",N39/TrRoad_act!N25*1000)</f>
        <v>0</v>
      </c>
      <c r="O103" s="77">
        <f>IF(TrRoad_act!O25=0,"",O39/TrRoad_act!O25*1000)</f>
        <v>0</v>
      </c>
      <c r="P103" s="77">
        <f>IF(TrRoad_act!P25=0,"",P39/TrRoad_act!P25*1000)</f>
        <v>0</v>
      </c>
      <c r="Q103" s="77">
        <f>IF(TrRoad_act!Q25=0,"",Q39/TrRoad_act!Q25*1000)</f>
        <v>0</v>
      </c>
    </row>
    <row r="104" spans="1:17" ht="11.45" customHeight="1" x14ac:dyDescent="0.25">
      <c r="A104" s="19" t="s">
        <v>24</v>
      </c>
      <c r="B104" s="76">
        <f>IF(TrRoad_act!B26=0,"",B40/TrRoad_act!B26*1000)</f>
        <v>164.310506106703</v>
      </c>
      <c r="C104" s="76">
        <f>IF(TrRoad_act!C26=0,"",C40/TrRoad_act!C26*1000)</f>
        <v>162.88528528959588</v>
      </c>
      <c r="D104" s="76">
        <f>IF(TrRoad_act!D26=0,"",D40/TrRoad_act!D26*1000)</f>
        <v>157.24712028767487</v>
      </c>
      <c r="E104" s="76">
        <f>IF(TrRoad_act!E26=0,"",E40/TrRoad_act!E26*1000)</f>
        <v>158.36524866557858</v>
      </c>
      <c r="F104" s="76">
        <f>IF(TrRoad_act!F26=0,"",F40/TrRoad_act!F26*1000)</f>
        <v>153.50184798910132</v>
      </c>
      <c r="G104" s="76">
        <f>IF(TrRoad_act!G26=0,"",G40/TrRoad_act!G26*1000)</f>
        <v>149.6474936680963</v>
      </c>
      <c r="H104" s="76">
        <f>IF(TrRoad_act!H26=0,"",H40/TrRoad_act!H26*1000)</f>
        <v>147.11007723382792</v>
      </c>
      <c r="I104" s="76">
        <f>IF(TrRoad_act!I26=0,"",I40/TrRoad_act!I26*1000)</f>
        <v>139.42993855407428</v>
      </c>
      <c r="J104" s="76">
        <f>IF(TrRoad_act!J26=0,"",J40/TrRoad_act!J26*1000)</f>
        <v>140.82533018982193</v>
      </c>
      <c r="K104" s="76">
        <f>IF(TrRoad_act!K26=0,"",K40/TrRoad_act!K26*1000)</f>
        <v>142.78551091835016</v>
      </c>
      <c r="L104" s="76">
        <f>IF(TrRoad_act!L26=0,"",L40/TrRoad_act!L26*1000)</f>
        <v>141.46529275200069</v>
      </c>
      <c r="M104" s="76">
        <f>IF(TrRoad_act!M26=0,"",M40/TrRoad_act!M26*1000)</f>
        <v>135.13176149390677</v>
      </c>
      <c r="N104" s="76">
        <f>IF(TrRoad_act!N26=0,"",N40/TrRoad_act!N26*1000)</f>
        <v>124.2096386886992</v>
      </c>
      <c r="O104" s="76">
        <f>IF(TrRoad_act!O26=0,"",O40/TrRoad_act!O26*1000)</f>
        <v>126.11016070042943</v>
      </c>
      <c r="P104" s="76">
        <f>IF(TrRoad_act!P26=0,"",P40/TrRoad_act!P26*1000)</f>
        <v>123.83515515277635</v>
      </c>
      <c r="Q104" s="76">
        <f>IF(TrRoad_act!Q26=0,"",Q40/TrRoad_act!Q26*1000)</f>
        <v>113.64121196216844</v>
      </c>
    </row>
    <row r="105" spans="1:17" ht="11.45" customHeight="1" x14ac:dyDescent="0.25">
      <c r="A105" s="17" t="s">
        <v>23</v>
      </c>
      <c r="B105" s="75">
        <f>IF(TrRoad_act!B27=0,"",B41/TrRoad_act!B27*1000)</f>
        <v>171.83394814577105</v>
      </c>
      <c r="C105" s="75">
        <f>IF(TrRoad_act!C27=0,"",C41/TrRoad_act!C27*1000)</f>
        <v>172.14754107867518</v>
      </c>
      <c r="D105" s="75">
        <f>IF(TrRoad_act!D27=0,"",D41/TrRoad_act!D27*1000)</f>
        <v>166.57554612400219</v>
      </c>
      <c r="E105" s="75">
        <f>IF(TrRoad_act!E27=0,"",E41/TrRoad_act!E27*1000)</f>
        <v>167.47194059275822</v>
      </c>
      <c r="F105" s="75">
        <f>IF(TrRoad_act!F27=0,"",F41/TrRoad_act!F27*1000)</f>
        <v>162.2926681438135</v>
      </c>
      <c r="G105" s="75">
        <f>IF(TrRoad_act!G27=0,"",G41/TrRoad_act!G27*1000)</f>
        <v>157.76984015030533</v>
      </c>
      <c r="H105" s="75">
        <f>IF(TrRoad_act!H27=0,"",H41/TrRoad_act!H27*1000)</f>
        <v>155.07256279895725</v>
      </c>
      <c r="I105" s="75">
        <f>IF(TrRoad_act!I27=0,"",I41/TrRoad_act!I27*1000)</f>
        <v>146.22595822099998</v>
      </c>
      <c r="J105" s="75">
        <f>IF(TrRoad_act!J27=0,"",J41/TrRoad_act!J27*1000)</f>
        <v>147.09904007687408</v>
      </c>
      <c r="K105" s="75">
        <f>IF(TrRoad_act!K27=0,"",K41/TrRoad_act!K27*1000)</f>
        <v>149.51471091495333</v>
      </c>
      <c r="L105" s="75">
        <f>IF(TrRoad_act!L27=0,"",L41/TrRoad_act!L27*1000)</f>
        <v>148.43812735844787</v>
      </c>
      <c r="M105" s="75">
        <f>IF(TrRoad_act!M27=0,"",M41/TrRoad_act!M27*1000)</f>
        <v>141.5581762813072</v>
      </c>
      <c r="N105" s="75">
        <f>IF(TrRoad_act!N27=0,"",N41/TrRoad_act!N27*1000)</f>
        <v>130.16244062100856</v>
      </c>
      <c r="O105" s="75">
        <f>IF(TrRoad_act!O27=0,"",O41/TrRoad_act!O27*1000)</f>
        <v>132.43405440513681</v>
      </c>
      <c r="P105" s="75">
        <f>IF(TrRoad_act!P27=0,"",P41/TrRoad_act!P27*1000)</f>
        <v>130.26318388706278</v>
      </c>
      <c r="Q105" s="75">
        <f>IF(TrRoad_act!Q27=0,"",Q41/TrRoad_act!Q27*1000)</f>
        <v>118.92095544207774</v>
      </c>
    </row>
    <row r="106" spans="1:17" ht="11.45" customHeight="1" x14ac:dyDescent="0.25">
      <c r="A106" s="15" t="s">
        <v>22</v>
      </c>
      <c r="B106" s="74">
        <f>IF(TrRoad_act!B28=0,"",B42/TrRoad_act!B28*1000)</f>
        <v>139.68195325256062</v>
      </c>
      <c r="C106" s="74">
        <f>IF(TrRoad_act!C28=0,"",C42/TrRoad_act!C28*1000)</f>
        <v>132.50175808984113</v>
      </c>
      <c r="D106" s="74">
        <f>IF(TrRoad_act!D28=0,"",D42/TrRoad_act!D28*1000)</f>
        <v>124.33242348463635</v>
      </c>
      <c r="E106" s="74">
        <f>IF(TrRoad_act!E28=0,"",E42/TrRoad_act!E28*1000)</f>
        <v>124.54986492060915</v>
      </c>
      <c r="F106" s="74">
        <f>IF(TrRoad_act!F28=0,"",F42/TrRoad_act!F28*1000)</f>
        <v>121.78054433431706</v>
      </c>
      <c r="G106" s="74">
        <f>IF(TrRoad_act!G28=0,"",G42/TrRoad_act!G28*1000)</f>
        <v>119.16505814267065</v>
      </c>
      <c r="H106" s="74">
        <f>IF(TrRoad_act!H28=0,"",H42/TrRoad_act!H28*1000)</f>
        <v>116.58494192093166</v>
      </c>
      <c r="I106" s="74">
        <f>IF(TrRoad_act!I28=0,"",I42/TrRoad_act!I28*1000)</f>
        <v>111.66460768491532</v>
      </c>
      <c r="J106" s="74">
        <f>IF(TrRoad_act!J28=0,"",J42/TrRoad_act!J28*1000)</f>
        <v>114.74171452757174</v>
      </c>
      <c r="K106" s="74">
        <f>IF(TrRoad_act!K28=0,"",K42/TrRoad_act!K28*1000)</f>
        <v>116.29643306086683</v>
      </c>
      <c r="L106" s="74">
        <f>IF(TrRoad_act!L28=0,"",L42/TrRoad_act!L28*1000)</f>
        <v>114.78501248067379</v>
      </c>
      <c r="M106" s="74">
        <f>IF(TrRoad_act!M28=0,"",M42/TrRoad_act!M28*1000)</f>
        <v>110.77130941691355</v>
      </c>
      <c r="N106" s="74">
        <f>IF(TrRoad_act!N28=0,"",N42/TrRoad_act!N28*1000)</f>
        <v>102.39977567606935</v>
      </c>
      <c r="O106" s="74">
        <f>IF(TrRoad_act!O28=0,"",O42/TrRoad_act!O28*1000)</f>
        <v>105.57937287070983</v>
      </c>
      <c r="P106" s="74">
        <f>IF(TrRoad_act!P28=0,"",P42/TrRoad_act!P28*1000)</f>
        <v>102.68620219768125</v>
      </c>
      <c r="Q106" s="74">
        <f>IF(TrRoad_act!Q28=0,"",Q42/TrRoad_act!Q28*1000)</f>
        <v>95.850085531857857</v>
      </c>
    </row>
    <row r="108" spans="1:17" ht="11.45" customHeight="1" x14ac:dyDescent="0.25">
      <c r="A108" s="27" t="s">
        <v>93</v>
      </c>
      <c r="B108" s="68"/>
      <c r="C108" s="68"/>
      <c r="D108" s="68"/>
      <c r="E108" s="68"/>
      <c r="F108" s="68"/>
      <c r="G108" s="68"/>
      <c r="H108" s="68"/>
      <c r="I108" s="68"/>
      <c r="J108" s="68"/>
      <c r="K108" s="68"/>
      <c r="L108" s="68"/>
      <c r="M108" s="68"/>
      <c r="N108" s="68"/>
      <c r="O108" s="68"/>
      <c r="P108" s="68"/>
      <c r="Q108" s="68"/>
    </row>
    <row r="109" spans="1:17" ht="11.45" customHeight="1" x14ac:dyDescent="0.25">
      <c r="A109" s="25" t="s">
        <v>39</v>
      </c>
      <c r="B109" s="79"/>
      <c r="C109" s="79"/>
      <c r="D109" s="79"/>
      <c r="E109" s="79"/>
      <c r="F109" s="79"/>
      <c r="G109" s="79"/>
      <c r="H109" s="79"/>
      <c r="I109" s="79"/>
      <c r="J109" s="79"/>
      <c r="K109" s="79"/>
      <c r="L109" s="79"/>
      <c r="M109" s="79"/>
      <c r="N109" s="79"/>
      <c r="O109" s="79"/>
      <c r="P109" s="79"/>
      <c r="Q109" s="79"/>
    </row>
    <row r="110" spans="1:17" ht="11.45" customHeight="1" x14ac:dyDescent="0.25">
      <c r="A110" s="23" t="s">
        <v>30</v>
      </c>
      <c r="B110" s="78">
        <f>IF(TrRoad_act!B86=0,"",1000000*B19/TrRoad_act!B86)</f>
        <v>329.142119751005</v>
      </c>
      <c r="C110" s="78">
        <f>IF(TrRoad_act!C86=0,"",1000000*C19/TrRoad_act!C86)</f>
        <v>342.42325321570644</v>
      </c>
      <c r="D110" s="78">
        <f>IF(TrRoad_act!D86=0,"",1000000*D19/TrRoad_act!D86)</f>
        <v>287.68667794757118</v>
      </c>
      <c r="E110" s="78">
        <f>IF(TrRoad_act!E86=0,"",1000000*E19/TrRoad_act!E86)</f>
        <v>313.38344736576812</v>
      </c>
      <c r="F110" s="78">
        <f>IF(TrRoad_act!F86=0,"",1000000*F19/TrRoad_act!F86)</f>
        <v>286.12423918591026</v>
      </c>
      <c r="G110" s="78">
        <f>IF(TrRoad_act!G86=0,"",1000000*G19/TrRoad_act!G86)</f>
        <v>302.28107085314087</v>
      </c>
      <c r="H110" s="78">
        <f>IF(TrRoad_act!H86=0,"",1000000*H19/TrRoad_act!H86)</f>
        <v>284.70857324003282</v>
      </c>
      <c r="I110" s="78">
        <f>IF(TrRoad_act!I86=0,"",1000000*I19/TrRoad_act!I86)</f>
        <v>297.50442797358357</v>
      </c>
      <c r="J110" s="78">
        <f>IF(TrRoad_act!J86=0,"",1000000*J19/TrRoad_act!J86)</f>
        <v>284.04325938690477</v>
      </c>
      <c r="K110" s="78">
        <f>IF(TrRoad_act!K86=0,"",1000000*K19/TrRoad_act!K86)</f>
        <v>292.31570173832284</v>
      </c>
      <c r="L110" s="78">
        <f>IF(TrRoad_act!L86=0,"",1000000*L19/TrRoad_act!L86)</f>
        <v>292.20703648878941</v>
      </c>
      <c r="M110" s="78">
        <f>IF(TrRoad_act!M86=0,"",1000000*M19/TrRoad_act!M86)</f>
        <v>265.34290217445778</v>
      </c>
      <c r="N110" s="78">
        <f>IF(TrRoad_act!N86=0,"",1000000*N19/TrRoad_act!N86)</f>
        <v>254.0013368427532</v>
      </c>
      <c r="O110" s="78">
        <f>IF(TrRoad_act!O86=0,"",1000000*O19/TrRoad_act!O86)</f>
        <v>253.99694899534836</v>
      </c>
      <c r="P110" s="78">
        <f>IF(TrRoad_act!P86=0,"",1000000*P19/TrRoad_act!P86)</f>
        <v>280.83522839026779</v>
      </c>
      <c r="Q110" s="78">
        <f>IF(TrRoad_act!Q86=0,"",1000000*Q19/TrRoad_act!Q86)</f>
        <v>300.5981018824944</v>
      </c>
    </row>
    <row r="111" spans="1:17" ht="11.45" customHeight="1" x14ac:dyDescent="0.25">
      <c r="A111" s="19" t="s">
        <v>29</v>
      </c>
      <c r="B111" s="76">
        <f>IF(TrRoad_act!B87=0,"",1000000*B20/TrRoad_act!B87)</f>
        <v>2614.8883742075286</v>
      </c>
      <c r="C111" s="76">
        <f>IF(TrRoad_act!C87=0,"",1000000*C20/TrRoad_act!C87)</f>
        <v>2612.613885852908</v>
      </c>
      <c r="D111" s="76">
        <f>IF(TrRoad_act!D87=0,"",1000000*D20/TrRoad_act!D87)</f>
        <v>2613.3487676635764</v>
      </c>
      <c r="E111" s="76">
        <f>IF(TrRoad_act!E87=0,"",1000000*E20/TrRoad_act!E87)</f>
        <v>2725.8396421821062</v>
      </c>
      <c r="F111" s="76">
        <f>IF(TrRoad_act!F87=0,"",1000000*F20/TrRoad_act!F87)</f>
        <v>2647.4086186099453</v>
      </c>
      <c r="G111" s="76">
        <f>IF(TrRoad_act!G87=0,"",1000000*G20/TrRoad_act!G87)</f>
        <v>2649.85782315302</v>
      </c>
      <c r="H111" s="76">
        <f>IF(TrRoad_act!H87=0,"",1000000*H20/TrRoad_act!H87)</f>
        <v>2635.053298606565</v>
      </c>
      <c r="I111" s="76">
        <f>IF(TrRoad_act!I87=0,"",1000000*I20/TrRoad_act!I87)</f>
        <v>2578.8427716614592</v>
      </c>
      <c r="J111" s="76">
        <f>IF(TrRoad_act!J87=0,"",1000000*J20/TrRoad_act!J87)</f>
        <v>2439.7952208080083</v>
      </c>
      <c r="K111" s="76">
        <f>IF(TrRoad_act!K87=0,"",1000000*K20/TrRoad_act!K87)</f>
        <v>2378.1620808680559</v>
      </c>
      <c r="L111" s="76">
        <f>IF(TrRoad_act!L87=0,"",1000000*L20/TrRoad_act!L87)</f>
        <v>2269.9543248078285</v>
      </c>
      <c r="M111" s="76">
        <f>IF(TrRoad_act!M87=0,"",1000000*M20/TrRoad_act!M87)</f>
        <v>2151.5721599506901</v>
      </c>
      <c r="N111" s="76">
        <f>IF(TrRoad_act!N87=0,"",1000000*N20/TrRoad_act!N87)</f>
        <v>1946.4512100966117</v>
      </c>
      <c r="O111" s="76">
        <f>IF(TrRoad_act!O87=0,"",1000000*O20/TrRoad_act!O87)</f>
        <v>2039.5338610205608</v>
      </c>
      <c r="P111" s="76">
        <f>IF(TrRoad_act!P87=0,"",1000000*P20/TrRoad_act!P87)</f>
        <v>2079.398738164432</v>
      </c>
      <c r="Q111" s="76">
        <f>IF(TrRoad_act!Q87=0,"",1000000*Q20/TrRoad_act!Q87)</f>
        <v>2158.082370483115</v>
      </c>
    </row>
    <row r="112" spans="1:17" ht="11.45" customHeight="1" x14ac:dyDescent="0.25">
      <c r="A112" s="62" t="s">
        <v>59</v>
      </c>
      <c r="B112" s="77">
        <f>IF(TrRoad_act!B88=0,"",1000000*B21/TrRoad_act!B88)</f>
        <v>1976.1052623371356</v>
      </c>
      <c r="C112" s="77">
        <f>IF(TrRoad_act!C88=0,"",1000000*C21/TrRoad_act!C88)</f>
        <v>1961.8761718272037</v>
      </c>
      <c r="D112" s="77">
        <f>IF(TrRoad_act!D88=0,"",1000000*D21/TrRoad_act!D88)</f>
        <v>1891.0812031794999</v>
      </c>
      <c r="E112" s="77">
        <f>IF(TrRoad_act!E88=0,"",1000000*E21/TrRoad_act!E88)</f>
        <v>1926.4780452309935</v>
      </c>
      <c r="F112" s="77">
        <f>IF(TrRoad_act!F88=0,"",1000000*F21/TrRoad_act!F88)</f>
        <v>1850.493761202014</v>
      </c>
      <c r="G112" s="77">
        <f>IF(TrRoad_act!G88=0,"",1000000*G21/TrRoad_act!G88)</f>
        <v>1796.1154388176885</v>
      </c>
      <c r="H112" s="77">
        <f>IF(TrRoad_act!H88=0,"",1000000*H21/TrRoad_act!H88)</f>
        <v>1735.481975648346</v>
      </c>
      <c r="I112" s="77">
        <f>IF(TrRoad_act!I88=0,"",1000000*I21/TrRoad_act!I88)</f>
        <v>1674.4633622291663</v>
      </c>
      <c r="J112" s="77">
        <f>IF(TrRoad_act!J88=0,"",1000000*J21/TrRoad_act!J88)</f>
        <v>1554.5224947653876</v>
      </c>
      <c r="K112" s="77">
        <f>IF(TrRoad_act!K88=0,"",1000000*K21/TrRoad_act!K88)</f>
        <v>1506.5246271935487</v>
      </c>
      <c r="L112" s="77">
        <f>IF(TrRoad_act!L88=0,"",1000000*L21/TrRoad_act!L88)</f>
        <v>1405.9217540348634</v>
      </c>
      <c r="M112" s="77">
        <f>IF(TrRoad_act!M88=0,"",1000000*M21/TrRoad_act!M88)</f>
        <v>1331.258787314415</v>
      </c>
      <c r="N112" s="77">
        <f>IF(TrRoad_act!N88=0,"",1000000*N21/TrRoad_act!N88)</f>
        <v>1218.7725738248289</v>
      </c>
      <c r="O112" s="77">
        <f>IF(TrRoad_act!O88=0,"",1000000*O21/TrRoad_act!O88)</f>
        <v>1230.500661048738</v>
      </c>
      <c r="P112" s="77">
        <f>IF(TrRoad_act!P88=0,"",1000000*P21/TrRoad_act!P88)</f>
        <v>1227.1545804299503</v>
      </c>
      <c r="Q112" s="77">
        <f>IF(TrRoad_act!Q88=0,"",1000000*Q21/TrRoad_act!Q88)</f>
        <v>1216.9603966506363</v>
      </c>
    </row>
    <row r="113" spans="1:17" ht="11.45" customHeight="1" x14ac:dyDescent="0.25">
      <c r="A113" s="62" t="s">
        <v>58</v>
      </c>
      <c r="B113" s="77">
        <f>IF(TrRoad_act!B89=0,"",1000000*B22/TrRoad_act!B89)</f>
        <v>4354.814423054444</v>
      </c>
      <c r="C113" s="77">
        <f>IF(TrRoad_act!C89=0,"",1000000*C22/TrRoad_act!C89)</f>
        <v>4176.3767835018016</v>
      </c>
      <c r="D113" s="77">
        <f>IF(TrRoad_act!D89=0,"",1000000*D22/TrRoad_act!D89)</f>
        <v>4153.3521155283725</v>
      </c>
      <c r="E113" s="77">
        <f>IF(TrRoad_act!E89=0,"",1000000*E22/TrRoad_act!E89)</f>
        <v>4199.3841417318808</v>
      </c>
      <c r="F113" s="77">
        <f>IF(TrRoad_act!F89=0,"",1000000*F22/TrRoad_act!F89)</f>
        <v>3929.3209874816662</v>
      </c>
      <c r="G113" s="77">
        <f>IF(TrRoad_act!G89=0,"",1000000*G22/TrRoad_act!G89)</f>
        <v>3860.2183288500601</v>
      </c>
      <c r="H113" s="77">
        <f>IF(TrRoad_act!H89=0,"",1000000*H22/TrRoad_act!H89)</f>
        <v>3761.2341725061351</v>
      </c>
      <c r="I113" s="77">
        <f>IF(TrRoad_act!I89=0,"",1000000*I22/TrRoad_act!I89)</f>
        <v>3599.3300566562293</v>
      </c>
      <c r="J113" s="77">
        <f>IF(TrRoad_act!J89=0,"",1000000*J22/TrRoad_act!J89)</f>
        <v>3375.1066393847605</v>
      </c>
      <c r="K113" s="77">
        <f>IF(TrRoad_act!K89=0,"",1000000*K22/TrRoad_act!K89)</f>
        <v>3241.0005611126021</v>
      </c>
      <c r="L113" s="77">
        <f>IF(TrRoad_act!L89=0,"",1000000*L22/TrRoad_act!L89)</f>
        <v>3079.8615808717009</v>
      </c>
      <c r="M113" s="77">
        <f>IF(TrRoad_act!M89=0,"",1000000*M22/TrRoad_act!M89)</f>
        <v>2889.9878284408574</v>
      </c>
      <c r="N113" s="77">
        <f>IF(TrRoad_act!N89=0,"",1000000*N22/TrRoad_act!N89)</f>
        <v>2580.9508866829942</v>
      </c>
      <c r="O113" s="77">
        <f>IF(TrRoad_act!O89=0,"",1000000*O22/TrRoad_act!O89)</f>
        <v>2714.640989301764</v>
      </c>
      <c r="P113" s="77">
        <f>IF(TrRoad_act!P89=0,"",1000000*P22/TrRoad_act!P89)</f>
        <v>2758.5392497437078</v>
      </c>
      <c r="Q113" s="77">
        <f>IF(TrRoad_act!Q89=0,"",1000000*Q22/TrRoad_act!Q89)</f>
        <v>2885.1046939864264</v>
      </c>
    </row>
    <row r="114" spans="1:17" ht="11.45" customHeight="1" x14ac:dyDescent="0.25">
      <c r="A114" s="62" t="s">
        <v>57</v>
      </c>
      <c r="B114" s="77">
        <f>IF(TrRoad_act!B90=0,"",1000000*B23/TrRoad_act!B90)</f>
        <v>2221.3786327147805</v>
      </c>
      <c r="C114" s="77">
        <f>IF(TrRoad_act!C90=0,"",1000000*C23/TrRoad_act!C90)</f>
        <v>2134.0967140317807</v>
      </c>
      <c r="D114" s="77">
        <f>IF(TrRoad_act!D90=0,"",1000000*D23/TrRoad_act!D90)</f>
        <v>2091.3709720500005</v>
      </c>
      <c r="E114" s="77">
        <f>IF(TrRoad_act!E90=0,"",1000000*E23/TrRoad_act!E90)</f>
        <v>2243.4485656839952</v>
      </c>
      <c r="F114" s="77">
        <f>IF(TrRoad_act!F90=0,"",1000000*F23/TrRoad_act!F90)</f>
        <v>2405.4022938167905</v>
      </c>
      <c r="G114" s="77">
        <f>IF(TrRoad_act!G90=0,"",1000000*G23/TrRoad_act!G90)</f>
        <v>2176.4801761881963</v>
      </c>
      <c r="H114" s="77">
        <f>IF(TrRoad_act!H90=0,"",1000000*H23/TrRoad_act!H90)</f>
        <v>2187.3177639474561</v>
      </c>
      <c r="I114" s="77">
        <f>IF(TrRoad_act!I90=0,"",1000000*I23/TrRoad_act!I90)</f>
        <v>2191.0099168472602</v>
      </c>
      <c r="J114" s="77">
        <f>IF(TrRoad_act!J90=0,"",1000000*J23/TrRoad_act!J90)</f>
        <v>1898.4297708542715</v>
      </c>
      <c r="K114" s="77">
        <f>IF(TrRoad_act!K90=0,"",1000000*K23/TrRoad_act!K90)</f>
        <v>1872.1774064214217</v>
      </c>
      <c r="L114" s="77">
        <f>IF(TrRoad_act!L90=0,"",1000000*L23/TrRoad_act!L90)</f>
        <v>1871.3769786867267</v>
      </c>
      <c r="M114" s="77">
        <f>IF(TrRoad_act!M90=0,"",1000000*M23/TrRoad_act!M90)</f>
        <v>1795.7388672054878</v>
      </c>
      <c r="N114" s="77">
        <f>IF(TrRoad_act!N90=0,"",1000000*N23/TrRoad_act!N90)</f>
        <v>1712.7570029011058</v>
      </c>
      <c r="O114" s="77">
        <f>IF(TrRoad_act!O90=0,"",1000000*O23/TrRoad_act!O90)</f>
        <v>1682.8080986910827</v>
      </c>
      <c r="P114" s="77">
        <f>IF(TrRoad_act!P90=0,"",1000000*P23/TrRoad_act!P90)</f>
        <v>1741.206614563823</v>
      </c>
      <c r="Q114" s="77">
        <f>IF(TrRoad_act!Q90=0,"",1000000*Q23/TrRoad_act!Q90)</f>
        <v>2061.6359595590088</v>
      </c>
    </row>
    <row r="115" spans="1:17" ht="11.45" customHeight="1" x14ac:dyDescent="0.25">
      <c r="A115" s="62" t="s">
        <v>56</v>
      </c>
      <c r="B115" s="77" t="str">
        <f>IF(TrRoad_act!B91=0,"",1000000*B24/TrRoad_act!B91)</f>
        <v/>
      </c>
      <c r="C115" s="77" t="str">
        <f>IF(TrRoad_act!C91=0,"",1000000*C24/TrRoad_act!C91)</f>
        <v/>
      </c>
      <c r="D115" s="77" t="str">
        <f>IF(TrRoad_act!D91=0,"",1000000*D24/TrRoad_act!D91)</f>
        <v/>
      </c>
      <c r="E115" s="77" t="str">
        <f>IF(TrRoad_act!E91=0,"",1000000*E24/TrRoad_act!E91)</f>
        <v/>
      </c>
      <c r="F115" s="77">
        <f>IF(TrRoad_act!F91=0,"",1000000*F24/TrRoad_act!F91)</f>
        <v>1835.1502667398963</v>
      </c>
      <c r="G115" s="77">
        <f>IF(TrRoad_act!G91=0,"",1000000*G24/TrRoad_act!G91)</f>
        <v>1836.2921278947254</v>
      </c>
      <c r="H115" s="77">
        <f>IF(TrRoad_act!H91=0,"",1000000*H24/TrRoad_act!H91)</f>
        <v>1804.3411184176337</v>
      </c>
      <c r="I115" s="77">
        <f>IF(TrRoad_act!I91=0,"",1000000*I24/TrRoad_act!I91)</f>
        <v>1768.5295386202349</v>
      </c>
      <c r="J115" s="77">
        <f>IF(TrRoad_act!J91=0,"",1000000*J24/TrRoad_act!J91)</f>
        <v>1728.765711858387</v>
      </c>
      <c r="K115" s="77">
        <f>IF(TrRoad_act!K91=0,"",1000000*K24/TrRoad_act!K91)</f>
        <v>1743.2870350790013</v>
      </c>
      <c r="L115" s="77">
        <f>IF(TrRoad_act!L91=0,"",1000000*L24/TrRoad_act!L91)</f>
        <v>1667.6907950375055</v>
      </c>
      <c r="M115" s="77">
        <f>IF(TrRoad_act!M91=0,"",1000000*M24/TrRoad_act!M91)</f>
        <v>1647.99844178576</v>
      </c>
      <c r="N115" s="77">
        <f>IF(TrRoad_act!N91=0,"",1000000*N24/TrRoad_act!N91)</f>
        <v>1547.7601622752754</v>
      </c>
      <c r="O115" s="77">
        <f>IF(TrRoad_act!O91=0,"",1000000*O24/TrRoad_act!O91)</f>
        <v>1591.518432021722</v>
      </c>
      <c r="P115" s="77">
        <f>IF(TrRoad_act!P91=0,"",1000000*P24/TrRoad_act!P91)</f>
        <v>1619.3976388316823</v>
      </c>
      <c r="Q115" s="77">
        <f>IF(TrRoad_act!Q91=0,"",1000000*Q24/TrRoad_act!Q91)</f>
        <v>1726.1016113524747</v>
      </c>
    </row>
    <row r="116" spans="1:17" ht="11.45" customHeight="1" x14ac:dyDescent="0.25">
      <c r="A116" s="62" t="s">
        <v>60</v>
      </c>
      <c r="B116" s="77" t="str">
        <f>IF(TrRoad_act!B92=0,"",1000000*B25/TrRoad_act!B92)</f>
        <v/>
      </c>
      <c r="C116" s="77" t="str">
        <f>IF(TrRoad_act!C92=0,"",1000000*C25/TrRoad_act!C92)</f>
        <v/>
      </c>
      <c r="D116" s="77" t="str">
        <f>IF(TrRoad_act!D92=0,"",1000000*D25/TrRoad_act!D92)</f>
        <v/>
      </c>
      <c r="E116" s="77" t="str">
        <f>IF(TrRoad_act!E92=0,"",1000000*E25/TrRoad_act!E92)</f>
        <v/>
      </c>
      <c r="F116" s="77" t="str">
        <f>IF(TrRoad_act!F92=0,"",1000000*F25/TrRoad_act!F92)</f>
        <v/>
      </c>
      <c r="G116" s="77" t="str">
        <f>IF(TrRoad_act!G92=0,"",1000000*G25/TrRoad_act!G92)</f>
        <v/>
      </c>
      <c r="H116" s="77" t="str">
        <f>IF(TrRoad_act!H92=0,"",1000000*H25/TrRoad_act!H92)</f>
        <v/>
      </c>
      <c r="I116" s="77" t="str">
        <f>IF(TrRoad_act!I92=0,"",1000000*I25/TrRoad_act!I92)</f>
        <v/>
      </c>
      <c r="J116" s="77" t="str">
        <f>IF(TrRoad_act!J92=0,"",1000000*J25/TrRoad_act!J92)</f>
        <v/>
      </c>
      <c r="K116" s="77" t="str">
        <f>IF(TrRoad_act!K92=0,"",1000000*K25/TrRoad_act!K92)</f>
        <v/>
      </c>
      <c r="L116" s="77" t="str">
        <f>IF(TrRoad_act!L92=0,"",1000000*L25/TrRoad_act!L92)</f>
        <v/>
      </c>
      <c r="M116" s="77" t="str">
        <f>IF(TrRoad_act!M92=0,"",1000000*M25/TrRoad_act!M92)</f>
        <v/>
      </c>
      <c r="N116" s="77" t="str">
        <f>IF(TrRoad_act!N92=0,"",1000000*N25/TrRoad_act!N92)</f>
        <v/>
      </c>
      <c r="O116" s="77" t="str">
        <f>IF(TrRoad_act!O92=0,"",1000000*O25/TrRoad_act!O92)</f>
        <v/>
      </c>
      <c r="P116" s="77">
        <f>IF(TrRoad_act!P92=0,"",1000000*P25/TrRoad_act!P92)</f>
        <v>564.16452047601183</v>
      </c>
      <c r="Q116" s="77">
        <f>IF(TrRoad_act!Q92=0,"",1000000*Q25/TrRoad_act!Q92)</f>
        <v>552.76513212401187</v>
      </c>
    </row>
    <row r="117" spans="1:17" ht="11.45" customHeight="1" x14ac:dyDescent="0.25">
      <c r="A117" s="62" t="s">
        <v>55</v>
      </c>
      <c r="B117" s="77" t="str">
        <f>IF(TrRoad_act!B93=0,"",1000000*B26/TrRoad_act!B93)</f>
        <v/>
      </c>
      <c r="C117" s="77" t="str">
        <f>IF(TrRoad_act!C93=0,"",1000000*C26/TrRoad_act!C93)</f>
        <v/>
      </c>
      <c r="D117" s="77" t="str">
        <f>IF(TrRoad_act!D93=0,"",1000000*D26/TrRoad_act!D93)</f>
        <v/>
      </c>
      <c r="E117" s="77" t="str">
        <f>IF(TrRoad_act!E93=0,"",1000000*E26/TrRoad_act!E93)</f>
        <v/>
      </c>
      <c r="F117" s="77" t="str">
        <f>IF(TrRoad_act!F93=0,"",1000000*F26/TrRoad_act!F93)</f>
        <v/>
      </c>
      <c r="G117" s="77" t="str">
        <f>IF(TrRoad_act!G93=0,"",1000000*G26/TrRoad_act!G93)</f>
        <v/>
      </c>
      <c r="H117" s="77" t="str">
        <f>IF(TrRoad_act!H93=0,"",1000000*H26/TrRoad_act!H93)</f>
        <v/>
      </c>
      <c r="I117" s="77" t="str">
        <f>IF(TrRoad_act!I93=0,"",1000000*I26/TrRoad_act!I93)</f>
        <v/>
      </c>
      <c r="J117" s="77" t="str">
        <f>IF(TrRoad_act!J93=0,"",1000000*J26/TrRoad_act!J93)</f>
        <v/>
      </c>
      <c r="K117" s="77" t="str">
        <f>IF(TrRoad_act!K93=0,"",1000000*K26/TrRoad_act!K93)</f>
        <v/>
      </c>
      <c r="L117" s="77">
        <f>IF(TrRoad_act!L93=0,"",1000000*L26/TrRoad_act!L93)</f>
        <v>0</v>
      </c>
      <c r="M117" s="77">
        <f>IF(TrRoad_act!M93=0,"",1000000*M26/TrRoad_act!M93)</f>
        <v>0</v>
      </c>
      <c r="N117" s="77">
        <f>IF(TrRoad_act!N93=0,"",1000000*N26/TrRoad_act!N93)</f>
        <v>0</v>
      </c>
      <c r="O117" s="77">
        <f>IF(TrRoad_act!O93=0,"",1000000*O26/TrRoad_act!O93)</f>
        <v>0</v>
      </c>
      <c r="P117" s="77">
        <f>IF(TrRoad_act!P93=0,"",1000000*P26/TrRoad_act!P93)</f>
        <v>0</v>
      </c>
      <c r="Q117" s="77">
        <f>IF(TrRoad_act!Q93=0,"",1000000*Q26/TrRoad_act!Q93)</f>
        <v>0</v>
      </c>
    </row>
    <row r="118" spans="1:17" ht="11.45" customHeight="1" x14ac:dyDescent="0.25">
      <c r="A118" s="19" t="s">
        <v>28</v>
      </c>
      <c r="B118" s="76">
        <f>IF(TrRoad_act!B94=0,"",1000000*B27/TrRoad_act!B94)</f>
        <v>65365.461420404892</v>
      </c>
      <c r="C118" s="76">
        <f>IF(TrRoad_act!C94=0,"",1000000*C27/TrRoad_act!C94)</f>
        <v>62856.299543370718</v>
      </c>
      <c r="D118" s="76">
        <f>IF(TrRoad_act!D94=0,"",1000000*D27/TrRoad_act!D94)</f>
        <v>61227.817191797527</v>
      </c>
      <c r="E118" s="76">
        <f>IF(TrRoad_act!E94=0,"",1000000*E27/TrRoad_act!E94)</f>
        <v>59054.881135498712</v>
      </c>
      <c r="F118" s="76">
        <f>IF(TrRoad_act!F94=0,"",1000000*F27/TrRoad_act!F94)</f>
        <v>57140.236212311822</v>
      </c>
      <c r="G118" s="76">
        <f>IF(TrRoad_act!G94=0,"",1000000*G27/TrRoad_act!G94)</f>
        <v>55315.507231555232</v>
      </c>
      <c r="H118" s="76">
        <f>IF(TrRoad_act!H94=0,"",1000000*H27/TrRoad_act!H94)</f>
        <v>53751.937282520761</v>
      </c>
      <c r="I118" s="76">
        <f>IF(TrRoad_act!I94=0,"",1000000*I27/TrRoad_act!I94)</f>
        <v>53713.614664290952</v>
      </c>
      <c r="J118" s="76">
        <f>IF(TrRoad_act!J94=0,"",1000000*J27/TrRoad_act!J94)</f>
        <v>51699.07988837899</v>
      </c>
      <c r="K118" s="76">
        <f>IF(TrRoad_act!K94=0,"",1000000*K27/TrRoad_act!K94)</f>
        <v>48994.73121629536</v>
      </c>
      <c r="L118" s="76">
        <f>IF(TrRoad_act!L94=0,"",1000000*L27/TrRoad_act!L94)</f>
        <v>46803.559314825296</v>
      </c>
      <c r="M118" s="76">
        <f>IF(TrRoad_act!M94=0,"",1000000*M27/TrRoad_act!M94)</f>
        <v>44993.108683702776</v>
      </c>
      <c r="N118" s="76">
        <f>IF(TrRoad_act!N94=0,"",1000000*N27/TrRoad_act!N94)</f>
        <v>42654.028063181599</v>
      </c>
      <c r="O118" s="76">
        <f>IF(TrRoad_act!O94=0,"",1000000*O27/TrRoad_act!O94)</f>
        <v>44918.84779079548</v>
      </c>
      <c r="P118" s="76">
        <f>IF(TrRoad_act!P94=0,"",1000000*P27/TrRoad_act!P94)</f>
        <v>43268.509022647631</v>
      </c>
      <c r="Q118" s="76">
        <f>IF(TrRoad_act!Q94=0,"",1000000*Q27/TrRoad_act!Q94)</f>
        <v>42895.955159242672</v>
      </c>
    </row>
    <row r="119" spans="1:17" ht="11.45" customHeight="1" x14ac:dyDescent="0.25">
      <c r="A119" s="62" t="s">
        <v>59</v>
      </c>
      <c r="B119" s="75">
        <f>IF(TrRoad_act!B95=0,"",1000000*B28/TrRoad_act!B95)</f>
        <v>11860.304335132032</v>
      </c>
      <c r="C119" s="75">
        <f>IF(TrRoad_act!C95=0,"",1000000*C28/TrRoad_act!C95)</f>
        <v>11474.129378871119</v>
      </c>
      <c r="D119" s="75">
        <f>IF(TrRoad_act!D95=0,"",1000000*D28/TrRoad_act!D95)</f>
        <v>10948.573993672211</v>
      </c>
      <c r="E119" s="75">
        <f>IF(TrRoad_act!E95=0,"",1000000*E28/TrRoad_act!E95)</f>
        <v>10589.157765162496</v>
      </c>
      <c r="F119" s="75">
        <f>IF(TrRoad_act!F95=0,"",1000000*F28/TrRoad_act!F95)</f>
        <v>10293.362047482628</v>
      </c>
      <c r="G119" s="75">
        <f>IF(TrRoad_act!G95=0,"",1000000*G28/TrRoad_act!G95)</f>
        <v>9989.5847566158154</v>
      </c>
      <c r="H119" s="75">
        <f>IF(TrRoad_act!H95=0,"",1000000*H28/TrRoad_act!H95)</f>
        <v>9683.0626629948856</v>
      </c>
      <c r="I119" s="75">
        <f>IF(TrRoad_act!I95=0,"",1000000*I28/TrRoad_act!I95)</f>
        <v>9653.2730540364992</v>
      </c>
      <c r="J119" s="75">
        <f>IF(TrRoad_act!J95=0,"",1000000*J28/TrRoad_act!J95)</f>
        <v>9398.6370991084277</v>
      </c>
      <c r="K119" s="75">
        <f>IF(TrRoad_act!K95=0,"",1000000*K28/TrRoad_act!K95)</f>
        <v>9021.3150093025833</v>
      </c>
      <c r="L119" s="75">
        <f>IF(TrRoad_act!L95=0,"",1000000*L28/TrRoad_act!L95)</f>
        <v>8566.4415712353166</v>
      </c>
      <c r="M119" s="75">
        <f>IF(TrRoad_act!M95=0,"",1000000*M28/TrRoad_act!M95)</f>
        <v>8217.3210099252665</v>
      </c>
      <c r="N119" s="75">
        <f>IF(TrRoad_act!N95=0,"",1000000*N28/TrRoad_act!N95)</f>
        <v>7893.1405494196224</v>
      </c>
      <c r="O119" s="75">
        <f>IF(TrRoad_act!O95=0,"",1000000*O28/TrRoad_act!O95)</f>
        <v>7710.0256332397548</v>
      </c>
      <c r="P119" s="75">
        <f>IF(TrRoad_act!P95=0,"",1000000*P28/TrRoad_act!P95)</f>
        <v>7411.2787469048435</v>
      </c>
      <c r="Q119" s="75">
        <f>IF(TrRoad_act!Q95=0,"",1000000*Q28/TrRoad_act!Q95)</f>
        <v>7474.3418176347222</v>
      </c>
    </row>
    <row r="120" spans="1:17" ht="11.45" customHeight="1" x14ac:dyDescent="0.25">
      <c r="A120" s="62" t="s">
        <v>58</v>
      </c>
      <c r="B120" s="75">
        <f>IF(TrRoad_act!B96=0,"",1000000*B29/TrRoad_act!B96)</f>
        <v>66788.731752707943</v>
      </c>
      <c r="C120" s="75">
        <f>IF(TrRoad_act!C96=0,"",1000000*C29/TrRoad_act!C96)</f>
        <v>64182.53958589441</v>
      </c>
      <c r="D120" s="75">
        <f>IF(TrRoad_act!D96=0,"",1000000*D29/TrRoad_act!D96)</f>
        <v>62186.899154120809</v>
      </c>
      <c r="E120" s="75">
        <f>IF(TrRoad_act!E96=0,"",1000000*E29/TrRoad_act!E96)</f>
        <v>60604.826770389896</v>
      </c>
      <c r="F120" s="75">
        <f>IF(TrRoad_act!F96=0,"",1000000*F29/TrRoad_act!F96)</f>
        <v>58757.888396619521</v>
      </c>
      <c r="G120" s="75">
        <f>IF(TrRoad_act!G96=0,"",1000000*G29/TrRoad_act!G96)</f>
        <v>56914.053330998358</v>
      </c>
      <c r="H120" s="75">
        <f>IF(TrRoad_act!H96=0,"",1000000*H29/TrRoad_act!H96)</f>
        <v>55222.315941576941</v>
      </c>
      <c r="I120" s="75">
        <f>IF(TrRoad_act!I96=0,"",1000000*I29/TrRoad_act!I96)</f>
        <v>55479.566752263279</v>
      </c>
      <c r="J120" s="75">
        <f>IF(TrRoad_act!J96=0,"",1000000*J29/TrRoad_act!J96)</f>
        <v>53227.761168710553</v>
      </c>
      <c r="K120" s="75">
        <f>IF(TrRoad_act!K96=0,"",1000000*K29/TrRoad_act!K96)</f>
        <v>49668.144765769757</v>
      </c>
      <c r="L120" s="75">
        <f>IF(TrRoad_act!L96=0,"",1000000*L29/TrRoad_act!L96)</f>
        <v>46963.017866161455</v>
      </c>
      <c r="M120" s="75">
        <f>IF(TrRoad_act!M96=0,"",1000000*M29/TrRoad_act!M96)</f>
        <v>45416.28437770786</v>
      </c>
      <c r="N120" s="75">
        <f>IF(TrRoad_act!N96=0,"",1000000*N29/TrRoad_act!N96)</f>
        <v>42180.870934973158</v>
      </c>
      <c r="O120" s="75">
        <f>IF(TrRoad_act!O96=0,"",1000000*O29/TrRoad_act!O96)</f>
        <v>44996.187041025012</v>
      </c>
      <c r="P120" s="75">
        <f>IF(TrRoad_act!P96=0,"",1000000*P29/TrRoad_act!P96)</f>
        <v>44678.994126301019</v>
      </c>
      <c r="Q120" s="75">
        <f>IF(TrRoad_act!Q96=0,"",1000000*Q29/TrRoad_act!Q96)</f>
        <v>40834.044320353918</v>
      </c>
    </row>
    <row r="121" spans="1:17" ht="11.45" customHeight="1" x14ac:dyDescent="0.25">
      <c r="A121" s="62" t="s">
        <v>57</v>
      </c>
      <c r="B121" s="75" t="str">
        <f>IF(TrRoad_act!B97=0,"",1000000*B30/TrRoad_act!B97)</f>
        <v/>
      </c>
      <c r="C121" s="75" t="str">
        <f>IF(TrRoad_act!C97=0,"",1000000*C30/TrRoad_act!C97)</f>
        <v/>
      </c>
      <c r="D121" s="75" t="str">
        <f>IF(TrRoad_act!D97=0,"",1000000*D30/TrRoad_act!D97)</f>
        <v/>
      </c>
      <c r="E121" s="75" t="str">
        <f>IF(TrRoad_act!E97=0,"",1000000*E30/TrRoad_act!E97)</f>
        <v/>
      </c>
      <c r="F121" s="75" t="str">
        <f>IF(TrRoad_act!F97=0,"",1000000*F30/TrRoad_act!F97)</f>
        <v/>
      </c>
      <c r="G121" s="75" t="str">
        <f>IF(TrRoad_act!G97=0,"",1000000*G30/TrRoad_act!G97)</f>
        <v/>
      </c>
      <c r="H121" s="75" t="str">
        <f>IF(TrRoad_act!H97=0,"",1000000*H30/TrRoad_act!H97)</f>
        <v/>
      </c>
      <c r="I121" s="75" t="str">
        <f>IF(TrRoad_act!I97=0,"",1000000*I30/TrRoad_act!I97)</f>
        <v/>
      </c>
      <c r="J121" s="75" t="str">
        <f>IF(TrRoad_act!J97=0,"",1000000*J30/TrRoad_act!J97)</f>
        <v/>
      </c>
      <c r="K121" s="75" t="str">
        <f>IF(TrRoad_act!K97=0,"",1000000*K30/TrRoad_act!K97)</f>
        <v/>
      </c>
      <c r="L121" s="75" t="str">
        <f>IF(TrRoad_act!L97=0,"",1000000*L30/TrRoad_act!L97)</f>
        <v/>
      </c>
      <c r="M121" s="75" t="str">
        <f>IF(TrRoad_act!M97=0,"",1000000*M30/TrRoad_act!M97)</f>
        <v/>
      </c>
      <c r="N121" s="75" t="str">
        <f>IF(TrRoad_act!N97=0,"",1000000*N30/TrRoad_act!N97)</f>
        <v/>
      </c>
      <c r="O121" s="75" t="str">
        <f>IF(TrRoad_act!O97=0,"",1000000*O30/TrRoad_act!O97)</f>
        <v/>
      </c>
      <c r="P121" s="75">
        <f>IF(TrRoad_act!P97=0,"",1000000*P30/TrRoad_act!P97)</f>
        <v>18462.600505863073</v>
      </c>
      <c r="Q121" s="75">
        <f>IF(TrRoad_act!Q97=0,"",1000000*Q30/TrRoad_act!Q97)</f>
        <v>19159.810099586211</v>
      </c>
    </row>
    <row r="122" spans="1:17" ht="11.45" customHeight="1" x14ac:dyDescent="0.25">
      <c r="A122" s="62" t="s">
        <v>56</v>
      </c>
      <c r="B122" s="75">
        <f>IF(TrRoad_act!B98=0,"",1000000*B31/TrRoad_act!B98)</f>
        <v>32322.510695811772</v>
      </c>
      <c r="C122" s="75">
        <f>IF(TrRoad_act!C98=0,"",1000000*C31/TrRoad_act!C98)</f>
        <v>33243.648560571433</v>
      </c>
      <c r="D122" s="75">
        <f>IF(TrRoad_act!D98=0,"",1000000*D31/TrRoad_act!D98)</f>
        <v>31618.391538461539</v>
      </c>
      <c r="E122" s="75">
        <f>IF(TrRoad_act!E98=0,"",1000000*E31/TrRoad_act!E98)</f>
        <v>29262.393687707648</v>
      </c>
      <c r="F122" s="75">
        <f>IF(TrRoad_act!F98=0,"",1000000*F31/TrRoad_act!F98)</f>
        <v>29313.871905459811</v>
      </c>
      <c r="G122" s="75">
        <f>IF(TrRoad_act!G98=0,"",1000000*G31/TrRoad_act!G98)</f>
        <v>28888.462920262762</v>
      </c>
      <c r="H122" s="75">
        <f>IF(TrRoad_act!H98=0,"",1000000*H31/TrRoad_act!H98)</f>
        <v>29488.809500765699</v>
      </c>
      <c r="I122" s="75">
        <f>IF(TrRoad_act!I98=0,"",1000000*I31/TrRoad_act!I98)</f>
        <v>29502.917083452674</v>
      </c>
      <c r="J122" s="75">
        <f>IF(TrRoad_act!J98=0,"",1000000*J31/TrRoad_act!J98)</f>
        <v>28972.435811953765</v>
      </c>
      <c r="K122" s="75">
        <f>IF(TrRoad_act!K98=0,"",1000000*K31/TrRoad_act!K98)</f>
        <v>46150.789877839408</v>
      </c>
      <c r="L122" s="75">
        <f>IF(TrRoad_act!L98=0,"",1000000*L31/TrRoad_act!L98)</f>
        <v>55819.734548042376</v>
      </c>
      <c r="M122" s="75">
        <f>IF(TrRoad_act!M98=0,"",1000000*M31/TrRoad_act!M98)</f>
        <v>46303.686168578191</v>
      </c>
      <c r="N122" s="75">
        <f>IF(TrRoad_act!N98=0,"",1000000*N31/TrRoad_act!N98)</f>
        <v>65160.243284546392</v>
      </c>
      <c r="O122" s="75">
        <f>IF(TrRoad_act!O98=0,"",1000000*O31/TrRoad_act!O98)</f>
        <v>54425.619868407259</v>
      </c>
      <c r="P122" s="75">
        <f>IF(TrRoad_act!P98=0,"",1000000*P31/TrRoad_act!P98)</f>
        <v>17224.208494820763</v>
      </c>
      <c r="Q122" s="75">
        <f>IF(TrRoad_act!Q98=0,"",1000000*Q31/TrRoad_act!Q98)</f>
        <v>59290.431303671619</v>
      </c>
    </row>
    <row r="123" spans="1:17" ht="11.45" customHeight="1" x14ac:dyDescent="0.25">
      <c r="A123" s="62" t="s">
        <v>55</v>
      </c>
      <c r="B123" s="75" t="str">
        <f>IF(TrRoad_act!B99=0,"",1000000*B32/TrRoad_act!B99)</f>
        <v/>
      </c>
      <c r="C123" s="75" t="str">
        <f>IF(TrRoad_act!C99=0,"",1000000*C32/TrRoad_act!C99)</f>
        <v/>
      </c>
      <c r="D123" s="75" t="str">
        <f>IF(TrRoad_act!D99=0,"",1000000*D32/TrRoad_act!D99)</f>
        <v/>
      </c>
      <c r="E123" s="75" t="str">
        <f>IF(TrRoad_act!E99=0,"",1000000*E32/TrRoad_act!E99)</f>
        <v/>
      </c>
      <c r="F123" s="75" t="str">
        <f>IF(TrRoad_act!F99=0,"",1000000*F32/TrRoad_act!F99)</f>
        <v/>
      </c>
      <c r="G123" s="75" t="str">
        <f>IF(TrRoad_act!G99=0,"",1000000*G32/TrRoad_act!G99)</f>
        <v/>
      </c>
      <c r="H123" s="75" t="str">
        <f>IF(TrRoad_act!H99=0,"",1000000*H32/TrRoad_act!H99)</f>
        <v/>
      </c>
      <c r="I123" s="75" t="str">
        <f>IF(TrRoad_act!I99=0,"",1000000*I32/TrRoad_act!I99)</f>
        <v/>
      </c>
      <c r="J123" s="75" t="str">
        <f>IF(TrRoad_act!J99=0,"",1000000*J32/TrRoad_act!J99)</f>
        <v/>
      </c>
      <c r="K123" s="75" t="str">
        <f>IF(TrRoad_act!K99=0,"",1000000*K32/TrRoad_act!K99)</f>
        <v/>
      </c>
      <c r="L123" s="75" t="str">
        <f>IF(TrRoad_act!L99=0,"",1000000*L32/TrRoad_act!L99)</f>
        <v/>
      </c>
      <c r="M123" s="75" t="str">
        <f>IF(TrRoad_act!M99=0,"",1000000*M32/TrRoad_act!M99)</f>
        <v/>
      </c>
      <c r="N123" s="75" t="str">
        <f>IF(TrRoad_act!N99=0,"",1000000*N32/TrRoad_act!N99)</f>
        <v/>
      </c>
      <c r="O123" s="75" t="str">
        <f>IF(TrRoad_act!O99=0,"",1000000*O32/TrRoad_act!O99)</f>
        <v/>
      </c>
      <c r="P123" s="75">
        <f>IF(TrRoad_act!P99=0,"",1000000*P32/TrRoad_act!P99)</f>
        <v>0</v>
      </c>
      <c r="Q123" s="75">
        <f>IF(TrRoad_act!Q99=0,"",1000000*Q32/TrRoad_act!Q99)</f>
        <v>0</v>
      </c>
    </row>
    <row r="124" spans="1:17" ht="11.45" customHeight="1" x14ac:dyDescent="0.25">
      <c r="A124" s="25" t="s">
        <v>18</v>
      </c>
      <c r="B124" s="79"/>
      <c r="C124" s="79"/>
      <c r="D124" s="79"/>
      <c r="E124" s="79"/>
      <c r="F124" s="79"/>
      <c r="G124" s="79"/>
      <c r="H124" s="79"/>
      <c r="I124" s="79"/>
      <c r="J124" s="79"/>
      <c r="K124" s="79"/>
      <c r="L124" s="79"/>
      <c r="M124" s="79"/>
      <c r="N124" s="79"/>
      <c r="O124" s="79"/>
      <c r="P124" s="79"/>
      <c r="Q124" s="79"/>
    </row>
    <row r="125" spans="1:17" ht="11.45" customHeight="1" x14ac:dyDescent="0.25">
      <c r="A125" s="23" t="s">
        <v>27</v>
      </c>
      <c r="B125" s="78">
        <f>IF(TrRoad_act!B101=0,"",1000000*B34/TrRoad_act!B101)</f>
        <v>2264.9469837067918</v>
      </c>
      <c r="C125" s="78">
        <f>IF(TrRoad_act!C101=0,"",1000000*C34/TrRoad_act!C101)</f>
        <v>2600.8619615291136</v>
      </c>
      <c r="D125" s="78">
        <f>IF(TrRoad_act!D101=0,"",1000000*D34/TrRoad_act!D101)</f>
        <v>2263.9269170775779</v>
      </c>
      <c r="E125" s="78">
        <f>IF(TrRoad_act!E101=0,"",1000000*E34/TrRoad_act!E101)</f>
        <v>2337.9788221404269</v>
      </c>
      <c r="F125" s="78">
        <f>IF(TrRoad_act!F101=0,"",1000000*F34/TrRoad_act!F101)</f>
        <v>2240.3748136926179</v>
      </c>
      <c r="G125" s="78">
        <f>IF(TrRoad_act!G101=0,"",1000000*G34/TrRoad_act!G101)</f>
        <v>2123.956824288673</v>
      </c>
      <c r="H125" s="78">
        <f>IF(TrRoad_act!H101=0,"",1000000*H34/TrRoad_act!H101)</f>
        <v>2222.466596798371</v>
      </c>
      <c r="I125" s="78">
        <f>IF(TrRoad_act!I101=0,"",1000000*I34/TrRoad_act!I101)</f>
        <v>2227.3127172854952</v>
      </c>
      <c r="J125" s="78">
        <f>IF(TrRoad_act!J101=0,"",1000000*J34/TrRoad_act!J101)</f>
        <v>2194.6647437102283</v>
      </c>
      <c r="K125" s="78">
        <f>IF(TrRoad_act!K101=0,"",1000000*K34/TrRoad_act!K101)</f>
        <v>2130.595375835564</v>
      </c>
      <c r="L125" s="78">
        <f>IF(TrRoad_act!L101=0,"",1000000*L34/TrRoad_act!L101)</f>
        <v>2086.5748745452365</v>
      </c>
      <c r="M125" s="78">
        <f>IF(TrRoad_act!M101=0,"",1000000*M34/TrRoad_act!M101)</f>
        <v>2053.1105285793824</v>
      </c>
      <c r="N125" s="78">
        <f>IF(TrRoad_act!N101=0,"",1000000*N34/TrRoad_act!N101)</f>
        <v>1988.3224083215764</v>
      </c>
      <c r="O125" s="78">
        <f>IF(TrRoad_act!O101=0,"",1000000*O34/TrRoad_act!O101)</f>
        <v>2099.6752650142666</v>
      </c>
      <c r="P125" s="78">
        <f>IF(TrRoad_act!P101=0,"",1000000*P34/TrRoad_act!P101)</f>
        <v>2083.9584881342107</v>
      </c>
      <c r="Q125" s="78">
        <f>IF(TrRoad_act!Q101=0,"",1000000*Q34/TrRoad_act!Q101)</f>
        <v>2182.5551786944197</v>
      </c>
    </row>
    <row r="126" spans="1:17" ht="11.45" customHeight="1" x14ac:dyDescent="0.25">
      <c r="A126" s="62" t="s">
        <v>59</v>
      </c>
      <c r="B126" s="77">
        <f>IF(TrRoad_act!B102=0,"",1000000*B35/TrRoad_act!B102)</f>
        <v>2502.0005242915045</v>
      </c>
      <c r="C126" s="77">
        <f>IF(TrRoad_act!C102=0,"",1000000*C35/TrRoad_act!C102)</f>
        <v>2772.0710797718039</v>
      </c>
      <c r="D126" s="77">
        <f>IF(TrRoad_act!D102=0,"",1000000*D35/TrRoad_act!D102)</f>
        <v>2515.1034518091992</v>
      </c>
      <c r="E126" s="77">
        <f>IF(TrRoad_act!E102=0,"",1000000*E35/TrRoad_act!E102)</f>
        <v>2507.8106333408296</v>
      </c>
      <c r="F126" s="77">
        <f>IF(TrRoad_act!F102=0,"",1000000*F35/TrRoad_act!F102)</f>
        <v>2496.3903432814982</v>
      </c>
      <c r="G126" s="77">
        <f>IF(TrRoad_act!G102=0,"",1000000*G35/TrRoad_act!G102)</f>
        <v>2409.4426247762426</v>
      </c>
      <c r="H126" s="77">
        <f>IF(TrRoad_act!H102=0,"",1000000*H35/TrRoad_act!H102)</f>
        <v>2421.1230794218695</v>
      </c>
      <c r="I126" s="77">
        <f>IF(TrRoad_act!I102=0,"",1000000*I35/TrRoad_act!I102)</f>
        <v>2594.9442409705803</v>
      </c>
      <c r="J126" s="77">
        <f>IF(TrRoad_act!J102=0,"",1000000*J35/TrRoad_act!J102)</f>
        <v>2725.8322369969073</v>
      </c>
      <c r="K126" s="77">
        <f>IF(TrRoad_act!K102=0,"",1000000*K35/TrRoad_act!K102)</f>
        <v>2573.153644742476</v>
      </c>
      <c r="L126" s="77">
        <f>IF(TrRoad_act!L102=0,"",1000000*L35/TrRoad_act!L102)</f>
        <v>2490.0694755215218</v>
      </c>
      <c r="M126" s="77">
        <f>IF(TrRoad_act!M102=0,"",1000000*M35/TrRoad_act!M102)</f>
        <v>2492.5126892400581</v>
      </c>
      <c r="N126" s="77">
        <f>IF(TrRoad_act!N102=0,"",1000000*N35/TrRoad_act!N102)</f>
        <v>2410.7291420044571</v>
      </c>
      <c r="O126" s="77">
        <f>IF(TrRoad_act!O102=0,"",1000000*O35/TrRoad_act!O102)</f>
        <v>2268.1141049410071</v>
      </c>
      <c r="P126" s="77">
        <f>IF(TrRoad_act!P102=0,"",1000000*P35/TrRoad_act!P102)</f>
        <v>2209.542364192248</v>
      </c>
      <c r="Q126" s="77">
        <f>IF(TrRoad_act!Q102=0,"",1000000*Q35/TrRoad_act!Q102)</f>
        <v>2248.0980369838126</v>
      </c>
    </row>
    <row r="127" spans="1:17" ht="11.45" customHeight="1" x14ac:dyDescent="0.25">
      <c r="A127" s="62" t="s">
        <v>58</v>
      </c>
      <c r="B127" s="77">
        <f>IF(TrRoad_act!B103=0,"",1000000*B36/TrRoad_act!B103)</f>
        <v>2256.2869524047637</v>
      </c>
      <c r="C127" s="77">
        <f>IF(TrRoad_act!C103=0,"",1000000*C36/TrRoad_act!C103)</f>
        <v>2594.8052035031551</v>
      </c>
      <c r="D127" s="77">
        <f>IF(TrRoad_act!D103=0,"",1000000*D36/TrRoad_act!D103)</f>
        <v>2256.6432885395593</v>
      </c>
      <c r="E127" s="77">
        <f>IF(TrRoad_act!E103=0,"",1000000*E36/TrRoad_act!E103)</f>
        <v>2333.5045336814633</v>
      </c>
      <c r="F127" s="77">
        <f>IF(TrRoad_act!F103=0,"",1000000*F36/TrRoad_act!F103)</f>
        <v>2234.6722693396291</v>
      </c>
      <c r="G127" s="77">
        <f>IF(TrRoad_act!G103=0,"",1000000*G36/TrRoad_act!G103)</f>
        <v>2118.5071377265772</v>
      </c>
      <c r="H127" s="77">
        <f>IF(TrRoad_act!H103=0,"",1000000*H36/TrRoad_act!H103)</f>
        <v>2218.9943293658885</v>
      </c>
      <c r="I127" s="77">
        <f>IF(TrRoad_act!I103=0,"",1000000*I36/TrRoad_act!I103)</f>
        <v>2221.6559025407619</v>
      </c>
      <c r="J127" s="77">
        <f>IF(TrRoad_act!J103=0,"",1000000*J36/TrRoad_act!J103)</f>
        <v>2188.1333176136441</v>
      </c>
      <c r="K127" s="77">
        <f>IF(TrRoad_act!K103=0,"",1000000*K36/TrRoad_act!K103)</f>
        <v>2124.9182138194788</v>
      </c>
      <c r="L127" s="77">
        <f>IF(TrRoad_act!L103=0,"",1000000*L36/TrRoad_act!L103)</f>
        <v>2081.83999718515</v>
      </c>
      <c r="M127" s="77">
        <f>IF(TrRoad_act!M103=0,"",1000000*M36/TrRoad_act!M103)</f>
        <v>2048.4878677674274</v>
      </c>
      <c r="N127" s="77">
        <f>IF(TrRoad_act!N103=0,"",1000000*N36/TrRoad_act!N103)</f>
        <v>1983.9109517946395</v>
      </c>
      <c r="O127" s="77">
        <f>IF(TrRoad_act!O103=0,"",1000000*O36/TrRoad_act!O103)</f>
        <v>2097.9394115259397</v>
      </c>
      <c r="P127" s="77">
        <f>IF(TrRoad_act!P103=0,"",1000000*P36/TrRoad_act!P103)</f>
        <v>2083.4702398948989</v>
      </c>
      <c r="Q127" s="77">
        <f>IF(TrRoad_act!Q103=0,"",1000000*Q36/TrRoad_act!Q103)</f>
        <v>2182.5680913545766</v>
      </c>
    </row>
    <row r="128" spans="1:17" ht="11.45" customHeight="1" x14ac:dyDescent="0.25">
      <c r="A128" s="62" t="s">
        <v>57</v>
      </c>
      <c r="B128" s="77" t="str">
        <f>IF(TrRoad_act!B104=0,"",1000000*B37/TrRoad_act!B104)</f>
        <v/>
      </c>
      <c r="C128" s="77" t="str">
        <f>IF(TrRoad_act!C104=0,"",1000000*C37/TrRoad_act!C104)</f>
        <v/>
      </c>
      <c r="D128" s="77" t="str">
        <f>IF(TrRoad_act!D104=0,"",1000000*D37/TrRoad_act!D104)</f>
        <v/>
      </c>
      <c r="E128" s="77" t="str">
        <f>IF(TrRoad_act!E104=0,"",1000000*E37/TrRoad_act!E104)</f>
        <v/>
      </c>
      <c r="F128" s="77" t="str">
        <f>IF(TrRoad_act!F104=0,"",1000000*F37/TrRoad_act!F104)</f>
        <v/>
      </c>
      <c r="G128" s="77" t="str">
        <f>IF(TrRoad_act!G104=0,"",1000000*G37/TrRoad_act!G104)</f>
        <v/>
      </c>
      <c r="H128" s="77" t="str">
        <f>IF(TrRoad_act!H104=0,"",1000000*H37/TrRoad_act!H104)</f>
        <v/>
      </c>
      <c r="I128" s="77" t="str">
        <f>IF(TrRoad_act!I104=0,"",1000000*I37/TrRoad_act!I104)</f>
        <v/>
      </c>
      <c r="J128" s="77" t="str">
        <f>IF(TrRoad_act!J104=0,"",1000000*J37/TrRoad_act!J104)</f>
        <v/>
      </c>
      <c r="K128" s="77" t="str">
        <f>IF(TrRoad_act!K104=0,"",1000000*K37/TrRoad_act!K104)</f>
        <v/>
      </c>
      <c r="L128" s="77" t="str">
        <f>IF(TrRoad_act!L104=0,"",1000000*L37/TrRoad_act!L104)</f>
        <v/>
      </c>
      <c r="M128" s="77" t="str">
        <f>IF(TrRoad_act!M104=0,"",1000000*M37/TrRoad_act!M104)</f>
        <v/>
      </c>
      <c r="N128" s="77" t="str">
        <f>IF(TrRoad_act!N104=0,"",1000000*N37/TrRoad_act!N104)</f>
        <v/>
      </c>
      <c r="O128" s="77">
        <f>IF(TrRoad_act!O104=0,"",1000000*O37/TrRoad_act!O104)</f>
        <v>2220.6791865951213</v>
      </c>
      <c r="P128" s="77">
        <f>IF(TrRoad_act!P104=0,"",1000000*P37/TrRoad_act!P104)</f>
        <v>1442.6998160787184</v>
      </c>
      <c r="Q128" s="77">
        <f>IF(TrRoad_act!Q104=0,"",1000000*Q37/TrRoad_act!Q104)</f>
        <v>1639.9324659336003</v>
      </c>
    </row>
    <row r="129" spans="1:17" ht="11.45" customHeight="1" x14ac:dyDescent="0.25">
      <c r="A129" s="62" t="s">
        <v>56</v>
      </c>
      <c r="B129" s="77" t="str">
        <f>IF(TrRoad_act!B105=0,"",1000000*B38/TrRoad_act!B105)</f>
        <v/>
      </c>
      <c r="C129" s="77" t="str">
        <f>IF(TrRoad_act!C105=0,"",1000000*C38/TrRoad_act!C105)</f>
        <v/>
      </c>
      <c r="D129" s="77" t="str">
        <f>IF(TrRoad_act!D105=0,"",1000000*D38/TrRoad_act!D105)</f>
        <v/>
      </c>
      <c r="E129" s="77" t="str">
        <f>IF(TrRoad_act!E105=0,"",1000000*E38/TrRoad_act!E105)</f>
        <v/>
      </c>
      <c r="F129" s="77" t="str">
        <f>IF(TrRoad_act!F105=0,"",1000000*F38/TrRoad_act!F105)</f>
        <v/>
      </c>
      <c r="G129" s="77" t="str">
        <f>IF(TrRoad_act!G105=0,"",1000000*G38/TrRoad_act!G105)</f>
        <v/>
      </c>
      <c r="H129" s="77" t="str">
        <f>IF(TrRoad_act!H105=0,"",1000000*H38/TrRoad_act!H105)</f>
        <v/>
      </c>
      <c r="I129" s="77" t="str">
        <f>IF(TrRoad_act!I105=0,"",1000000*I38/TrRoad_act!I105)</f>
        <v/>
      </c>
      <c r="J129" s="77" t="str">
        <f>IF(TrRoad_act!J105=0,"",1000000*J38/TrRoad_act!J105)</f>
        <v/>
      </c>
      <c r="K129" s="77" t="str">
        <f>IF(TrRoad_act!K105=0,"",1000000*K38/TrRoad_act!K105)</f>
        <v/>
      </c>
      <c r="L129" s="77" t="str">
        <f>IF(TrRoad_act!L105=0,"",1000000*L38/TrRoad_act!L105)</f>
        <v/>
      </c>
      <c r="M129" s="77" t="str">
        <f>IF(TrRoad_act!M105=0,"",1000000*M38/TrRoad_act!M105)</f>
        <v/>
      </c>
      <c r="N129" s="77" t="str">
        <f>IF(TrRoad_act!N105=0,"",1000000*N38/TrRoad_act!N105)</f>
        <v/>
      </c>
      <c r="O129" s="77">
        <f>IF(TrRoad_act!O105=0,"",1000000*O38/TrRoad_act!O105)</f>
        <v>2182.6927317477525</v>
      </c>
      <c r="P129" s="77">
        <f>IF(TrRoad_act!P105=0,"",1000000*P38/TrRoad_act!P105)</f>
        <v>1686.7694661975179</v>
      </c>
      <c r="Q129" s="77">
        <f>IF(TrRoad_act!Q105=0,"",1000000*Q38/TrRoad_act!Q105)</f>
        <v>1860.808473414045</v>
      </c>
    </row>
    <row r="130" spans="1:17" ht="11.45" customHeight="1" x14ac:dyDescent="0.25">
      <c r="A130" s="62" t="s">
        <v>55</v>
      </c>
      <c r="B130" s="77" t="str">
        <f>IF(TrRoad_act!B106=0,"",1000000*B39/TrRoad_act!B106)</f>
        <v/>
      </c>
      <c r="C130" s="77" t="str">
        <f>IF(TrRoad_act!C106=0,"",1000000*C39/TrRoad_act!C106)</f>
        <v/>
      </c>
      <c r="D130" s="77" t="str">
        <f>IF(TrRoad_act!D106=0,"",1000000*D39/TrRoad_act!D106)</f>
        <v/>
      </c>
      <c r="E130" s="77" t="str">
        <f>IF(TrRoad_act!E106=0,"",1000000*E39/TrRoad_act!E106)</f>
        <v/>
      </c>
      <c r="F130" s="77" t="str">
        <f>IF(TrRoad_act!F106=0,"",1000000*F39/TrRoad_act!F106)</f>
        <v/>
      </c>
      <c r="G130" s="77" t="str">
        <f>IF(TrRoad_act!G106=0,"",1000000*G39/TrRoad_act!G106)</f>
        <v/>
      </c>
      <c r="H130" s="77" t="str">
        <f>IF(TrRoad_act!H106=0,"",1000000*H39/TrRoad_act!H106)</f>
        <v/>
      </c>
      <c r="I130" s="77" t="str">
        <f>IF(TrRoad_act!I106=0,"",1000000*I39/TrRoad_act!I106)</f>
        <v/>
      </c>
      <c r="J130" s="77" t="str">
        <f>IF(TrRoad_act!J106=0,"",1000000*J39/TrRoad_act!J106)</f>
        <v/>
      </c>
      <c r="K130" s="77" t="str">
        <f>IF(TrRoad_act!K106=0,"",1000000*K39/TrRoad_act!K106)</f>
        <v/>
      </c>
      <c r="L130" s="77" t="str">
        <f>IF(TrRoad_act!L106=0,"",1000000*L39/TrRoad_act!L106)</f>
        <v/>
      </c>
      <c r="M130" s="77" t="str">
        <f>IF(TrRoad_act!M106=0,"",1000000*M39/TrRoad_act!M106)</f>
        <v/>
      </c>
      <c r="N130" s="77">
        <f>IF(TrRoad_act!N106=0,"",1000000*N39/TrRoad_act!N106)</f>
        <v>0</v>
      </c>
      <c r="O130" s="77">
        <f>IF(TrRoad_act!O106=0,"",1000000*O39/TrRoad_act!O106)</f>
        <v>0</v>
      </c>
      <c r="P130" s="77">
        <f>IF(TrRoad_act!P106=0,"",1000000*P39/TrRoad_act!P106)</f>
        <v>0</v>
      </c>
      <c r="Q130" s="77">
        <f>IF(TrRoad_act!Q106=0,"",1000000*Q39/TrRoad_act!Q106)</f>
        <v>0</v>
      </c>
    </row>
    <row r="131" spans="1:17" ht="11.45" customHeight="1" x14ac:dyDescent="0.25">
      <c r="A131" s="19" t="s">
        <v>24</v>
      </c>
      <c r="B131" s="76">
        <f>IF(TrRoad_act!B107=0,"",1000000*B40/TrRoad_act!B107)</f>
        <v>48644.549019876795</v>
      </c>
      <c r="C131" s="76">
        <f>IF(TrRoad_act!C107=0,"",1000000*C40/TrRoad_act!C107)</f>
        <v>50027.125503583375</v>
      </c>
      <c r="D131" s="76">
        <f>IF(TrRoad_act!D107=0,"",1000000*D40/TrRoad_act!D107)</f>
        <v>53264.777595078674</v>
      </c>
      <c r="E131" s="76">
        <f>IF(TrRoad_act!E107=0,"",1000000*E40/TrRoad_act!E107)</f>
        <v>54514.445308271817</v>
      </c>
      <c r="F131" s="76">
        <f>IF(TrRoad_act!F107=0,"",1000000*F40/TrRoad_act!F107)</f>
        <v>58956.53669493927</v>
      </c>
      <c r="G131" s="76">
        <f>IF(TrRoad_act!G107=0,"",1000000*G40/TrRoad_act!G107)</f>
        <v>60185.844445588184</v>
      </c>
      <c r="H131" s="76">
        <f>IF(TrRoad_act!H107=0,"",1000000*H40/TrRoad_act!H107)</f>
        <v>60853.439557595906</v>
      </c>
      <c r="I131" s="76">
        <f>IF(TrRoad_act!I107=0,"",1000000*I40/TrRoad_act!I107)</f>
        <v>60424.745431658739</v>
      </c>
      <c r="J131" s="76">
        <f>IF(TrRoad_act!J107=0,"",1000000*J40/TrRoad_act!J107)</f>
        <v>56056.982539304699</v>
      </c>
      <c r="K131" s="76">
        <f>IF(TrRoad_act!K107=0,"",1000000*K40/TrRoad_act!K107)</f>
        <v>50410.739002659655</v>
      </c>
      <c r="L131" s="76">
        <f>IF(TrRoad_act!L107=0,"",1000000*L40/TrRoad_act!L107)</f>
        <v>49881.675095233164</v>
      </c>
      <c r="M131" s="76">
        <f>IF(TrRoad_act!M107=0,"",1000000*M40/TrRoad_act!M107)</f>
        <v>47725.08913711628</v>
      </c>
      <c r="N131" s="76">
        <f>IF(TrRoad_act!N107=0,"",1000000*N40/TrRoad_act!N107)</f>
        <v>42875.517684531376</v>
      </c>
      <c r="O131" s="76">
        <f>IF(TrRoad_act!O107=0,"",1000000*O40/TrRoad_act!O107)</f>
        <v>41823.355223355276</v>
      </c>
      <c r="P131" s="76">
        <f>IF(TrRoad_act!P107=0,"",1000000*P40/TrRoad_act!P107)</f>
        <v>41173.65443823368</v>
      </c>
      <c r="Q131" s="76">
        <f>IF(TrRoad_act!Q107=0,"",1000000*Q40/TrRoad_act!Q107)</f>
        <v>39652.876350454782</v>
      </c>
    </row>
    <row r="132" spans="1:17" ht="11.45" customHeight="1" x14ac:dyDescent="0.25">
      <c r="A132" s="17" t="s">
        <v>23</v>
      </c>
      <c r="B132" s="75">
        <f>IF(TrRoad_act!B108=0,"",1000000*B41/TrRoad_act!B108)</f>
        <v>41392.656594956745</v>
      </c>
      <c r="C132" s="75">
        <f>IF(TrRoad_act!C108=0,"",1000000*C41/TrRoad_act!C108)</f>
        <v>43135.734526229775</v>
      </c>
      <c r="D132" s="75">
        <f>IF(TrRoad_act!D108=0,"",1000000*D41/TrRoad_act!D108)</f>
        <v>46907.946159575396</v>
      </c>
      <c r="E132" s="75">
        <f>IF(TrRoad_act!E108=0,"",1000000*E41/TrRoad_act!E108)</f>
        <v>48394.107837878546</v>
      </c>
      <c r="F132" s="75">
        <f>IF(TrRoad_act!F108=0,"",1000000*F41/TrRoad_act!F108)</f>
        <v>52535.747210906375</v>
      </c>
      <c r="G132" s="75">
        <f>IF(TrRoad_act!G108=0,"",1000000*G41/TrRoad_act!G108)</f>
        <v>53990.441626557862</v>
      </c>
      <c r="H132" s="75">
        <f>IF(TrRoad_act!H108=0,"",1000000*H41/TrRoad_act!H108)</f>
        <v>54836.917237564885</v>
      </c>
      <c r="I132" s="75">
        <f>IF(TrRoad_act!I108=0,"",1000000*I41/TrRoad_act!I108)</f>
        <v>54847.035358322471</v>
      </c>
      <c r="J132" s="75">
        <f>IF(TrRoad_act!J108=0,"",1000000*J41/TrRoad_act!J108)</f>
        <v>50529.02444906412</v>
      </c>
      <c r="K132" s="75">
        <f>IF(TrRoad_act!K108=0,"",1000000*K41/TrRoad_act!K108)</f>
        <v>44864.956806636364</v>
      </c>
      <c r="L132" s="75">
        <f>IF(TrRoad_act!L108=0,"",1000000*L41/TrRoad_act!L108)</f>
        <v>44196.894495421468</v>
      </c>
      <c r="M132" s="75">
        <f>IF(TrRoad_act!M108=0,"",1000000*M41/TrRoad_act!M108)</f>
        <v>42168.704929525833</v>
      </c>
      <c r="N132" s="75">
        <f>IF(TrRoad_act!N108=0,"",1000000*N41/TrRoad_act!N108)</f>
        <v>37643.126855630733</v>
      </c>
      <c r="O132" s="75">
        <f>IF(TrRoad_act!O108=0,"",1000000*O41/TrRoad_act!O108)</f>
        <v>35938.22006301237</v>
      </c>
      <c r="P132" s="75">
        <f>IF(TrRoad_act!P108=0,"",1000000*P41/TrRoad_act!P108)</f>
        <v>35526.247275891787</v>
      </c>
      <c r="Q132" s="75">
        <f>IF(TrRoad_act!Q108=0,"",1000000*Q41/TrRoad_act!Q108)</f>
        <v>34316.994953559137</v>
      </c>
    </row>
    <row r="133" spans="1:17" ht="11.45" customHeight="1" x14ac:dyDescent="0.25">
      <c r="A133" s="15" t="s">
        <v>22</v>
      </c>
      <c r="B133" s="74">
        <f>IF(TrRoad_act!B109=0,"",1000000*B42/TrRoad_act!B109)</f>
        <v>165196.80128754865</v>
      </c>
      <c r="C133" s="74">
        <f>IF(TrRoad_act!C109=0,"",1000000*C42/TrRoad_act!C109)</f>
        <v>156765.65513104049</v>
      </c>
      <c r="D133" s="74">
        <f>IF(TrRoad_act!D109=0,"",1000000*D42/TrRoad_act!D109)</f>
        <v>148214.26508156169</v>
      </c>
      <c r="E133" s="74">
        <f>IF(TrRoad_act!E109=0,"",1000000*E42/TrRoad_act!E109)</f>
        <v>147913.89781690645</v>
      </c>
      <c r="F133" s="74">
        <f>IF(TrRoad_act!F109=0,"",1000000*F42/TrRoad_act!F109)</f>
        <v>143003.86578467401</v>
      </c>
      <c r="G133" s="74">
        <f>IF(TrRoad_act!G109=0,"",1000000*G42/TrRoad_act!G109)</f>
        <v>140018.80901311646</v>
      </c>
      <c r="H133" s="74">
        <f>IF(TrRoad_act!H109=0,"",1000000*H42/TrRoad_act!H109)</f>
        <v>138135.7241908726</v>
      </c>
      <c r="I133" s="74">
        <f>IF(TrRoad_act!I109=0,"",1000000*I42/TrRoad_act!I109)</f>
        <v>132532.62911682471</v>
      </c>
      <c r="J133" s="74">
        <f>IF(TrRoad_act!J109=0,"",1000000*J42/TrRoad_act!J109)</f>
        <v>134466.93829826248</v>
      </c>
      <c r="K133" s="74">
        <f>IF(TrRoad_act!K109=0,"",1000000*K42/TrRoad_act!K109)</f>
        <v>134633.57846720854</v>
      </c>
      <c r="L133" s="74">
        <f>IF(TrRoad_act!L109=0,"",1000000*L42/TrRoad_act!L109)</f>
        <v>137206.62193682618</v>
      </c>
      <c r="M133" s="74">
        <f>IF(TrRoad_act!M109=0,"",1000000*M42/TrRoad_act!M109)</f>
        <v>131947.37231774605</v>
      </c>
      <c r="N133" s="74">
        <f>IF(TrRoad_act!N109=0,"",1000000*N42/TrRoad_act!N109)</f>
        <v>121577.60545992198</v>
      </c>
      <c r="O133" s="74">
        <f>IF(TrRoad_act!O109=0,"",1000000*O42/TrRoad_act!O109)</f>
        <v>125546.85027949512</v>
      </c>
      <c r="P133" s="74">
        <f>IF(TrRoad_act!P109=0,"",1000000*P42/TrRoad_act!P109)</f>
        <v>122347.16861024794</v>
      </c>
      <c r="Q133" s="74">
        <f>IF(TrRoad_act!Q109=0,"",1000000*Q42/TrRoad_act!Q109)</f>
        <v>113313.34876578367</v>
      </c>
    </row>
    <row r="135" spans="1:17" ht="11.45" customHeight="1" x14ac:dyDescent="0.25">
      <c r="A135" s="27" t="s">
        <v>40</v>
      </c>
      <c r="B135" s="57">
        <f t="shared" ref="B135:Q135" si="15">IF(B17=0,0,B17/B$17)</f>
        <v>1</v>
      </c>
      <c r="C135" s="57">
        <f t="shared" si="15"/>
        <v>1</v>
      </c>
      <c r="D135" s="57">
        <f t="shared" si="15"/>
        <v>1</v>
      </c>
      <c r="E135" s="57">
        <f t="shared" si="15"/>
        <v>1</v>
      </c>
      <c r="F135" s="57">
        <f t="shared" si="15"/>
        <v>1</v>
      </c>
      <c r="G135" s="57">
        <f t="shared" si="15"/>
        <v>1</v>
      </c>
      <c r="H135" s="57">
        <f t="shared" si="15"/>
        <v>1</v>
      </c>
      <c r="I135" s="57">
        <f t="shared" si="15"/>
        <v>1</v>
      </c>
      <c r="J135" s="57">
        <f t="shared" si="15"/>
        <v>1</v>
      </c>
      <c r="K135" s="57">
        <f t="shared" si="15"/>
        <v>1</v>
      </c>
      <c r="L135" s="57">
        <f t="shared" si="15"/>
        <v>1</v>
      </c>
      <c r="M135" s="57">
        <f t="shared" si="15"/>
        <v>1</v>
      </c>
      <c r="N135" s="57">
        <f t="shared" si="15"/>
        <v>1</v>
      </c>
      <c r="O135" s="57">
        <f t="shared" si="15"/>
        <v>1</v>
      </c>
      <c r="P135" s="57">
        <f t="shared" si="15"/>
        <v>1</v>
      </c>
      <c r="Q135" s="57">
        <f t="shared" si="15"/>
        <v>1</v>
      </c>
    </row>
    <row r="136" spans="1:17" ht="11.45" customHeight="1" x14ac:dyDescent="0.25">
      <c r="A136" s="25" t="s">
        <v>39</v>
      </c>
      <c r="B136" s="56">
        <f t="shared" ref="B136:Q136" si="16">IF(B18=0,0,B18/B$17)</f>
        <v>0.63170168928675219</v>
      </c>
      <c r="C136" s="56">
        <f t="shared" si="16"/>
        <v>0.61969622749838926</v>
      </c>
      <c r="D136" s="56">
        <f t="shared" si="16"/>
        <v>0.6203920953354487</v>
      </c>
      <c r="E136" s="56">
        <f t="shared" si="16"/>
        <v>0.61427132051127742</v>
      </c>
      <c r="F136" s="56">
        <f t="shared" si="16"/>
        <v>0.59923953512343842</v>
      </c>
      <c r="G136" s="56">
        <f t="shared" si="16"/>
        <v>0.6015608129252803</v>
      </c>
      <c r="H136" s="56">
        <f t="shared" si="16"/>
        <v>0.60159538611010566</v>
      </c>
      <c r="I136" s="56">
        <f t="shared" si="16"/>
        <v>0.59264808168284677</v>
      </c>
      <c r="J136" s="56">
        <f t="shared" si="16"/>
        <v>0.6037048410011967</v>
      </c>
      <c r="K136" s="56">
        <f t="shared" si="16"/>
        <v>0.62851615320025689</v>
      </c>
      <c r="L136" s="56">
        <f t="shared" si="16"/>
        <v>0.62972516080144803</v>
      </c>
      <c r="M136" s="56">
        <f t="shared" si="16"/>
        <v>0.63446274127284175</v>
      </c>
      <c r="N136" s="56">
        <f t="shared" si="16"/>
        <v>0.64325274644167341</v>
      </c>
      <c r="O136" s="56">
        <f t="shared" si="16"/>
        <v>0.65159494752363778</v>
      </c>
      <c r="P136" s="56">
        <f t="shared" si="16"/>
        <v>0.65666800385203972</v>
      </c>
      <c r="Q136" s="56">
        <f t="shared" si="16"/>
        <v>0.66608798959824611</v>
      </c>
    </row>
    <row r="137" spans="1:17" ht="11.45" customHeight="1" x14ac:dyDescent="0.25">
      <c r="A137" s="55" t="s">
        <v>30</v>
      </c>
      <c r="B137" s="54">
        <f t="shared" ref="B137:Q137" si="17">IF(B19=0,0,B19/B$17)</f>
        <v>1.3328395329088496E-2</v>
      </c>
      <c r="C137" s="54">
        <f t="shared" si="17"/>
        <v>1.3394287747075474E-2</v>
      </c>
      <c r="D137" s="54">
        <f t="shared" si="17"/>
        <v>1.1887668813035896E-2</v>
      </c>
      <c r="E137" s="54">
        <f t="shared" si="17"/>
        <v>1.2692921201512839E-2</v>
      </c>
      <c r="F137" s="54">
        <f t="shared" si="17"/>
        <v>1.1762070115083395E-2</v>
      </c>
      <c r="G137" s="54">
        <f t="shared" si="17"/>
        <v>1.2881143508504932E-2</v>
      </c>
      <c r="H137" s="54">
        <f t="shared" si="17"/>
        <v>1.2549120051898654E-2</v>
      </c>
      <c r="I137" s="54">
        <f t="shared" si="17"/>
        <v>1.3721714967922172E-2</v>
      </c>
      <c r="J137" s="54">
        <f t="shared" si="17"/>
        <v>1.4336936185872081E-2</v>
      </c>
      <c r="K137" s="54">
        <f t="shared" si="17"/>
        <v>1.6012697051319635E-2</v>
      </c>
      <c r="L137" s="54">
        <f t="shared" si="17"/>
        <v>1.6799791681853058E-2</v>
      </c>
      <c r="M137" s="54">
        <f t="shared" si="17"/>
        <v>1.6233758006702556E-2</v>
      </c>
      <c r="N137" s="54">
        <f t="shared" si="17"/>
        <v>1.7368195217244007E-2</v>
      </c>
      <c r="O137" s="54">
        <f t="shared" si="17"/>
        <v>1.6906402944486195E-2</v>
      </c>
      <c r="P137" s="54">
        <f t="shared" si="17"/>
        <v>1.8619787226339068E-2</v>
      </c>
      <c r="Q137" s="54">
        <f t="shared" si="17"/>
        <v>1.9392539704484759E-2</v>
      </c>
    </row>
    <row r="138" spans="1:17" ht="11.45" customHeight="1" x14ac:dyDescent="0.25">
      <c r="A138" s="51" t="s">
        <v>29</v>
      </c>
      <c r="B138" s="50">
        <f t="shared" ref="B138:Q138" si="18">IF(B20=0,0,B20/B$17)</f>
        <v>0.57307372762736741</v>
      </c>
      <c r="C138" s="50">
        <f t="shared" si="18"/>
        <v>0.56378025937949272</v>
      </c>
      <c r="D138" s="50">
        <f t="shared" si="18"/>
        <v>0.56800845510304565</v>
      </c>
      <c r="E138" s="50">
        <f t="shared" si="18"/>
        <v>0.56416945191646894</v>
      </c>
      <c r="F138" s="50">
        <f t="shared" si="18"/>
        <v>0.5518143198131269</v>
      </c>
      <c r="G138" s="50">
        <f t="shared" si="18"/>
        <v>0.5553349376199147</v>
      </c>
      <c r="H138" s="50">
        <f t="shared" si="18"/>
        <v>0.55558479007888761</v>
      </c>
      <c r="I138" s="50">
        <f t="shared" si="18"/>
        <v>0.54583219300430152</v>
      </c>
      <c r="J138" s="50">
        <f t="shared" si="18"/>
        <v>0.55524725919172879</v>
      </c>
      <c r="K138" s="50">
        <f t="shared" si="18"/>
        <v>0.57753325606613226</v>
      </c>
      <c r="L138" s="50">
        <f t="shared" si="18"/>
        <v>0.57835651631833584</v>
      </c>
      <c r="M138" s="50">
        <f t="shared" si="18"/>
        <v>0.5832778757137993</v>
      </c>
      <c r="N138" s="50">
        <f t="shared" si="18"/>
        <v>0.5896299102026834</v>
      </c>
      <c r="O138" s="50">
        <f t="shared" si="18"/>
        <v>0.598186194906139</v>
      </c>
      <c r="P138" s="50">
        <f t="shared" si="18"/>
        <v>0.60342155093798377</v>
      </c>
      <c r="Q138" s="50">
        <f t="shared" si="18"/>
        <v>0.60996369831542818</v>
      </c>
    </row>
    <row r="139" spans="1:17" ht="11.45" customHeight="1" x14ac:dyDescent="0.25">
      <c r="A139" s="53" t="s">
        <v>59</v>
      </c>
      <c r="B139" s="52">
        <f t="shared" ref="B139:Q139" si="19">IF(B21=0,0,B21/B$17)</f>
        <v>0.31461000457561522</v>
      </c>
      <c r="C139" s="52">
        <f t="shared" si="19"/>
        <v>0.29684558089158963</v>
      </c>
      <c r="D139" s="52">
        <f t="shared" si="19"/>
        <v>0.27779977060730515</v>
      </c>
      <c r="E139" s="52">
        <f t="shared" si="19"/>
        <v>0.25681028810149775</v>
      </c>
      <c r="F139" s="52">
        <f t="shared" si="19"/>
        <v>0.2363052367605962</v>
      </c>
      <c r="G139" s="52">
        <f t="shared" si="19"/>
        <v>0.21927617241261646</v>
      </c>
      <c r="H139" s="52">
        <f t="shared" si="19"/>
        <v>0.20186842834627403</v>
      </c>
      <c r="I139" s="52">
        <f t="shared" si="19"/>
        <v>0.18651869492003006</v>
      </c>
      <c r="J139" s="52">
        <f t="shared" si="19"/>
        <v>0.18077416915419586</v>
      </c>
      <c r="K139" s="52">
        <f t="shared" si="19"/>
        <v>0.18094614814652463</v>
      </c>
      <c r="L139" s="52">
        <f t="shared" si="19"/>
        <v>0.17225545581643073</v>
      </c>
      <c r="M139" s="52">
        <f t="shared" si="19"/>
        <v>0.16989933169169563</v>
      </c>
      <c r="N139" s="52">
        <f t="shared" si="19"/>
        <v>0.17038986943501458</v>
      </c>
      <c r="O139" s="52">
        <f t="shared" si="19"/>
        <v>0.16229924020522565</v>
      </c>
      <c r="P139" s="52">
        <f t="shared" si="19"/>
        <v>0.15600641690470765</v>
      </c>
      <c r="Q139" s="52">
        <f t="shared" si="19"/>
        <v>0.14810597315254906</v>
      </c>
    </row>
    <row r="140" spans="1:17" ht="11.45" customHeight="1" x14ac:dyDescent="0.25">
      <c r="A140" s="53" t="s">
        <v>58</v>
      </c>
      <c r="B140" s="52">
        <f t="shared" ref="B140:Q140" si="20">IF(B22=0,0,B22/B$17)</f>
        <v>0.25574476107441085</v>
      </c>
      <c r="C140" s="52">
        <f t="shared" si="20"/>
        <v>0.26445023884891949</v>
      </c>
      <c r="D140" s="52">
        <f t="shared" si="20"/>
        <v>0.28778412081325433</v>
      </c>
      <c r="E140" s="52">
        <f t="shared" si="20"/>
        <v>0.30507695225677983</v>
      </c>
      <c r="F140" s="52">
        <f t="shared" si="20"/>
        <v>0.31298503663967359</v>
      </c>
      <c r="G140" s="52">
        <f t="shared" si="20"/>
        <v>0.33414591789977632</v>
      </c>
      <c r="H140" s="52">
        <f t="shared" si="20"/>
        <v>0.35164111685250343</v>
      </c>
      <c r="I140" s="52">
        <f t="shared" si="20"/>
        <v>0.35735674734080353</v>
      </c>
      <c r="J140" s="52">
        <f t="shared" si="20"/>
        <v>0.3732013170707667</v>
      </c>
      <c r="K140" s="52">
        <f t="shared" si="20"/>
        <v>0.39509742870246528</v>
      </c>
      <c r="L140" s="52">
        <f t="shared" si="20"/>
        <v>0.40446442803658977</v>
      </c>
      <c r="M140" s="52">
        <f t="shared" si="20"/>
        <v>0.41159911571292734</v>
      </c>
      <c r="N140" s="52">
        <f t="shared" si="20"/>
        <v>0.41639042087295774</v>
      </c>
      <c r="O140" s="52">
        <f t="shared" si="20"/>
        <v>0.432622993739256</v>
      </c>
      <c r="P140" s="52">
        <f t="shared" si="20"/>
        <v>0.44393971903035878</v>
      </c>
      <c r="Q140" s="52">
        <f t="shared" si="20"/>
        <v>0.45789426573655378</v>
      </c>
    </row>
    <row r="141" spans="1:17" ht="11.45" customHeight="1" x14ac:dyDescent="0.25">
      <c r="A141" s="53" t="s">
        <v>57</v>
      </c>
      <c r="B141" s="52">
        <f t="shared" ref="B141:Q141" si="21">IF(B23=0,0,B23/B$17)</f>
        <v>2.718961977341409E-3</v>
      </c>
      <c r="C141" s="52">
        <f t="shared" si="21"/>
        <v>2.4844396389836041E-3</v>
      </c>
      <c r="D141" s="52">
        <f t="shared" si="21"/>
        <v>2.4245636824861438E-3</v>
      </c>
      <c r="E141" s="52">
        <f t="shared" si="21"/>
        <v>2.2822115581913158E-3</v>
      </c>
      <c r="F141" s="52">
        <f t="shared" si="21"/>
        <v>2.2599178817781264E-3</v>
      </c>
      <c r="G141" s="52">
        <f t="shared" si="21"/>
        <v>1.3517592951462144E-3</v>
      </c>
      <c r="H141" s="52">
        <f t="shared" si="21"/>
        <v>1.1906670721383891E-3</v>
      </c>
      <c r="I141" s="52">
        <f t="shared" si="21"/>
        <v>1.128096476460227E-3</v>
      </c>
      <c r="J141" s="52">
        <f t="shared" si="21"/>
        <v>3.8824419847304561E-4</v>
      </c>
      <c r="K141" s="52">
        <f t="shared" si="21"/>
        <v>5.1361771676751921E-4</v>
      </c>
      <c r="L141" s="52">
        <f t="shared" si="21"/>
        <v>6.3443249372225426E-4</v>
      </c>
      <c r="M141" s="52">
        <f t="shared" si="21"/>
        <v>7.417696911270681E-4</v>
      </c>
      <c r="N141" s="52">
        <f t="shared" si="21"/>
        <v>1.027554737623943E-3</v>
      </c>
      <c r="O141" s="52">
        <f t="shared" si="21"/>
        <v>1.1981941412139718E-3</v>
      </c>
      <c r="P141" s="52">
        <f t="shared" si="21"/>
        <v>1.3327064616058383E-3</v>
      </c>
      <c r="Q141" s="52">
        <f t="shared" si="21"/>
        <v>1.5412929123415349E-3</v>
      </c>
    </row>
    <row r="142" spans="1:17" ht="11.45" customHeight="1" x14ac:dyDescent="0.25">
      <c r="A142" s="53" t="s">
        <v>56</v>
      </c>
      <c r="B142" s="52">
        <f t="shared" ref="B142:Q142" si="22">IF(B24=0,0,B24/B$17)</f>
        <v>0</v>
      </c>
      <c r="C142" s="52">
        <f t="shared" si="22"/>
        <v>0</v>
      </c>
      <c r="D142" s="52">
        <f t="shared" si="22"/>
        <v>0</v>
      </c>
      <c r="E142" s="52">
        <f t="shared" si="22"/>
        <v>0</v>
      </c>
      <c r="F142" s="52">
        <f t="shared" si="22"/>
        <v>2.641285310789635E-4</v>
      </c>
      <c r="G142" s="52">
        <f t="shared" si="22"/>
        <v>5.6108801237580368E-4</v>
      </c>
      <c r="H142" s="52">
        <f t="shared" si="22"/>
        <v>8.8457780797167426E-4</v>
      </c>
      <c r="I142" s="52">
        <f t="shared" si="22"/>
        <v>8.2865426700764143E-4</v>
      </c>
      <c r="J142" s="52">
        <f t="shared" si="22"/>
        <v>8.8352876829315768E-4</v>
      </c>
      <c r="K142" s="52">
        <f t="shared" si="22"/>
        <v>9.7606150037487431E-4</v>
      </c>
      <c r="L142" s="52">
        <f t="shared" si="22"/>
        <v>1.0021999715930628E-3</v>
      </c>
      <c r="M142" s="52">
        <f t="shared" si="22"/>
        <v>1.0376586180492573E-3</v>
      </c>
      <c r="N142" s="52">
        <f t="shared" si="22"/>
        <v>1.8220651570871119E-3</v>
      </c>
      <c r="O142" s="52">
        <f t="shared" si="22"/>
        <v>2.0657668204434208E-3</v>
      </c>
      <c r="P142" s="52">
        <f t="shared" si="22"/>
        <v>2.1400480186584913E-3</v>
      </c>
      <c r="Q142" s="52">
        <f t="shared" si="22"/>
        <v>2.4126340396836985E-3</v>
      </c>
    </row>
    <row r="143" spans="1:17" ht="11.45" customHeight="1" x14ac:dyDescent="0.25">
      <c r="A143" s="53" t="s">
        <v>60</v>
      </c>
      <c r="B143" s="52">
        <f t="shared" ref="B143:Q143" si="23">IF(B25=0,0,B25/B$17)</f>
        <v>0</v>
      </c>
      <c r="C143" s="52">
        <f t="shared" si="23"/>
        <v>0</v>
      </c>
      <c r="D143" s="52">
        <f t="shared" si="23"/>
        <v>0</v>
      </c>
      <c r="E143" s="52">
        <f t="shared" si="23"/>
        <v>0</v>
      </c>
      <c r="F143" s="52">
        <f t="shared" si="23"/>
        <v>0</v>
      </c>
      <c r="G143" s="52">
        <f t="shared" si="23"/>
        <v>0</v>
      </c>
      <c r="H143" s="52">
        <f t="shared" si="23"/>
        <v>0</v>
      </c>
      <c r="I143" s="52">
        <f t="shared" si="23"/>
        <v>0</v>
      </c>
      <c r="J143" s="52">
        <f t="shared" si="23"/>
        <v>0</v>
      </c>
      <c r="K143" s="52">
        <f t="shared" si="23"/>
        <v>0</v>
      </c>
      <c r="L143" s="52">
        <f t="shared" si="23"/>
        <v>0</v>
      </c>
      <c r="M143" s="52">
        <f t="shared" si="23"/>
        <v>0</v>
      </c>
      <c r="N143" s="52">
        <f t="shared" si="23"/>
        <v>0</v>
      </c>
      <c r="O143" s="52">
        <f t="shared" si="23"/>
        <v>0</v>
      </c>
      <c r="P143" s="52">
        <f t="shared" si="23"/>
        <v>2.660522653056551E-6</v>
      </c>
      <c r="Q143" s="52">
        <f t="shared" si="23"/>
        <v>9.5324743002369432E-6</v>
      </c>
    </row>
    <row r="144" spans="1:17" ht="11.45" customHeight="1" x14ac:dyDescent="0.25">
      <c r="A144" s="53" t="s">
        <v>55</v>
      </c>
      <c r="B144" s="52">
        <f t="shared" ref="B144:Q144" si="24">IF(B26=0,0,B26/B$17)</f>
        <v>0</v>
      </c>
      <c r="C144" s="52">
        <f t="shared" si="24"/>
        <v>0</v>
      </c>
      <c r="D144" s="52">
        <f t="shared" si="24"/>
        <v>0</v>
      </c>
      <c r="E144" s="52">
        <f t="shared" si="24"/>
        <v>0</v>
      </c>
      <c r="F144" s="52">
        <f t="shared" si="24"/>
        <v>0</v>
      </c>
      <c r="G144" s="52">
        <f t="shared" si="24"/>
        <v>0</v>
      </c>
      <c r="H144" s="52">
        <f t="shared" si="24"/>
        <v>0</v>
      </c>
      <c r="I144" s="52">
        <f t="shared" si="24"/>
        <v>0</v>
      </c>
      <c r="J144" s="52">
        <f t="shared" si="24"/>
        <v>0</v>
      </c>
      <c r="K144" s="52">
        <f t="shared" si="24"/>
        <v>0</v>
      </c>
      <c r="L144" s="52">
        <f t="shared" si="24"/>
        <v>0</v>
      </c>
      <c r="M144" s="52">
        <f t="shared" si="24"/>
        <v>0</v>
      </c>
      <c r="N144" s="52">
        <f t="shared" si="24"/>
        <v>0</v>
      </c>
      <c r="O144" s="52">
        <f t="shared" si="24"/>
        <v>0</v>
      </c>
      <c r="P144" s="52">
        <f t="shared" si="24"/>
        <v>0</v>
      </c>
      <c r="Q144" s="52">
        <f t="shared" si="24"/>
        <v>0</v>
      </c>
    </row>
    <row r="145" spans="1:17" ht="11.45" customHeight="1" x14ac:dyDescent="0.25">
      <c r="A145" s="51" t="s">
        <v>28</v>
      </c>
      <c r="B145" s="50">
        <f t="shared" ref="B145:Q145" si="25">IF(B27=0,0,B27/B$17)</f>
        <v>4.5299566330296248E-2</v>
      </c>
      <c r="C145" s="50">
        <f t="shared" si="25"/>
        <v>4.2521680371821045E-2</v>
      </c>
      <c r="D145" s="50">
        <f t="shared" si="25"/>
        <v>4.0495971419367206E-2</v>
      </c>
      <c r="E145" s="50">
        <f t="shared" si="25"/>
        <v>3.7408947393295609E-2</v>
      </c>
      <c r="F145" s="50">
        <f t="shared" si="25"/>
        <v>3.5663145195228098E-2</v>
      </c>
      <c r="G145" s="50">
        <f t="shared" si="25"/>
        <v>3.3344731796860719E-2</v>
      </c>
      <c r="H145" s="50">
        <f t="shared" si="25"/>
        <v>3.3461475979319442E-2</v>
      </c>
      <c r="I145" s="50">
        <f t="shared" si="25"/>
        <v>3.3094173710623079E-2</v>
      </c>
      <c r="J145" s="50">
        <f t="shared" si="25"/>
        <v>3.4120645623595805E-2</v>
      </c>
      <c r="K145" s="50">
        <f t="shared" si="25"/>
        <v>3.4970200082805013E-2</v>
      </c>
      <c r="L145" s="50">
        <f t="shared" si="25"/>
        <v>3.4568852801259084E-2</v>
      </c>
      <c r="M145" s="50">
        <f t="shared" si="25"/>
        <v>3.4951107552339933E-2</v>
      </c>
      <c r="N145" s="50">
        <f t="shared" si="25"/>
        <v>3.6254641021746047E-2</v>
      </c>
      <c r="O145" s="50">
        <f t="shared" si="25"/>
        <v>3.6502349673012545E-2</v>
      </c>
      <c r="P145" s="50">
        <f t="shared" si="25"/>
        <v>3.4626665687716857E-2</v>
      </c>
      <c r="Q145" s="50">
        <f t="shared" si="25"/>
        <v>3.673175157833309E-2</v>
      </c>
    </row>
    <row r="146" spans="1:17" ht="11.45" customHeight="1" x14ac:dyDescent="0.25">
      <c r="A146" s="53" t="s">
        <v>59</v>
      </c>
      <c r="B146" s="52">
        <f t="shared" ref="B146:Q146" si="26">IF(B28=0,0,B28/B$17)</f>
        <v>1.427997133343392E-4</v>
      </c>
      <c r="C146" s="52">
        <f t="shared" si="26"/>
        <v>1.3477544196851597E-4</v>
      </c>
      <c r="D146" s="52">
        <f t="shared" si="26"/>
        <v>1.3160349034746507E-4</v>
      </c>
      <c r="E146" s="52">
        <f t="shared" si="26"/>
        <v>1.1938661393717504E-4</v>
      </c>
      <c r="F146" s="52">
        <f t="shared" si="26"/>
        <v>1.1044808957484698E-4</v>
      </c>
      <c r="G146" s="52">
        <f t="shared" si="26"/>
        <v>9.511183809489877E-5</v>
      </c>
      <c r="H146" s="52">
        <f t="shared" si="26"/>
        <v>8.7277481393475021E-5</v>
      </c>
      <c r="I146" s="52">
        <f t="shared" si="26"/>
        <v>9.3896624892563703E-5</v>
      </c>
      <c r="J146" s="52">
        <f t="shared" si="26"/>
        <v>8.9826647657627497E-5</v>
      </c>
      <c r="K146" s="52">
        <f t="shared" si="26"/>
        <v>8.6101837956745409E-5</v>
      </c>
      <c r="L146" s="52">
        <f t="shared" si="26"/>
        <v>8.0513093451960166E-5</v>
      </c>
      <c r="M146" s="52">
        <f t="shared" si="26"/>
        <v>7.8298762407665335E-5</v>
      </c>
      <c r="N146" s="52">
        <f t="shared" si="26"/>
        <v>7.9851606477839132E-5</v>
      </c>
      <c r="O146" s="52">
        <f t="shared" si="26"/>
        <v>7.289753272697575E-5</v>
      </c>
      <c r="P146" s="52">
        <f t="shared" si="26"/>
        <v>6.6581823704540629E-5</v>
      </c>
      <c r="Q146" s="52">
        <f t="shared" si="26"/>
        <v>6.1329339061688619E-5</v>
      </c>
    </row>
    <row r="147" spans="1:17" ht="11.45" customHeight="1" x14ac:dyDescent="0.25">
      <c r="A147" s="53" t="s">
        <v>58</v>
      </c>
      <c r="B147" s="52">
        <f t="shared" ref="B147:Q147" si="27">IF(B29=0,0,B29/B$17)</f>
        <v>4.4851972550614273E-2</v>
      </c>
      <c r="C147" s="52">
        <f t="shared" si="27"/>
        <v>4.208811596373932E-2</v>
      </c>
      <c r="D147" s="52">
        <f t="shared" si="27"/>
        <v>4.0345291669977912E-2</v>
      </c>
      <c r="E147" s="52">
        <f t="shared" si="27"/>
        <v>3.6899364814546289E-2</v>
      </c>
      <c r="F147" s="52">
        <f t="shared" si="27"/>
        <v>3.5065255854287415E-2</v>
      </c>
      <c r="G147" s="52">
        <f t="shared" si="27"/>
        <v>3.2716860160381993E-2</v>
      </c>
      <c r="H147" s="52">
        <f t="shared" si="27"/>
        <v>3.2795651520178409E-2</v>
      </c>
      <c r="I147" s="52">
        <f t="shared" si="27"/>
        <v>3.2270792875623046E-2</v>
      </c>
      <c r="J147" s="52">
        <f t="shared" si="27"/>
        <v>3.3326059977201124E-2</v>
      </c>
      <c r="K147" s="52">
        <f t="shared" si="27"/>
        <v>3.36676926486002E-2</v>
      </c>
      <c r="L147" s="52">
        <f t="shared" si="27"/>
        <v>3.2956186460749243E-2</v>
      </c>
      <c r="M147" s="52">
        <f t="shared" si="27"/>
        <v>3.3530599607448655E-2</v>
      </c>
      <c r="N147" s="52">
        <f t="shared" si="27"/>
        <v>3.4050802430768287E-2</v>
      </c>
      <c r="O147" s="52">
        <f t="shared" si="27"/>
        <v>3.4757400687823965E-2</v>
      </c>
      <c r="P147" s="52">
        <f t="shared" si="27"/>
        <v>3.4088085148447689E-2</v>
      </c>
      <c r="Q147" s="52">
        <f t="shared" si="27"/>
        <v>2.9812778638425803E-2</v>
      </c>
    </row>
    <row r="148" spans="1:17" ht="11.45" customHeight="1" x14ac:dyDescent="0.25">
      <c r="A148" s="53" t="s">
        <v>57</v>
      </c>
      <c r="B148" s="52">
        <f t="shared" ref="B148:Q148" si="28">IF(B30=0,0,B30/B$17)</f>
        <v>0</v>
      </c>
      <c r="C148" s="52">
        <f t="shared" si="28"/>
        <v>0</v>
      </c>
      <c r="D148" s="52">
        <f t="shared" si="28"/>
        <v>0</v>
      </c>
      <c r="E148" s="52">
        <f t="shared" si="28"/>
        <v>0</v>
      </c>
      <c r="F148" s="52">
        <f t="shared" si="28"/>
        <v>0</v>
      </c>
      <c r="G148" s="52">
        <f t="shared" si="28"/>
        <v>0</v>
      </c>
      <c r="H148" s="52">
        <f t="shared" si="28"/>
        <v>0</v>
      </c>
      <c r="I148" s="52">
        <f t="shared" si="28"/>
        <v>0</v>
      </c>
      <c r="J148" s="52">
        <f t="shared" si="28"/>
        <v>0</v>
      </c>
      <c r="K148" s="52">
        <f t="shared" si="28"/>
        <v>0</v>
      </c>
      <c r="L148" s="52">
        <f t="shared" si="28"/>
        <v>0</v>
      </c>
      <c r="M148" s="52">
        <f t="shared" si="28"/>
        <v>0</v>
      </c>
      <c r="N148" s="52">
        <f t="shared" si="28"/>
        <v>0</v>
      </c>
      <c r="O148" s="52">
        <f t="shared" si="28"/>
        <v>0</v>
      </c>
      <c r="P148" s="52">
        <f t="shared" si="28"/>
        <v>9.728167233246525E-7</v>
      </c>
      <c r="Q148" s="52">
        <f t="shared" si="28"/>
        <v>2.4950488752958536E-5</v>
      </c>
    </row>
    <row r="149" spans="1:17" ht="11.45" customHeight="1" x14ac:dyDescent="0.25">
      <c r="A149" s="53" t="s">
        <v>56</v>
      </c>
      <c r="B149" s="52">
        <f t="shared" ref="B149:Q149" si="29">IF(B31=0,0,B31/B$17)</f>
        <v>3.0479406634763523E-4</v>
      </c>
      <c r="C149" s="52">
        <f t="shared" si="29"/>
        <v>2.9878896611320937E-4</v>
      </c>
      <c r="D149" s="52">
        <f t="shared" si="29"/>
        <v>1.9076259041824657E-5</v>
      </c>
      <c r="E149" s="52">
        <f t="shared" si="29"/>
        <v>3.9019596481214562E-4</v>
      </c>
      <c r="F149" s="52">
        <f t="shared" si="29"/>
        <v>4.8744125136584152E-4</v>
      </c>
      <c r="G149" s="52">
        <f t="shared" si="29"/>
        <v>5.3275979838383544E-4</v>
      </c>
      <c r="H149" s="52">
        <f t="shared" si="29"/>
        <v>5.7854697774756064E-4</v>
      </c>
      <c r="I149" s="52">
        <f t="shared" si="29"/>
        <v>7.2948421010746699E-4</v>
      </c>
      <c r="J149" s="52">
        <f t="shared" si="29"/>
        <v>7.0475899873705355E-4</v>
      </c>
      <c r="K149" s="52">
        <f t="shared" si="29"/>
        <v>1.2164055962480685E-3</v>
      </c>
      <c r="L149" s="52">
        <f t="shared" si="29"/>
        <v>1.532153247057879E-3</v>
      </c>
      <c r="M149" s="52">
        <f t="shared" si="29"/>
        <v>1.3422091824836109E-3</v>
      </c>
      <c r="N149" s="52">
        <f t="shared" si="29"/>
        <v>2.1239869844999226E-3</v>
      </c>
      <c r="O149" s="52">
        <f t="shared" si="29"/>
        <v>1.6720514524616059E-3</v>
      </c>
      <c r="P149" s="52">
        <f t="shared" si="29"/>
        <v>4.7102589884130789E-4</v>
      </c>
      <c r="Q149" s="52">
        <f t="shared" si="29"/>
        <v>6.8326931120926415E-3</v>
      </c>
    </row>
    <row r="150" spans="1:17" ht="11.45" customHeight="1" x14ac:dyDescent="0.25">
      <c r="A150" s="53" t="s">
        <v>55</v>
      </c>
      <c r="B150" s="52">
        <f t="shared" ref="B150:Q150" si="30">IF(B32=0,0,B32/B$17)</f>
        <v>0</v>
      </c>
      <c r="C150" s="52">
        <f t="shared" si="30"/>
        <v>0</v>
      </c>
      <c r="D150" s="52">
        <f t="shared" si="30"/>
        <v>0</v>
      </c>
      <c r="E150" s="52">
        <f t="shared" si="30"/>
        <v>0</v>
      </c>
      <c r="F150" s="52">
        <f t="shared" si="30"/>
        <v>0</v>
      </c>
      <c r="G150" s="52">
        <f t="shared" si="30"/>
        <v>0</v>
      </c>
      <c r="H150" s="52">
        <f t="shared" si="30"/>
        <v>0</v>
      </c>
      <c r="I150" s="52">
        <f t="shared" si="30"/>
        <v>0</v>
      </c>
      <c r="J150" s="52">
        <f t="shared" si="30"/>
        <v>0</v>
      </c>
      <c r="K150" s="52">
        <f t="shared" si="30"/>
        <v>0</v>
      </c>
      <c r="L150" s="52">
        <f t="shared" si="30"/>
        <v>0</v>
      </c>
      <c r="M150" s="52">
        <f t="shared" si="30"/>
        <v>0</v>
      </c>
      <c r="N150" s="52">
        <f t="shared" si="30"/>
        <v>0</v>
      </c>
      <c r="O150" s="52">
        <f t="shared" si="30"/>
        <v>0</v>
      </c>
      <c r="P150" s="52">
        <f t="shared" si="30"/>
        <v>0</v>
      </c>
      <c r="Q150" s="52">
        <f t="shared" si="30"/>
        <v>0</v>
      </c>
    </row>
    <row r="151" spans="1:17" ht="11.45" customHeight="1" x14ac:dyDescent="0.25">
      <c r="A151" s="25" t="s">
        <v>18</v>
      </c>
      <c r="B151" s="56">
        <f t="shared" ref="B151:Q151" si="31">IF(B33=0,0,B33/B$17)</f>
        <v>0.36829831071324776</v>
      </c>
      <c r="C151" s="56">
        <f t="shared" si="31"/>
        <v>0.38030377250161085</v>
      </c>
      <c r="D151" s="56">
        <f t="shared" si="31"/>
        <v>0.37960790466455119</v>
      </c>
      <c r="E151" s="56">
        <f t="shared" si="31"/>
        <v>0.38572867948872264</v>
      </c>
      <c r="F151" s="56">
        <f t="shared" si="31"/>
        <v>0.40076046487656153</v>
      </c>
      <c r="G151" s="56">
        <f t="shared" si="31"/>
        <v>0.3984391870747197</v>
      </c>
      <c r="H151" s="56">
        <f t="shared" si="31"/>
        <v>0.39840461388989429</v>
      </c>
      <c r="I151" s="56">
        <f t="shared" si="31"/>
        <v>0.40735191831715328</v>
      </c>
      <c r="J151" s="56">
        <f t="shared" si="31"/>
        <v>0.39629515899880335</v>
      </c>
      <c r="K151" s="56">
        <f t="shared" si="31"/>
        <v>0.371483846799743</v>
      </c>
      <c r="L151" s="56">
        <f t="shared" si="31"/>
        <v>0.37027483919855203</v>
      </c>
      <c r="M151" s="56">
        <f t="shared" si="31"/>
        <v>0.36553725872715814</v>
      </c>
      <c r="N151" s="56">
        <f t="shared" si="31"/>
        <v>0.35674725355832648</v>
      </c>
      <c r="O151" s="56">
        <f t="shared" si="31"/>
        <v>0.34840505247636222</v>
      </c>
      <c r="P151" s="56">
        <f t="shared" si="31"/>
        <v>0.34333199614796028</v>
      </c>
      <c r="Q151" s="56">
        <f t="shared" si="31"/>
        <v>0.33391201040175389</v>
      </c>
    </row>
    <row r="152" spans="1:17" ht="11.45" customHeight="1" x14ac:dyDescent="0.25">
      <c r="A152" s="55" t="s">
        <v>27</v>
      </c>
      <c r="B152" s="54">
        <f t="shared" ref="B152:Q152" si="32">IF(B34=0,0,B34/B$17)</f>
        <v>8.1806133934514455E-2</v>
      </c>
      <c r="C152" s="54">
        <f t="shared" si="32"/>
        <v>9.2235896862791156E-2</v>
      </c>
      <c r="D152" s="54">
        <f t="shared" si="32"/>
        <v>7.6356896200530766E-2</v>
      </c>
      <c r="E152" s="54">
        <f t="shared" si="32"/>
        <v>7.7587598009970934E-2</v>
      </c>
      <c r="F152" s="54">
        <f t="shared" si="32"/>
        <v>7.6628774328013974E-2</v>
      </c>
      <c r="G152" s="54">
        <f t="shared" si="32"/>
        <v>7.2094173859345967E-2</v>
      </c>
      <c r="H152" s="54">
        <f t="shared" si="32"/>
        <v>7.4089465258406609E-2</v>
      </c>
      <c r="I152" s="54">
        <f t="shared" si="32"/>
        <v>8.5565849281813974E-2</v>
      </c>
      <c r="J152" s="54">
        <f t="shared" si="32"/>
        <v>8.1783025051968924E-2</v>
      </c>
      <c r="K152" s="54">
        <f t="shared" si="32"/>
        <v>7.2689259730120928E-2</v>
      </c>
      <c r="L152" s="54">
        <f t="shared" si="32"/>
        <v>7.0180134702604716E-2</v>
      </c>
      <c r="M152" s="54">
        <f t="shared" si="32"/>
        <v>6.9752657766051829E-2</v>
      </c>
      <c r="N152" s="54">
        <f t="shared" si="32"/>
        <v>6.9629426260010521E-2</v>
      </c>
      <c r="O152" s="54">
        <f t="shared" si="32"/>
        <v>6.9435637617087501E-2</v>
      </c>
      <c r="P152" s="54">
        <f t="shared" si="32"/>
        <v>7.0734219889768607E-2</v>
      </c>
      <c r="Q152" s="54">
        <f t="shared" si="32"/>
        <v>7.8221232305081489E-2</v>
      </c>
    </row>
    <row r="153" spans="1:17" ht="11.45" customHeight="1" x14ac:dyDescent="0.25">
      <c r="A153" s="53" t="s">
        <v>59</v>
      </c>
      <c r="B153" s="52">
        <f t="shared" ref="B153:Q153" si="33">IF(B35=0,0,B35/B$17)</f>
        <v>3.1849714304140694E-3</v>
      </c>
      <c r="C153" s="52">
        <f t="shared" si="33"/>
        <v>3.3589389902298808E-3</v>
      </c>
      <c r="D153" s="52">
        <f t="shared" si="33"/>
        <v>2.3905393194028541E-3</v>
      </c>
      <c r="E153" s="52">
        <f t="shared" si="33"/>
        <v>2.1362784932638331E-3</v>
      </c>
      <c r="F153" s="52">
        <f t="shared" si="33"/>
        <v>1.8604527624944201E-3</v>
      </c>
      <c r="G153" s="52">
        <f t="shared" si="33"/>
        <v>1.5319546217499784E-3</v>
      </c>
      <c r="H153" s="52">
        <f t="shared" si="33"/>
        <v>1.3865104979217022E-3</v>
      </c>
      <c r="I153" s="52">
        <f t="shared" si="33"/>
        <v>1.5106881841696555E-3</v>
      </c>
      <c r="J153" s="52">
        <f t="shared" si="33"/>
        <v>1.2338516904844272E-3</v>
      </c>
      <c r="K153" s="52">
        <f t="shared" si="33"/>
        <v>1.1118855617285013E-3</v>
      </c>
      <c r="L153" s="52">
        <f t="shared" si="33"/>
        <v>9.713954414842591E-4</v>
      </c>
      <c r="M153" s="52">
        <f t="shared" si="33"/>
        <v>8.8159798281735172E-4</v>
      </c>
      <c r="N153" s="52">
        <f t="shared" si="33"/>
        <v>9.0627465040192122E-4</v>
      </c>
      <c r="O153" s="52">
        <f t="shared" si="33"/>
        <v>1.0097478237230935E-3</v>
      </c>
      <c r="P153" s="52">
        <f t="shared" si="33"/>
        <v>9.7923769075789271E-4</v>
      </c>
      <c r="Q153" s="52">
        <f t="shared" si="33"/>
        <v>2.0239261738097219E-3</v>
      </c>
    </row>
    <row r="154" spans="1:17" ht="11.45" customHeight="1" x14ac:dyDescent="0.25">
      <c r="A154" s="53" t="s">
        <v>58</v>
      </c>
      <c r="B154" s="52">
        <f t="shared" ref="B154:Q154" si="34">IF(B36=0,0,B36/B$17)</f>
        <v>7.8621162504100395E-2</v>
      </c>
      <c r="C154" s="52">
        <f t="shared" si="34"/>
        <v>8.887695787256128E-2</v>
      </c>
      <c r="D154" s="52">
        <f t="shared" si="34"/>
        <v>7.3966356881127918E-2</v>
      </c>
      <c r="E154" s="52">
        <f t="shared" si="34"/>
        <v>7.545131951670711E-2</v>
      </c>
      <c r="F154" s="52">
        <f t="shared" si="34"/>
        <v>7.476832156551956E-2</v>
      </c>
      <c r="G154" s="52">
        <f t="shared" si="34"/>
        <v>7.0562219237595994E-2</v>
      </c>
      <c r="H154" s="52">
        <f t="shared" si="34"/>
        <v>7.2702954760484911E-2</v>
      </c>
      <c r="I154" s="52">
        <f t="shared" si="34"/>
        <v>8.4055161097644326E-2</v>
      </c>
      <c r="J154" s="52">
        <f t="shared" si="34"/>
        <v>8.0549173361484497E-2</v>
      </c>
      <c r="K154" s="52">
        <f t="shared" si="34"/>
        <v>7.1577374168392424E-2</v>
      </c>
      <c r="L154" s="52">
        <f t="shared" si="34"/>
        <v>6.920873926112045E-2</v>
      </c>
      <c r="M154" s="52">
        <f t="shared" si="34"/>
        <v>6.8871059783234476E-2</v>
      </c>
      <c r="N154" s="52">
        <f t="shared" si="34"/>
        <v>6.8723151609608596E-2</v>
      </c>
      <c r="O154" s="52">
        <f t="shared" si="34"/>
        <v>6.8423069340751819E-2</v>
      </c>
      <c r="P154" s="52">
        <f t="shared" si="34"/>
        <v>6.9746199442009049E-2</v>
      </c>
      <c r="Q154" s="52">
        <f t="shared" si="34"/>
        <v>7.6172022547889795E-2</v>
      </c>
    </row>
    <row r="155" spans="1:17" ht="11.45" customHeight="1" x14ac:dyDescent="0.25">
      <c r="A155" s="53" t="s">
        <v>57</v>
      </c>
      <c r="B155" s="52">
        <f t="shared" ref="B155:Q155" si="35">IF(B37=0,0,B37/B$17)</f>
        <v>0</v>
      </c>
      <c r="C155" s="52">
        <f t="shared" si="35"/>
        <v>0</v>
      </c>
      <c r="D155" s="52">
        <f t="shared" si="35"/>
        <v>0</v>
      </c>
      <c r="E155" s="52">
        <f t="shared" si="35"/>
        <v>0</v>
      </c>
      <c r="F155" s="52">
        <f t="shared" si="35"/>
        <v>0</v>
      </c>
      <c r="G155" s="52">
        <f t="shared" si="35"/>
        <v>0</v>
      </c>
      <c r="H155" s="52">
        <f t="shared" si="35"/>
        <v>0</v>
      </c>
      <c r="I155" s="52">
        <f t="shared" si="35"/>
        <v>0</v>
      </c>
      <c r="J155" s="52">
        <f t="shared" si="35"/>
        <v>0</v>
      </c>
      <c r="K155" s="52">
        <f t="shared" si="35"/>
        <v>0</v>
      </c>
      <c r="L155" s="52">
        <f t="shared" si="35"/>
        <v>0</v>
      </c>
      <c r="M155" s="52">
        <f t="shared" si="35"/>
        <v>0</v>
      </c>
      <c r="N155" s="52">
        <f t="shared" si="35"/>
        <v>0</v>
      </c>
      <c r="O155" s="52">
        <f t="shared" si="35"/>
        <v>5.9144515254622735E-8</v>
      </c>
      <c r="P155" s="52">
        <f t="shared" si="35"/>
        <v>4.5610557647274474E-6</v>
      </c>
      <c r="Q155" s="52">
        <f t="shared" si="35"/>
        <v>1.1756002101090839E-5</v>
      </c>
    </row>
    <row r="156" spans="1:17" ht="11.45" customHeight="1" x14ac:dyDescent="0.25">
      <c r="A156" s="53" t="s">
        <v>56</v>
      </c>
      <c r="B156" s="52">
        <f t="shared" ref="B156:Q156" si="36">IF(B38=0,0,B38/B$17)</f>
        <v>0</v>
      </c>
      <c r="C156" s="52">
        <f t="shared" si="36"/>
        <v>0</v>
      </c>
      <c r="D156" s="52">
        <f t="shared" si="36"/>
        <v>0</v>
      </c>
      <c r="E156" s="52">
        <f t="shared" si="36"/>
        <v>0</v>
      </c>
      <c r="F156" s="52">
        <f t="shared" si="36"/>
        <v>0</v>
      </c>
      <c r="G156" s="52">
        <f t="shared" si="36"/>
        <v>0</v>
      </c>
      <c r="H156" s="52">
        <f t="shared" si="36"/>
        <v>0</v>
      </c>
      <c r="I156" s="52">
        <f t="shared" si="36"/>
        <v>0</v>
      </c>
      <c r="J156" s="52">
        <f t="shared" si="36"/>
        <v>0</v>
      </c>
      <c r="K156" s="52">
        <f t="shared" si="36"/>
        <v>0</v>
      </c>
      <c r="L156" s="52">
        <f t="shared" si="36"/>
        <v>0</v>
      </c>
      <c r="M156" s="52">
        <f t="shared" si="36"/>
        <v>0</v>
      </c>
      <c r="N156" s="52">
        <f t="shared" si="36"/>
        <v>0</v>
      </c>
      <c r="O156" s="52">
        <f t="shared" si="36"/>
        <v>2.7613080973347853E-6</v>
      </c>
      <c r="P156" s="52">
        <f t="shared" si="36"/>
        <v>4.221701236940545E-6</v>
      </c>
      <c r="Q156" s="52">
        <f t="shared" si="36"/>
        <v>1.3527581280895269E-5</v>
      </c>
    </row>
    <row r="157" spans="1:17" ht="11.45" customHeight="1" x14ac:dyDescent="0.25">
      <c r="A157" s="53" t="s">
        <v>55</v>
      </c>
      <c r="B157" s="52">
        <f t="shared" ref="B157:Q157" si="37">IF(B39=0,0,B39/B$17)</f>
        <v>0</v>
      </c>
      <c r="C157" s="52">
        <f t="shared" si="37"/>
        <v>0</v>
      </c>
      <c r="D157" s="52">
        <f t="shared" si="37"/>
        <v>0</v>
      </c>
      <c r="E157" s="52">
        <f t="shared" si="37"/>
        <v>0</v>
      </c>
      <c r="F157" s="52">
        <f t="shared" si="37"/>
        <v>0</v>
      </c>
      <c r="G157" s="52">
        <f t="shared" si="37"/>
        <v>0</v>
      </c>
      <c r="H157" s="52">
        <f t="shared" si="37"/>
        <v>0</v>
      </c>
      <c r="I157" s="52">
        <f t="shared" si="37"/>
        <v>0</v>
      </c>
      <c r="J157" s="52">
        <f t="shared" si="37"/>
        <v>0</v>
      </c>
      <c r="K157" s="52">
        <f t="shared" si="37"/>
        <v>0</v>
      </c>
      <c r="L157" s="52">
        <f t="shared" si="37"/>
        <v>0</v>
      </c>
      <c r="M157" s="52">
        <f t="shared" si="37"/>
        <v>0</v>
      </c>
      <c r="N157" s="52">
        <f t="shared" si="37"/>
        <v>0</v>
      </c>
      <c r="O157" s="52">
        <f t="shared" si="37"/>
        <v>0</v>
      </c>
      <c r="P157" s="52">
        <f t="shared" si="37"/>
        <v>0</v>
      </c>
      <c r="Q157" s="52">
        <f t="shared" si="37"/>
        <v>0</v>
      </c>
    </row>
    <row r="158" spans="1:17" ht="11.45" customHeight="1" x14ac:dyDescent="0.25">
      <c r="A158" s="51" t="s">
        <v>24</v>
      </c>
      <c r="B158" s="50">
        <f t="shared" ref="B158:Q158" si="38">IF(B40=0,0,B40/B$17)</f>
        <v>0.28649217677873329</v>
      </c>
      <c r="C158" s="50">
        <f t="shared" si="38"/>
        <v>0.28806787563881969</v>
      </c>
      <c r="D158" s="50">
        <f t="shared" si="38"/>
        <v>0.30325100846402042</v>
      </c>
      <c r="E158" s="50">
        <f t="shared" si="38"/>
        <v>0.30814108147875169</v>
      </c>
      <c r="F158" s="50">
        <f t="shared" si="38"/>
        <v>0.32413169054854751</v>
      </c>
      <c r="G158" s="50">
        <f t="shared" si="38"/>
        <v>0.32634501321537368</v>
      </c>
      <c r="H158" s="50">
        <f t="shared" si="38"/>
        <v>0.32431514863148769</v>
      </c>
      <c r="I158" s="50">
        <f t="shared" si="38"/>
        <v>0.32178606903533929</v>
      </c>
      <c r="J158" s="50">
        <f t="shared" si="38"/>
        <v>0.31451213394683442</v>
      </c>
      <c r="K158" s="50">
        <f t="shared" si="38"/>
        <v>0.29879458706962203</v>
      </c>
      <c r="L158" s="50">
        <f t="shared" si="38"/>
        <v>0.30009470449594727</v>
      </c>
      <c r="M158" s="50">
        <f t="shared" si="38"/>
        <v>0.29578460096110631</v>
      </c>
      <c r="N158" s="50">
        <f t="shared" si="38"/>
        <v>0.28711782729831592</v>
      </c>
      <c r="O158" s="50">
        <f t="shared" si="38"/>
        <v>0.27896941485927473</v>
      </c>
      <c r="P158" s="50">
        <f t="shared" si="38"/>
        <v>0.27259777625819165</v>
      </c>
      <c r="Q158" s="50">
        <f t="shared" si="38"/>
        <v>0.2556907780966724</v>
      </c>
    </row>
    <row r="159" spans="1:17" ht="11.45" customHeight="1" x14ac:dyDescent="0.25">
      <c r="A159" s="53" t="s">
        <v>23</v>
      </c>
      <c r="B159" s="52">
        <f t="shared" ref="B159:Q159" si="39">IF(B41=0,0,B41/B$17)</f>
        <v>0.22950247445110225</v>
      </c>
      <c r="C159" s="52">
        <f t="shared" si="39"/>
        <v>0.23332162406280241</v>
      </c>
      <c r="D159" s="52">
        <f t="shared" si="39"/>
        <v>0.25030218663331111</v>
      </c>
      <c r="E159" s="52">
        <f t="shared" si="39"/>
        <v>0.25672335077480368</v>
      </c>
      <c r="F159" s="52">
        <f t="shared" si="39"/>
        <v>0.26833220679168651</v>
      </c>
      <c r="G159" s="52">
        <f t="shared" si="39"/>
        <v>0.27166899624782315</v>
      </c>
      <c r="H159" s="52">
        <f t="shared" si="39"/>
        <v>0.27114169556185153</v>
      </c>
      <c r="I159" s="52">
        <f t="shared" si="39"/>
        <v>0.27111142939011035</v>
      </c>
      <c r="J159" s="52">
        <f t="shared" si="39"/>
        <v>0.26482662124640705</v>
      </c>
      <c r="K159" s="52">
        <f t="shared" si="39"/>
        <v>0.24949522461642215</v>
      </c>
      <c r="L159" s="52">
        <f t="shared" si="39"/>
        <v>0.24964278303458604</v>
      </c>
      <c r="M159" s="52">
        <f t="shared" si="39"/>
        <v>0.2451731636114752</v>
      </c>
      <c r="N159" s="52">
        <f t="shared" si="39"/>
        <v>0.23636454355830255</v>
      </c>
      <c r="O159" s="52">
        <f t="shared" si="39"/>
        <v>0.22397100345184173</v>
      </c>
      <c r="P159" s="52">
        <f t="shared" si="39"/>
        <v>0.21990858569516231</v>
      </c>
      <c r="Q159" s="52">
        <f t="shared" si="39"/>
        <v>0.20633698171563644</v>
      </c>
    </row>
    <row r="160" spans="1:17" ht="11.45" customHeight="1" x14ac:dyDescent="0.25">
      <c r="A160" s="47" t="s">
        <v>22</v>
      </c>
      <c r="B160" s="46">
        <f t="shared" ref="B160:Q160" si="40">IF(B42=0,0,B42/B$17)</f>
        <v>5.6989702327631044E-2</v>
      </c>
      <c r="C160" s="46">
        <f t="shared" si="40"/>
        <v>5.4746251576017278E-2</v>
      </c>
      <c r="D160" s="46">
        <f t="shared" si="40"/>
        <v>5.29488218307093E-2</v>
      </c>
      <c r="E160" s="46">
        <f t="shared" si="40"/>
        <v>5.1417730703948027E-2</v>
      </c>
      <c r="F160" s="46">
        <f t="shared" si="40"/>
        <v>5.5799483756861022E-2</v>
      </c>
      <c r="G160" s="46">
        <f t="shared" si="40"/>
        <v>5.4676016967550548E-2</v>
      </c>
      <c r="H160" s="46">
        <f t="shared" si="40"/>
        <v>5.3173453069636153E-2</v>
      </c>
      <c r="I160" s="46">
        <f t="shared" si="40"/>
        <v>5.0674639645228954E-2</v>
      </c>
      <c r="J160" s="46">
        <f t="shared" si="40"/>
        <v>4.9685512700427419E-2</v>
      </c>
      <c r="K160" s="46">
        <f t="shared" si="40"/>
        <v>4.9299362453199928E-2</v>
      </c>
      <c r="L160" s="46">
        <f t="shared" si="40"/>
        <v>5.0451921461361245E-2</v>
      </c>
      <c r="M160" s="46">
        <f t="shared" si="40"/>
        <v>5.061143734963109E-2</v>
      </c>
      <c r="N160" s="46">
        <f t="shared" si="40"/>
        <v>5.0753283740013352E-2</v>
      </c>
      <c r="O160" s="46">
        <f t="shared" si="40"/>
        <v>5.4998411407432959E-2</v>
      </c>
      <c r="P160" s="46">
        <f t="shared" si="40"/>
        <v>5.2689190563029349E-2</v>
      </c>
      <c r="Q160" s="46">
        <f t="shared" si="40"/>
        <v>4.9353796381035903E-2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R248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186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3" spans="1:17" ht="11.45" customHeight="1" x14ac:dyDescent="0.25">
      <c r="A3" s="27" t="s">
        <v>70</v>
      </c>
      <c r="B3" s="41">
        <f>TrRoad_act!B57</f>
        <v>24208068.056496955</v>
      </c>
      <c r="C3" s="41">
        <f>TrRoad_act!C57</f>
        <v>24965415.426041849</v>
      </c>
      <c r="D3" s="41">
        <f>TrRoad_act!D57</f>
        <v>25749088.461736418</v>
      </c>
      <c r="E3" s="41">
        <f>TrRoad_act!E57</f>
        <v>25909131.554918192</v>
      </c>
      <c r="F3" s="41">
        <f>TrRoad_act!F57</f>
        <v>27176867.009015881</v>
      </c>
      <c r="G3" s="41">
        <f>TrRoad_act!G57</f>
        <v>28230026.117565203</v>
      </c>
      <c r="H3" s="41">
        <f>TrRoad_act!H57</f>
        <v>29377153.328989621</v>
      </c>
      <c r="I3" s="41">
        <f>TrRoad_act!I57</f>
        <v>31062109.042446233</v>
      </c>
      <c r="J3" s="41">
        <f>TrRoad_act!J57</f>
        <v>31292753.801594641</v>
      </c>
      <c r="K3" s="41">
        <f>TrRoad_act!K57</f>
        <v>30632504.133712426</v>
      </c>
      <c r="L3" s="41">
        <f>TrRoad_act!L57</f>
        <v>30656581.817271277</v>
      </c>
      <c r="M3" s="41">
        <f>TrRoad_act!M57</f>
        <v>30669393.915383335</v>
      </c>
      <c r="N3" s="41">
        <f>TrRoad_act!N57</f>
        <v>30396150.534236781</v>
      </c>
      <c r="O3" s="41">
        <f>TrRoad_act!O57</f>
        <v>30068081.194811769</v>
      </c>
      <c r="P3" s="41">
        <f>TrRoad_act!P57</f>
        <v>30202766.598401401</v>
      </c>
      <c r="Q3" s="41">
        <f>TrRoad_act!Q57</f>
        <v>30870685.970796518</v>
      </c>
    </row>
    <row r="4" spans="1:17" ht="11.45" customHeight="1" x14ac:dyDescent="0.25">
      <c r="A4" s="25" t="s">
        <v>39</v>
      </c>
      <c r="B4" s="40">
        <f>TrRoad_act!B58</f>
        <v>20844688</v>
      </c>
      <c r="C4" s="40">
        <f>TrRoad_act!C58</f>
        <v>21498102</v>
      </c>
      <c r="D4" s="40">
        <f>TrRoad_act!D58</f>
        <v>22351455</v>
      </c>
      <c r="E4" s="40">
        <f>TrRoad_act!E58</f>
        <v>22402316</v>
      </c>
      <c r="F4" s="40">
        <f>TrRoad_act!F58</f>
        <v>23454644</v>
      </c>
      <c r="G4" s="40">
        <f>TrRoad_act!G58</f>
        <v>24426225</v>
      </c>
      <c r="H4" s="40">
        <f>TrRoad_act!H58</f>
        <v>25516305</v>
      </c>
      <c r="I4" s="40">
        <f>TrRoad_act!I58</f>
        <v>26565102</v>
      </c>
      <c r="J4" s="40">
        <f>TrRoad_act!J58</f>
        <v>27120725</v>
      </c>
      <c r="K4" s="40">
        <f>TrRoad_act!K58</f>
        <v>27007492</v>
      </c>
      <c r="L4" s="40">
        <f>TrRoad_act!L58</f>
        <v>27209893</v>
      </c>
      <c r="M4" s="40">
        <f>TrRoad_act!M58</f>
        <v>27368295</v>
      </c>
      <c r="N4" s="40">
        <f>TrRoad_act!N58</f>
        <v>27332390</v>
      </c>
      <c r="O4" s="40">
        <f>TrRoad_act!O58</f>
        <v>27083881</v>
      </c>
      <c r="P4" s="40">
        <f>TrRoad_act!P58</f>
        <v>27123473</v>
      </c>
      <c r="Q4" s="40">
        <f>TrRoad_act!Q58</f>
        <v>27525952</v>
      </c>
    </row>
    <row r="5" spans="1:17" ht="11.45" customHeight="1" x14ac:dyDescent="0.25">
      <c r="A5" s="23" t="s">
        <v>30</v>
      </c>
      <c r="B5" s="39">
        <f>TrRoad_act!B59</f>
        <v>3242201</v>
      </c>
      <c r="C5" s="39">
        <f>TrRoad_act!C59</f>
        <v>3290200</v>
      </c>
      <c r="D5" s="39">
        <f>TrRoad_act!D59</f>
        <v>3561450</v>
      </c>
      <c r="E5" s="39">
        <f>TrRoad_act!E59</f>
        <v>3657119</v>
      </c>
      <c r="F5" s="39">
        <f>TrRoad_act!F59</f>
        <v>3854128</v>
      </c>
      <c r="G5" s="39">
        <f>TrRoad_act!G59</f>
        <v>4117600.0000000005</v>
      </c>
      <c r="H5" s="39">
        <f>TrRoad_act!H59</f>
        <v>4401146</v>
      </c>
      <c r="I5" s="39">
        <f>TrRoad_act!I59</f>
        <v>4741760</v>
      </c>
      <c r="J5" s="39">
        <f>TrRoad_act!J59</f>
        <v>4911504</v>
      </c>
      <c r="K5" s="39">
        <f>TrRoad_act!K59</f>
        <v>4958879</v>
      </c>
      <c r="L5" s="39">
        <f>TrRoad_act!L59</f>
        <v>4997689</v>
      </c>
      <c r="M5" s="39">
        <f>TrRoad_act!M59</f>
        <v>5027461</v>
      </c>
      <c r="N5" s="39">
        <f>TrRoad_act!N59</f>
        <v>5021965</v>
      </c>
      <c r="O5" s="39">
        <f>TrRoad_act!O59</f>
        <v>4998320</v>
      </c>
      <c r="P5" s="39">
        <f>TrRoad_act!P59</f>
        <v>5033209</v>
      </c>
      <c r="Q5" s="39">
        <f>TrRoad_act!Q59</f>
        <v>5102674</v>
      </c>
    </row>
    <row r="6" spans="1:17" ht="11.45" customHeight="1" x14ac:dyDescent="0.25">
      <c r="A6" s="19" t="s">
        <v>29</v>
      </c>
      <c r="B6" s="38">
        <f>TrRoad_act!B60</f>
        <v>17547000</v>
      </c>
      <c r="C6" s="38">
        <f>TrRoad_act!C60</f>
        <v>18151000</v>
      </c>
      <c r="D6" s="38">
        <f>TrRoad_act!D60</f>
        <v>18733000</v>
      </c>
      <c r="E6" s="38">
        <f>TrRoad_act!E60</f>
        <v>18688000</v>
      </c>
      <c r="F6" s="38">
        <f>TrRoad_act!F60</f>
        <v>19542000</v>
      </c>
      <c r="G6" s="38">
        <f>TrRoad_act!G60</f>
        <v>20250377</v>
      </c>
      <c r="H6" s="38">
        <f>TrRoad_act!H60</f>
        <v>21053000</v>
      </c>
      <c r="I6" s="38">
        <f>TrRoad_act!I60</f>
        <v>21760000</v>
      </c>
      <c r="J6" s="38">
        <f>TrRoad_act!J60</f>
        <v>22145000</v>
      </c>
      <c r="K6" s="38">
        <f>TrRoad_act!K60</f>
        <v>21984000</v>
      </c>
      <c r="L6" s="38">
        <f>TrRoad_act!L60</f>
        <v>22148000</v>
      </c>
      <c r="M6" s="38">
        <f>TrRoad_act!M60</f>
        <v>22277000</v>
      </c>
      <c r="N6" s="38">
        <f>TrRoad_act!N60</f>
        <v>22248000</v>
      </c>
      <c r="O6" s="38">
        <f>TrRoad_act!O60</f>
        <v>22024538</v>
      </c>
      <c r="P6" s="38">
        <f>TrRoad_act!P60</f>
        <v>22029512</v>
      </c>
      <c r="Q6" s="38">
        <f>TrRoad_act!Q60</f>
        <v>22355549</v>
      </c>
    </row>
    <row r="7" spans="1:17" ht="11.45" customHeight="1" x14ac:dyDescent="0.25">
      <c r="A7" s="62" t="s">
        <v>59</v>
      </c>
      <c r="B7" s="42">
        <f>TrRoad_act!B61</f>
        <v>12747000</v>
      </c>
      <c r="C7" s="42">
        <f>TrRoad_act!C61</f>
        <v>12726967</v>
      </c>
      <c r="D7" s="42">
        <f>TrRoad_act!D61</f>
        <v>12661105</v>
      </c>
      <c r="E7" s="42">
        <f>TrRoad_act!E61</f>
        <v>12036547</v>
      </c>
      <c r="F7" s="42">
        <f>TrRoad_act!F61</f>
        <v>11972442</v>
      </c>
      <c r="G7" s="42">
        <f>TrRoad_act!G61</f>
        <v>11796628</v>
      </c>
      <c r="H7" s="42">
        <f>TrRoad_act!H61</f>
        <v>11614522</v>
      </c>
      <c r="I7" s="42">
        <f>TrRoad_act!I61</f>
        <v>11451736</v>
      </c>
      <c r="J7" s="42">
        <f>TrRoad_act!J61</f>
        <v>11315715</v>
      </c>
      <c r="K7" s="42">
        <f>TrRoad_act!K61</f>
        <v>10872872</v>
      </c>
      <c r="L7" s="42">
        <f>TrRoad_act!L61</f>
        <v>10650447</v>
      </c>
      <c r="M7" s="42">
        <f>TrRoad_act!M61</f>
        <v>10487363</v>
      </c>
      <c r="N7" s="42">
        <f>TrRoad_act!N61</f>
        <v>10267769</v>
      </c>
      <c r="O7" s="42">
        <f>TrRoad_act!O61</f>
        <v>9904578</v>
      </c>
      <c r="P7" s="42">
        <f>TrRoad_act!P61</f>
        <v>9650838</v>
      </c>
      <c r="Q7" s="42">
        <f>TrRoad_act!Q61</f>
        <v>9625992</v>
      </c>
    </row>
    <row r="8" spans="1:17" ht="11.45" customHeight="1" x14ac:dyDescent="0.25">
      <c r="A8" s="62" t="s">
        <v>58</v>
      </c>
      <c r="B8" s="42">
        <f>TrRoad_act!B62</f>
        <v>4702000</v>
      </c>
      <c r="C8" s="42">
        <f>TrRoad_act!C62</f>
        <v>5326111</v>
      </c>
      <c r="D8" s="42">
        <f>TrRoad_act!D62</f>
        <v>5971975</v>
      </c>
      <c r="E8" s="42">
        <f>TrRoad_act!E62</f>
        <v>6559600</v>
      </c>
      <c r="F8" s="42">
        <f>TrRoad_act!F62</f>
        <v>7467979</v>
      </c>
      <c r="G8" s="42">
        <f>TrRoad_act!G62</f>
        <v>8364211</v>
      </c>
      <c r="H8" s="42">
        <f>TrRoad_act!H62</f>
        <v>9335172</v>
      </c>
      <c r="I8" s="42">
        <f>TrRoad_act!I62</f>
        <v>10207160</v>
      </c>
      <c r="J8" s="42">
        <f>TrRoad_act!J62</f>
        <v>10759654</v>
      </c>
      <c r="K8" s="42">
        <f>TrRoad_act!K62</f>
        <v>11035608</v>
      </c>
      <c r="L8" s="42">
        <f>TrRoad_act!L62</f>
        <v>11415768</v>
      </c>
      <c r="M8" s="42">
        <f>TrRoad_act!M62</f>
        <v>11703494</v>
      </c>
      <c r="N8" s="42">
        <f>TrRoad_act!N62</f>
        <v>11848844</v>
      </c>
      <c r="O8" s="42">
        <f>TrRoad_act!O62</f>
        <v>11967365</v>
      </c>
      <c r="P8" s="42">
        <f>TrRoad_act!P62</f>
        <v>12217059</v>
      </c>
      <c r="Q8" s="42">
        <f>TrRoad_act!Q62</f>
        <v>12553158</v>
      </c>
    </row>
    <row r="9" spans="1:17" ht="11.45" customHeight="1" x14ac:dyDescent="0.25">
      <c r="A9" s="62" t="s">
        <v>57</v>
      </c>
      <c r="B9" s="42">
        <f>TrRoad_act!B63</f>
        <v>98000</v>
      </c>
      <c r="C9" s="42">
        <f>TrRoad_act!C63</f>
        <v>97922</v>
      </c>
      <c r="D9" s="42">
        <f>TrRoad_act!D63</f>
        <v>99920</v>
      </c>
      <c r="E9" s="42">
        <f>TrRoad_act!E63</f>
        <v>91853</v>
      </c>
      <c r="F9" s="42">
        <f>TrRoad_act!F63</f>
        <v>88085</v>
      </c>
      <c r="G9" s="42">
        <f>TrRoad_act!G63</f>
        <v>60013</v>
      </c>
      <c r="H9" s="42">
        <f>TrRoad_act!H63</f>
        <v>54354</v>
      </c>
      <c r="I9" s="42">
        <f>TrRoad_act!I63</f>
        <v>52933</v>
      </c>
      <c r="J9" s="42">
        <f>TrRoad_act!J63</f>
        <v>19900</v>
      </c>
      <c r="K9" s="42">
        <f>TrRoad_act!K63</f>
        <v>24835</v>
      </c>
      <c r="L9" s="42">
        <f>TrRoad_act!L63</f>
        <v>29470</v>
      </c>
      <c r="M9" s="42">
        <f>TrRoad_act!M63</f>
        <v>33944</v>
      </c>
      <c r="N9" s="42">
        <f>TrRoad_act!N63</f>
        <v>44062</v>
      </c>
      <c r="O9" s="42">
        <f>TrRoad_act!O63</f>
        <v>53468</v>
      </c>
      <c r="P9" s="42">
        <f>TrRoad_act!P63</f>
        <v>58104</v>
      </c>
      <c r="Q9" s="42">
        <f>TrRoad_act!Q63</f>
        <v>59132</v>
      </c>
    </row>
    <row r="10" spans="1:17" ht="11.45" customHeight="1" x14ac:dyDescent="0.25">
      <c r="A10" s="62" t="s">
        <v>56</v>
      </c>
      <c r="B10" s="42">
        <f>TrRoad_act!B64</f>
        <v>0</v>
      </c>
      <c r="C10" s="42">
        <f>TrRoad_act!C64</f>
        <v>0</v>
      </c>
      <c r="D10" s="42">
        <f>TrRoad_act!D64</f>
        <v>0</v>
      </c>
      <c r="E10" s="42">
        <f>TrRoad_act!E64</f>
        <v>0</v>
      </c>
      <c r="F10" s="42">
        <f>TrRoad_act!F64</f>
        <v>13494</v>
      </c>
      <c r="G10" s="42">
        <f>TrRoad_act!G64</f>
        <v>29525</v>
      </c>
      <c r="H10" s="42">
        <f>TrRoad_act!H64</f>
        <v>48952</v>
      </c>
      <c r="I10" s="42">
        <f>TrRoad_act!I64</f>
        <v>48171</v>
      </c>
      <c r="J10" s="42">
        <f>TrRoad_act!J64</f>
        <v>49731</v>
      </c>
      <c r="K10" s="42">
        <f>TrRoad_act!K64</f>
        <v>50685</v>
      </c>
      <c r="L10" s="42">
        <f>TrRoad_act!L64</f>
        <v>52239</v>
      </c>
      <c r="M10" s="42">
        <f>TrRoad_act!M64</f>
        <v>51741</v>
      </c>
      <c r="N10" s="42">
        <f>TrRoad_act!N64</f>
        <v>86460</v>
      </c>
      <c r="O10" s="42">
        <f>TrRoad_act!O64</f>
        <v>97470</v>
      </c>
      <c r="P10" s="42">
        <f>TrRoad_act!P64</f>
        <v>100321</v>
      </c>
      <c r="Q10" s="42">
        <f>TrRoad_act!Q64</f>
        <v>110554</v>
      </c>
    </row>
    <row r="11" spans="1:17" ht="11.45" customHeight="1" x14ac:dyDescent="0.25">
      <c r="A11" s="62" t="s">
        <v>60</v>
      </c>
      <c r="B11" s="42">
        <f>TrRoad_act!B65</f>
        <v>0</v>
      </c>
      <c r="C11" s="42">
        <f>TrRoad_act!C65</f>
        <v>0</v>
      </c>
      <c r="D11" s="42">
        <f>TrRoad_act!D65</f>
        <v>0</v>
      </c>
      <c r="E11" s="42">
        <f>TrRoad_act!E65</f>
        <v>0</v>
      </c>
      <c r="F11" s="42">
        <f>TrRoad_act!F65</f>
        <v>0</v>
      </c>
      <c r="G11" s="42">
        <f>TrRoad_act!G65</f>
        <v>0</v>
      </c>
      <c r="H11" s="42">
        <f>TrRoad_act!H65</f>
        <v>0</v>
      </c>
      <c r="I11" s="42">
        <f>TrRoad_act!I65</f>
        <v>0</v>
      </c>
      <c r="J11" s="42">
        <f>TrRoad_act!J65</f>
        <v>0</v>
      </c>
      <c r="K11" s="42">
        <f>TrRoad_act!K65</f>
        <v>0</v>
      </c>
      <c r="L11" s="42">
        <f>TrRoad_act!L65</f>
        <v>0</v>
      </c>
      <c r="M11" s="42">
        <f>TrRoad_act!M65</f>
        <v>0</v>
      </c>
      <c r="N11" s="42">
        <f>TrRoad_act!N65</f>
        <v>0</v>
      </c>
      <c r="O11" s="42">
        <f>TrRoad_act!O65</f>
        <v>0</v>
      </c>
      <c r="P11" s="42">
        <f>TrRoad_act!P65</f>
        <v>358</v>
      </c>
      <c r="Q11" s="42">
        <f>TrRoad_act!Q65</f>
        <v>1364</v>
      </c>
    </row>
    <row r="12" spans="1:17" ht="11.45" customHeight="1" x14ac:dyDescent="0.25">
      <c r="A12" s="62" t="s">
        <v>55</v>
      </c>
      <c r="B12" s="42">
        <f>TrRoad_act!B66</f>
        <v>0</v>
      </c>
      <c r="C12" s="42">
        <f>TrRoad_act!C66</f>
        <v>0</v>
      </c>
      <c r="D12" s="42">
        <f>TrRoad_act!D66</f>
        <v>0</v>
      </c>
      <c r="E12" s="42">
        <f>TrRoad_act!E66</f>
        <v>0</v>
      </c>
      <c r="F12" s="42">
        <f>TrRoad_act!F66</f>
        <v>0</v>
      </c>
      <c r="G12" s="42">
        <f>TrRoad_act!G66</f>
        <v>0</v>
      </c>
      <c r="H12" s="42">
        <f>TrRoad_act!H66</f>
        <v>0</v>
      </c>
      <c r="I12" s="42">
        <f>TrRoad_act!I66</f>
        <v>0</v>
      </c>
      <c r="J12" s="42">
        <f>TrRoad_act!J66</f>
        <v>0</v>
      </c>
      <c r="K12" s="42">
        <f>TrRoad_act!K66</f>
        <v>0</v>
      </c>
      <c r="L12" s="42">
        <f>TrRoad_act!L66</f>
        <v>76</v>
      </c>
      <c r="M12" s="42">
        <f>TrRoad_act!M66</f>
        <v>458</v>
      </c>
      <c r="N12" s="42">
        <f>TrRoad_act!N66</f>
        <v>865</v>
      </c>
      <c r="O12" s="42">
        <f>TrRoad_act!O66</f>
        <v>1657</v>
      </c>
      <c r="P12" s="42">
        <f>TrRoad_act!P66</f>
        <v>2832</v>
      </c>
      <c r="Q12" s="42">
        <f>TrRoad_act!Q66</f>
        <v>5349</v>
      </c>
    </row>
    <row r="13" spans="1:17" ht="11.45" customHeight="1" x14ac:dyDescent="0.25">
      <c r="A13" s="19" t="s">
        <v>28</v>
      </c>
      <c r="B13" s="38">
        <f>TrRoad_act!B67</f>
        <v>55487</v>
      </c>
      <c r="C13" s="38">
        <f>TrRoad_act!C67</f>
        <v>56902</v>
      </c>
      <c r="D13" s="38">
        <f>TrRoad_act!D67</f>
        <v>57005</v>
      </c>
      <c r="E13" s="38">
        <f>TrRoad_act!E67</f>
        <v>57197</v>
      </c>
      <c r="F13" s="38">
        <f>TrRoad_act!F67</f>
        <v>58516</v>
      </c>
      <c r="G13" s="38">
        <f>TrRoad_act!G67</f>
        <v>58248</v>
      </c>
      <c r="H13" s="38">
        <f>TrRoad_act!H67</f>
        <v>62159</v>
      </c>
      <c r="I13" s="38">
        <f>TrRoad_act!I67</f>
        <v>63342</v>
      </c>
      <c r="J13" s="38">
        <f>TrRoad_act!J67</f>
        <v>64221</v>
      </c>
      <c r="K13" s="38">
        <f>TrRoad_act!K67</f>
        <v>64613</v>
      </c>
      <c r="L13" s="38">
        <f>TrRoad_act!L67</f>
        <v>64204</v>
      </c>
      <c r="M13" s="38">
        <f>TrRoad_act!M67</f>
        <v>63834</v>
      </c>
      <c r="N13" s="38">
        <f>TrRoad_act!N67</f>
        <v>62425</v>
      </c>
      <c r="O13" s="38">
        <f>TrRoad_act!O67</f>
        <v>61023</v>
      </c>
      <c r="P13" s="38">
        <f>TrRoad_act!P67</f>
        <v>60752</v>
      </c>
      <c r="Q13" s="38">
        <f>TrRoad_act!Q67</f>
        <v>67729</v>
      </c>
    </row>
    <row r="14" spans="1:17" ht="11.45" customHeight="1" x14ac:dyDescent="0.25">
      <c r="A14" s="62" t="s">
        <v>59</v>
      </c>
      <c r="B14" s="37">
        <f>TrRoad_act!B68</f>
        <v>964</v>
      </c>
      <c r="C14" s="37">
        <f>TrRoad_act!C68</f>
        <v>988</v>
      </c>
      <c r="D14" s="37">
        <f>TrRoad_act!D68</f>
        <v>1036</v>
      </c>
      <c r="E14" s="37">
        <f>TrRoad_act!E68</f>
        <v>1018</v>
      </c>
      <c r="F14" s="37">
        <f>TrRoad_act!F68</f>
        <v>1006</v>
      </c>
      <c r="G14" s="37">
        <f>TrRoad_act!G68</f>
        <v>920</v>
      </c>
      <c r="H14" s="37">
        <f>TrRoad_act!H68</f>
        <v>900</v>
      </c>
      <c r="I14" s="37">
        <f>TrRoad_act!I68</f>
        <v>1000</v>
      </c>
      <c r="J14" s="37">
        <f>TrRoad_act!J68</f>
        <v>930</v>
      </c>
      <c r="K14" s="37">
        <f>TrRoad_act!K68</f>
        <v>864</v>
      </c>
      <c r="L14" s="37">
        <f>TrRoad_act!L68</f>
        <v>817</v>
      </c>
      <c r="M14" s="37">
        <f>TrRoad_act!M68</f>
        <v>783</v>
      </c>
      <c r="N14" s="37">
        <f>TrRoad_act!N68</f>
        <v>743</v>
      </c>
      <c r="O14" s="37">
        <f>TrRoad_act!O68</f>
        <v>710</v>
      </c>
      <c r="P14" s="37">
        <f>TrRoad_act!P68</f>
        <v>682</v>
      </c>
      <c r="Q14" s="37">
        <f>TrRoad_act!Q68</f>
        <v>649</v>
      </c>
    </row>
    <row r="15" spans="1:17" ht="11.45" customHeight="1" x14ac:dyDescent="0.25">
      <c r="A15" s="62" t="s">
        <v>58</v>
      </c>
      <c r="B15" s="37">
        <f>TrRoad_act!B69</f>
        <v>53768</v>
      </c>
      <c r="C15" s="37">
        <f>TrRoad_act!C69</f>
        <v>55158</v>
      </c>
      <c r="D15" s="37">
        <f>TrRoad_act!D69</f>
        <v>55917</v>
      </c>
      <c r="E15" s="37">
        <f>TrRoad_act!E69</f>
        <v>54975</v>
      </c>
      <c r="F15" s="37">
        <f>TrRoad_act!F69</f>
        <v>55951</v>
      </c>
      <c r="G15" s="37">
        <f>TrRoad_act!G69</f>
        <v>55546</v>
      </c>
      <c r="H15" s="37">
        <f>TrRoad_act!H69</f>
        <v>59300</v>
      </c>
      <c r="I15" s="37">
        <f>TrRoad_act!I69</f>
        <v>59800</v>
      </c>
      <c r="J15" s="37">
        <f>TrRoad_act!J69</f>
        <v>60924</v>
      </c>
      <c r="K15" s="37">
        <f>TrRoad_act!K69</f>
        <v>61363</v>
      </c>
      <c r="L15" s="37">
        <f>TrRoad_act!L69</f>
        <v>61001</v>
      </c>
      <c r="M15" s="37">
        <f>TrRoad_act!M69</f>
        <v>60669</v>
      </c>
      <c r="N15" s="37">
        <f>TrRoad_act!N69</f>
        <v>59288</v>
      </c>
      <c r="O15" s="37">
        <f>TrRoad_act!O69</f>
        <v>58006</v>
      </c>
      <c r="P15" s="37">
        <f>TrRoad_act!P69</f>
        <v>57919</v>
      </c>
      <c r="Q15" s="37">
        <f>TrRoad_act!Q69</f>
        <v>57747</v>
      </c>
    </row>
    <row r="16" spans="1:17" ht="11.45" customHeight="1" x14ac:dyDescent="0.25">
      <c r="A16" s="62" t="s">
        <v>57</v>
      </c>
      <c r="B16" s="37">
        <f>TrRoad_act!B70</f>
        <v>0</v>
      </c>
      <c r="C16" s="37">
        <f>TrRoad_act!C70</f>
        <v>0</v>
      </c>
      <c r="D16" s="37">
        <f>TrRoad_act!D70</f>
        <v>0</v>
      </c>
      <c r="E16" s="37">
        <f>TrRoad_act!E70</f>
        <v>0</v>
      </c>
      <c r="F16" s="37">
        <f>TrRoad_act!F70</f>
        <v>0</v>
      </c>
      <c r="G16" s="37">
        <f>TrRoad_act!G70</f>
        <v>0</v>
      </c>
      <c r="H16" s="37">
        <f>TrRoad_act!H70</f>
        <v>0</v>
      </c>
      <c r="I16" s="37">
        <f>TrRoad_act!I70</f>
        <v>0</v>
      </c>
      <c r="J16" s="37">
        <f>TrRoad_act!J70</f>
        <v>0</v>
      </c>
      <c r="K16" s="37">
        <f>TrRoad_act!K70</f>
        <v>0</v>
      </c>
      <c r="L16" s="37">
        <f>TrRoad_act!L70</f>
        <v>0</v>
      </c>
      <c r="M16" s="37">
        <f>TrRoad_act!M70</f>
        <v>0</v>
      </c>
      <c r="N16" s="37">
        <f>TrRoad_act!N70</f>
        <v>0</v>
      </c>
      <c r="O16" s="37">
        <f>TrRoad_act!O70</f>
        <v>0</v>
      </c>
      <c r="P16" s="37">
        <f>TrRoad_act!P70</f>
        <v>4</v>
      </c>
      <c r="Q16" s="37">
        <f>TrRoad_act!Q70</f>
        <v>103</v>
      </c>
    </row>
    <row r="17" spans="1:17" ht="11.45" customHeight="1" x14ac:dyDescent="0.25">
      <c r="A17" s="62" t="s">
        <v>56</v>
      </c>
      <c r="B17" s="37">
        <f>TrRoad_act!B71</f>
        <v>755</v>
      </c>
      <c r="C17" s="37">
        <f>TrRoad_act!C71</f>
        <v>756</v>
      </c>
      <c r="D17" s="37">
        <f>TrRoad_act!D71</f>
        <v>52</v>
      </c>
      <c r="E17" s="37">
        <f>TrRoad_act!E71</f>
        <v>1204</v>
      </c>
      <c r="F17" s="37">
        <f>TrRoad_act!F71</f>
        <v>1559</v>
      </c>
      <c r="G17" s="37">
        <f>TrRoad_act!G71</f>
        <v>1782</v>
      </c>
      <c r="H17" s="37">
        <f>TrRoad_act!H71</f>
        <v>1959</v>
      </c>
      <c r="I17" s="37">
        <f>TrRoad_act!I71</f>
        <v>2542</v>
      </c>
      <c r="J17" s="37">
        <f>TrRoad_act!J71</f>
        <v>2367</v>
      </c>
      <c r="K17" s="37">
        <f>TrRoad_act!K71</f>
        <v>2386</v>
      </c>
      <c r="L17" s="37">
        <f>TrRoad_act!L71</f>
        <v>2386</v>
      </c>
      <c r="M17" s="37">
        <f>TrRoad_act!M71</f>
        <v>2382</v>
      </c>
      <c r="N17" s="37">
        <f>TrRoad_act!N71</f>
        <v>2394</v>
      </c>
      <c r="O17" s="37">
        <f>TrRoad_act!O71</f>
        <v>2307</v>
      </c>
      <c r="P17" s="37">
        <f>TrRoad_act!P71</f>
        <v>2076</v>
      </c>
      <c r="Q17" s="37">
        <f>TrRoad_act!Q71</f>
        <v>9115</v>
      </c>
    </row>
    <row r="18" spans="1:17" ht="11.45" customHeight="1" x14ac:dyDescent="0.25">
      <c r="A18" s="62" t="s">
        <v>55</v>
      </c>
      <c r="B18" s="37">
        <f>TrRoad_act!B72</f>
        <v>0</v>
      </c>
      <c r="C18" s="37">
        <f>TrRoad_act!C72</f>
        <v>0</v>
      </c>
      <c r="D18" s="37">
        <f>TrRoad_act!D72</f>
        <v>0</v>
      </c>
      <c r="E18" s="37">
        <f>TrRoad_act!E72</f>
        <v>0</v>
      </c>
      <c r="F18" s="37">
        <f>TrRoad_act!F72</f>
        <v>0</v>
      </c>
      <c r="G18" s="37">
        <f>TrRoad_act!G72</f>
        <v>0</v>
      </c>
      <c r="H18" s="37">
        <f>TrRoad_act!H72</f>
        <v>0</v>
      </c>
      <c r="I18" s="37">
        <f>TrRoad_act!I72</f>
        <v>0</v>
      </c>
      <c r="J18" s="37">
        <f>TrRoad_act!J72</f>
        <v>0</v>
      </c>
      <c r="K18" s="37">
        <f>TrRoad_act!K72</f>
        <v>0</v>
      </c>
      <c r="L18" s="37">
        <f>TrRoad_act!L72</f>
        <v>0</v>
      </c>
      <c r="M18" s="37">
        <f>TrRoad_act!M72</f>
        <v>0</v>
      </c>
      <c r="N18" s="37">
        <f>TrRoad_act!N72</f>
        <v>0</v>
      </c>
      <c r="O18" s="37">
        <f>TrRoad_act!O72</f>
        <v>0</v>
      </c>
      <c r="P18" s="37">
        <f>TrRoad_act!P72</f>
        <v>71</v>
      </c>
      <c r="Q18" s="37">
        <f>TrRoad_act!Q72</f>
        <v>115</v>
      </c>
    </row>
    <row r="19" spans="1:17" ht="11.45" customHeight="1" x14ac:dyDescent="0.25">
      <c r="A19" s="25" t="s">
        <v>18</v>
      </c>
      <c r="B19" s="40">
        <f>TrRoad_act!B73</f>
        <v>3363380.0564969545</v>
      </c>
      <c r="C19" s="40">
        <f>TrRoad_act!C73</f>
        <v>3467313.4260418499</v>
      </c>
      <c r="D19" s="40">
        <f>TrRoad_act!D73</f>
        <v>3397633.4617364188</v>
      </c>
      <c r="E19" s="40">
        <f>TrRoad_act!E73</f>
        <v>3506815.5549181905</v>
      </c>
      <c r="F19" s="40">
        <f>TrRoad_act!F73</f>
        <v>3722223.0090158796</v>
      </c>
      <c r="G19" s="40">
        <f>TrRoad_act!G73</f>
        <v>3803801.1175652039</v>
      </c>
      <c r="H19" s="40">
        <f>TrRoad_act!H73</f>
        <v>3860848.3289896203</v>
      </c>
      <c r="I19" s="40">
        <f>TrRoad_act!I73</f>
        <v>4497007.0424462324</v>
      </c>
      <c r="J19" s="40">
        <f>TrRoad_act!J73</f>
        <v>4172028.801594642</v>
      </c>
      <c r="K19" s="40">
        <f>TrRoad_act!K73</f>
        <v>3625012.1337124258</v>
      </c>
      <c r="L19" s="40">
        <f>TrRoad_act!L73</f>
        <v>3446688.8172712782</v>
      </c>
      <c r="M19" s="40">
        <f>TrRoad_act!M73</f>
        <v>3301098.9153833347</v>
      </c>
      <c r="N19" s="40">
        <f>TrRoad_act!N73</f>
        <v>3063760.5342367822</v>
      </c>
      <c r="O19" s="40">
        <f>TrRoad_act!O73</f>
        <v>2984200.1948117679</v>
      </c>
      <c r="P19" s="40">
        <f>TrRoad_act!P73</f>
        <v>3079293.5984014007</v>
      </c>
      <c r="Q19" s="40">
        <f>TrRoad_act!Q73</f>
        <v>3344733.9707965185</v>
      </c>
    </row>
    <row r="20" spans="1:17" ht="11.45" customHeight="1" x14ac:dyDescent="0.25">
      <c r="A20" s="23" t="s">
        <v>27</v>
      </c>
      <c r="B20" s="39">
        <f>TrRoad_act!B74</f>
        <v>2891834</v>
      </c>
      <c r="C20" s="39">
        <f>TrRoad_act!C74</f>
        <v>2982968</v>
      </c>
      <c r="D20" s="39">
        <f>TrRoad_act!D74</f>
        <v>2906938</v>
      </c>
      <c r="E20" s="39">
        <f>TrRoad_act!E74</f>
        <v>2996438</v>
      </c>
      <c r="F20" s="39">
        <f>TrRoad_act!F74</f>
        <v>3206773</v>
      </c>
      <c r="G20" s="39">
        <f>TrRoad_act!G74</f>
        <v>3279859</v>
      </c>
      <c r="H20" s="39">
        <f>TrRoad_act!H74</f>
        <v>3328697</v>
      </c>
      <c r="I20" s="39">
        <f>TrRoad_act!I74</f>
        <v>3949516</v>
      </c>
      <c r="J20" s="39">
        <f>TrRoad_act!J74</f>
        <v>3626082</v>
      </c>
      <c r="K20" s="39">
        <f>TrRoad_act!K74</f>
        <v>3088449</v>
      </c>
      <c r="L20" s="39">
        <f>TrRoad_act!L74</f>
        <v>2923723</v>
      </c>
      <c r="M20" s="39">
        <f>TrRoad_act!M74</f>
        <v>2791808</v>
      </c>
      <c r="N20" s="39">
        <f>TrRoad_act!N74</f>
        <v>2571941</v>
      </c>
      <c r="O20" s="39">
        <f>TrRoad_act!O74</f>
        <v>2483314</v>
      </c>
      <c r="P20" s="39">
        <f>TrRoad_act!P74</f>
        <v>2576691</v>
      </c>
      <c r="Q20" s="39">
        <f>TrRoad_act!Q74</f>
        <v>2834711</v>
      </c>
    </row>
    <row r="21" spans="1:17" ht="11.45" customHeight="1" x14ac:dyDescent="0.25">
      <c r="A21" s="62" t="s">
        <v>59</v>
      </c>
      <c r="B21" s="42">
        <f>TrRoad_act!B75</f>
        <v>101921</v>
      </c>
      <c r="C21" s="42">
        <f>TrRoad_act!C75</f>
        <v>101921</v>
      </c>
      <c r="D21" s="42">
        <f>TrRoad_act!D75</f>
        <v>81920</v>
      </c>
      <c r="E21" s="42">
        <f>TrRoad_act!E75</f>
        <v>76916</v>
      </c>
      <c r="F21" s="42">
        <f>TrRoad_act!F75</f>
        <v>69872</v>
      </c>
      <c r="G21" s="42">
        <f>TrRoad_act!G75</f>
        <v>61437</v>
      </c>
      <c r="H21" s="42">
        <f>TrRoad_act!H75</f>
        <v>57182</v>
      </c>
      <c r="I21" s="42">
        <f>TrRoad_act!I75</f>
        <v>59851</v>
      </c>
      <c r="J21" s="42">
        <f>TrRoad_act!J75</f>
        <v>44046</v>
      </c>
      <c r="K21" s="42">
        <f>TrRoad_act!K75</f>
        <v>39117</v>
      </c>
      <c r="L21" s="42">
        <f>TrRoad_act!L75</f>
        <v>33911</v>
      </c>
      <c r="M21" s="42">
        <f>TrRoad_act!M75</f>
        <v>29065</v>
      </c>
      <c r="N21" s="42">
        <f>TrRoad_act!N75</f>
        <v>27610</v>
      </c>
      <c r="O21" s="42">
        <f>TrRoad_act!O75</f>
        <v>33431</v>
      </c>
      <c r="P21" s="42">
        <f>TrRoad_act!P75</f>
        <v>33644</v>
      </c>
      <c r="Q21" s="42">
        <f>TrRoad_act!Q75</f>
        <v>71208</v>
      </c>
    </row>
    <row r="22" spans="1:17" ht="11.45" customHeight="1" x14ac:dyDescent="0.25">
      <c r="A22" s="62" t="s">
        <v>58</v>
      </c>
      <c r="B22" s="42">
        <f>TrRoad_act!B76</f>
        <v>2789913</v>
      </c>
      <c r="C22" s="42">
        <f>TrRoad_act!C76</f>
        <v>2881047</v>
      </c>
      <c r="D22" s="42">
        <f>TrRoad_act!D76</f>
        <v>2825018</v>
      </c>
      <c r="E22" s="42">
        <f>TrRoad_act!E76</f>
        <v>2919522</v>
      </c>
      <c r="F22" s="42">
        <f>TrRoad_act!F76</f>
        <v>3136901</v>
      </c>
      <c r="G22" s="42">
        <f>TrRoad_act!G76</f>
        <v>3218422</v>
      </c>
      <c r="H22" s="42">
        <f>TrRoad_act!H76</f>
        <v>3271515</v>
      </c>
      <c r="I22" s="42">
        <f>TrRoad_act!I76</f>
        <v>3889665</v>
      </c>
      <c r="J22" s="42">
        <f>TrRoad_act!J76</f>
        <v>3582036</v>
      </c>
      <c r="K22" s="42">
        <f>TrRoad_act!K76</f>
        <v>3049332</v>
      </c>
      <c r="L22" s="42">
        <f>TrRoad_act!L76</f>
        <v>2889812</v>
      </c>
      <c r="M22" s="42">
        <f>TrRoad_act!M76</f>
        <v>2762743</v>
      </c>
      <c r="N22" s="42">
        <f>TrRoad_act!N76</f>
        <v>2544110</v>
      </c>
      <c r="O22" s="42">
        <f>TrRoad_act!O76</f>
        <v>2449125</v>
      </c>
      <c r="P22" s="42">
        <f>TrRoad_act!P76</f>
        <v>2541295</v>
      </c>
      <c r="Q22" s="42">
        <f>TrRoad_act!Q76</f>
        <v>2760432</v>
      </c>
    </row>
    <row r="23" spans="1:17" ht="11.45" customHeight="1" x14ac:dyDescent="0.25">
      <c r="A23" s="62" t="s">
        <v>57</v>
      </c>
      <c r="B23" s="42">
        <f>TrRoad_act!B77</f>
        <v>0</v>
      </c>
      <c r="C23" s="42">
        <f>TrRoad_act!C77</f>
        <v>0</v>
      </c>
      <c r="D23" s="42">
        <f>TrRoad_act!D77</f>
        <v>0</v>
      </c>
      <c r="E23" s="42">
        <f>TrRoad_act!E77</f>
        <v>0</v>
      </c>
      <c r="F23" s="42">
        <f>TrRoad_act!F77</f>
        <v>0</v>
      </c>
      <c r="G23" s="42">
        <f>TrRoad_act!G77</f>
        <v>0</v>
      </c>
      <c r="H23" s="42">
        <f>TrRoad_act!H77</f>
        <v>0</v>
      </c>
      <c r="I23" s="42">
        <f>TrRoad_act!I77</f>
        <v>0</v>
      </c>
      <c r="J23" s="42">
        <f>TrRoad_act!J77</f>
        <v>0</v>
      </c>
      <c r="K23" s="42">
        <f>TrRoad_act!K77</f>
        <v>0</v>
      </c>
      <c r="L23" s="42">
        <f>TrRoad_act!L77</f>
        <v>0</v>
      </c>
      <c r="M23" s="42">
        <f>TrRoad_act!M77</f>
        <v>0</v>
      </c>
      <c r="N23" s="42">
        <f>TrRoad_act!N77</f>
        <v>0</v>
      </c>
      <c r="O23" s="42">
        <f>TrRoad_act!O77</f>
        <v>2</v>
      </c>
      <c r="P23" s="42">
        <f>TrRoad_act!P77</f>
        <v>240</v>
      </c>
      <c r="Q23" s="42">
        <f>TrRoad_act!Q77</f>
        <v>567</v>
      </c>
    </row>
    <row r="24" spans="1:17" ht="11.45" customHeight="1" x14ac:dyDescent="0.25">
      <c r="A24" s="62" t="s">
        <v>56</v>
      </c>
      <c r="B24" s="42">
        <f>TrRoad_act!B78</f>
        <v>0</v>
      </c>
      <c r="C24" s="42">
        <f>TrRoad_act!C78</f>
        <v>0</v>
      </c>
      <c r="D24" s="42">
        <f>TrRoad_act!D78</f>
        <v>0</v>
      </c>
      <c r="E24" s="42">
        <f>TrRoad_act!E78</f>
        <v>0</v>
      </c>
      <c r="F24" s="42">
        <f>TrRoad_act!F78</f>
        <v>0</v>
      </c>
      <c r="G24" s="42">
        <f>TrRoad_act!G78</f>
        <v>0</v>
      </c>
      <c r="H24" s="42">
        <f>TrRoad_act!H78</f>
        <v>0</v>
      </c>
      <c r="I24" s="42">
        <f>TrRoad_act!I78</f>
        <v>0</v>
      </c>
      <c r="J24" s="42">
        <f>TrRoad_act!J78</f>
        <v>0</v>
      </c>
      <c r="K24" s="42">
        <f>TrRoad_act!K78</f>
        <v>0</v>
      </c>
      <c r="L24" s="42">
        <f>TrRoad_act!L78</f>
        <v>0</v>
      </c>
      <c r="M24" s="42">
        <f>TrRoad_act!M78</f>
        <v>0</v>
      </c>
      <c r="N24" s="42">
        <f>TrRoad_act!N78</f>
        <v>0</v>
      </c>
      <c r="O24" s="42">
        <f>TrRoad_act!O78</f>
        <v>95</v>
      </c>
      <c r="P24" s="42">
        <f>TrRoad_act!P78</f>
        <v>190</v>
      </c>
      <c r="Q24" s="42">
        <f>TrRoad_act!Q78</f>
        <v>575</v>
      </c>
    </row>
    <row r="25" spans="1:17" ht="11.45" customHeight="1" x14ac:dyDescent="0.25">
      <c r="A25" s="62" t="s">
        <v>55</v>
      </c>
      <c r="B25" s="42">
        <f>TrRoad_act!B79</f>
        <v>0</v>
      </c>
      <c r="C25" s="42">
        <f>TrRoad_act!C79</f>
        <v>0</v>
      </c>
      <c r="D25" s="42">
        <f>TrRoad_act!D79</f>
        <v>0</v>
      </c>
      <c r="E25" s="42">
        <f>TrRoad_act!E79</f>
        <v>0</v>
      </c>
      <c r="F25" s="42">
        <f>TrRoad_act!F79</f>
        <v>0</v>
      </c>
      <c r="G25" s="42">
        <f>TrRoad_act!G79</f>
        <v>0</v>
      </c>
      <c r="H25" s="42">
        <f>TrRoad_act!H79</f>
        <v>0</v>
      </c>
      <c r="I25" s="42">
        <f>TrRoad_act!I79</f>
        <v>0</v>
      </c>
      <c r="J25" s="42">
        <f>TrRoad_act!J79</f>
        <v>0</v>
      </c>
      <c r="K25" s="42">
        <f>TrRoad_act!K79</f>
        <v>0</v>
      </c>
      <c r="L25" s="42">
        <f>TrRoad_act!L79</f>
        <v>0</v>
      </c>
      <c r="M25" s="42">
        <f>TrRoad_act!M79</f>
        <v>0</v>
      </c>
      <c r="N25" s="42">
        <f>TrRoad_act!N79</f>
        <v>221</v>
      </c>
      <c r="O25" s="42">
        <f>TrRoad_act!O79</f>
        <v>661</v>
      </c>
      <c r="P25" s="42">
        <f>TrRoad_act!P79</f>
        <v>1322</v>
      </c>
      <c r="Q25" s="42">
        <f>TrRoad_act!Q79</f>
        <v>1929</v>
      </c>
    </row>
    <row r="26" spans="1:17" ht="11.45" customHeight="1" x14ac:dyDescent="0.25">
      <c r="A26" s="19" t="s">
        <v>24</v>
      </c>
      <c r="B26" s="38">
        <f>TrRoad_act!B80</f>
        <v>471546.05649695429</v>
      </c>
      <c r="C26" s="38">
        <f>TrRoad_act!C80</f>
        <v>484345.42604184989</v>
      </c>
      <c r="D26" s="38">
        <f>TrRoad_act!D80</f>
        <v>490695.46173641889</v>
      </c>
      <c r="E26" s="38">
        <f>TrRoad_act!E80</f>
        <v>510377.55491819023</v>
      </c>
      <c r="F26" s="38">
        <f>TrRoad_act!F80</f>
        <v>515450.00901587971</v>
      </c>
      <c r="G26" s="38">
        <f>TrRoad_act!G80</f>
        <v>523942.11756520387</v>
      </c>
      <c r="H26" s="38">
        <f>TrRoad_act!H80</f>
        <v>532151.32898962055</v>
      </c>
      <c r="I26" s="38">
        <f>TrRoad_act!I80</f>
        <v>547491.04244623228</v>
      </c>
      <c r="J26" s="38">
        <f>TrRoad_act!J80</f>
        <v>545946.80159464199</v>
      </c>
      <c r="K26" s="38">
        <f>TrRoad_act!K80</f>
        <v>536563.13371242606</v>
      </c>
      <c r="L26" s="38">
        <f>TrRoad_act!L80</f>
        <v>522965.81727127801</v>
      </c>
      <c r="M26" s="38">
        <f>TrRoad_act!M80</f>
        <v>509290.91538333456</v>
      </c>
      <c r="N26" s="38">
        <f>TrRoad_act!N80</f>
        <v>491819.53423678211</v>
      </c>
      <c r="O26" s="38">
        <f>TrRoad_act!O80</f>
        <v>500886.19481176807</v>
      </c>
      <c r="P26" s="38">
        <f>TrRoad_act!P80</f>
        <v>502602.59840140078</v>
      </c>
      <c r="Q26" s="38">
        <f>TrRoad_act!Q80</f>
        <v>510022.97079651867</v>
      </c>
    </row>
    <row r="27" spans="1:17" ht="11.45" customHeight="1" x14ac:dyDescent="0.25">
      <c r="A27" s="17" t="s">
        <v>23</v>
      </c>
      <c r="B27" s="37">
        <f>TrRoad_act!B81</f>
        <v>443925</v>
      </c>
      <c r="C27" s="37">
        <f>TrRoad_act!C81</f>
        <v>454971</v>
      </c>
      <c r="D27" s="37">
        <f>TrRoad_act!D81</f>
        <v>459905</v>
      </c>
      <c r="E27" s="37">
        <f>TrRoad_act!E81</f>
        <v>478990</v>
      </c>
      <c r="F27" s="37">
        <f>TrRoad_act!F81</f>
        <v>478867</v>
      </c>
      <c r="G27" s="37">
        <f>TrRoad_act!G81</f>
        <v>486210</v>
      </c>
      <c r="H27" s="37">
        <f>TrRoad_act!H81</f>
        <v>493715</v>
      </c>
      <c r="I27" s="37">
        <f>TrRoad_act!I81</f>
        <v>508182</v>
      </c>
      <c r="J27" s="37">
        <f>TrRoad_act!J81</f>
        <v>509992</v>
      </c>
      <c r="K27" s="37">
        <f>TrRoad_act!K81</f>
        <v>503415</v>
      </c>
      <c r="L27" s="37">
        <f>TrRoad_act!L81</f>
        <v>491002</v>
      </c>
      <c r="M27" s="37">
        <f>TrRoad_act!M81</f>
        <v>477771</v>
      </c>
      <c r="N27" s="37">
        <f>TrRoad_act!N81</f>
        <v>461160</v>
      </c>
      <c r="O27" s="37">
        <f>TrRoad_act!O81</f>
        <v>467990</v>
      </c>
      <c r="P27" s="37">
        <f>TrRoad_act!P81</f>
        <v>469910</v>
      </c>
      <c r="Q27" s="37">
        <f>TrRoad_act!Q81</f>
        <v>475573</v>
      </c>
    </row>
    <row r="28" spans="1:17" ht="11.45" customHeight="1" x14ac:dyDescent="0.25">
      <c r="A28" s="15" t="s">
        <v>22</v>
      </c>
      <c r="B28" s="36">
        <f>TrRoad_act!B82</f>
        <v>27621.056496954301</v>
      </c>
      <c r="C28" s="36">
        <f>TrRoad_act!C82</f>
        <v>29374.426041849911</v>
      </c>
      <c r="D28" s="36">
        <f>TrRoad_act!D82</f>
        <v>30790.461736418863</v>
      </c>
      <c r="E28" s="36">
        <f>TrRoad_act!E82</f>
        <v>31387.554918190261</v>
      </c>
      <c r="F28" s="36">
        <f>TrRoad_act!F82</f>
        <v>36583.009015879739</v>
      </c>
      <c r="G28" s="36">
        <f>TrRoad_act!G82</f>
        <v>37732.117565203858</v>
      </c>
      <c r="H28" s="36">
        <f>TrRoad_act!H82</f>
        <v>38436.328989620502</v>
      </c>
      <c r="I28" s="36">
        <f>TrRoad_act!I82</f>
        <v>39309.042446232284</v>
      </c>
      <c r="J28" s="36">
        <f>TrRoad_act!J82</f>
        <v>35954.801594641933</v>
      </c>
      <c r="K28" s="36">
        <f>TrRoad_act!K82</f>
        <v>33148.133712426083</v>
      </c>
      <c r="L28" s="36">
        <f>TrRoad_act!L82</f>
        <v>31963.817271278029</v>
      </c>
      <c r="M28" s="36">
        <f>TrRoad_act!M82</f>
        <v>31519.915383334574</v>
      </c>
      <c r="N28" s="36">
        <f>TrRoad_act!N82</f>
        <v>30659.534236782107</v>
      </c>
      <c r="O28" s="36">
        <f>TrRoad_act!O82</f>
        <v>32896.194811768059</v>
      </c>
      <c r="P28" s="36">
        <f>TrRoad_act!P82</f>
        <v>32692.598401400792</v>
      </c>
      <c r="Q28" s="36">
        <f>TrRoad_act!Q82</f>
        <v>34449.970796518675</v>
      </c>
    </row>
    <row r="29" spans="1:17" ht="11.45" customHeight="1" x14ac:dyDescent="0.25">
      <c r="A29" s="59"/>
      <c r="B29" s="58"/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</row>
    <row r="30" spans="1:17" ht="11.45" customHeight="1" x14ac:dyDescent="0.25">
      <c r="A30" s="27" t="s">
        <v>165</v>
      </c>
      <c r="B30" s="41"/>
      <c r="C30" s="41">
        <f>TrRoad_act!C111</f>
        <v>1996103</v>
      </c>
      <c r="D30" s="41">
        <f>TrRoad_act!D111</f>
        <v>2241728</v>
      </c>
      <c r="E30" s="41">
        <f>TrRoad_act!E111</f>
        <v>2028591</v>
      </c>
      <c r="F30" s="41">
        <f>TrRoad_act!F111</f>
        <v>2340670</v>
      </c>
      <c r="G30" s="41">
        <f>TrRoad_act!G111</f>
        <v>2327208</v>
      </c>
      <c r="H30" s="41">
        <f>TrRoad_act!H111</f>
        <v>2507306</v>
      </c>
      <c r="I30" s="41">
        <f>TrRoad_act!I111</f>
        <v>3128228</v>
      </c>
      <c r="J30" s="41">
        <f>TrRoad_act!J111</f>
        <v>1719383</v>
      </c>
      <c r="K30" s="41">
        <f>TrRoad_act!K111</f>
        <v>1286028</v>
      </c>
      <c r="L30" s="41">
        <f>TrRoad_act!L111</f>
        <v>1321163</v>
      </c>
      <c r="M30" s="41">
        <f>TrRoad_act!M111</f>
        <v>1110540</v>
      </c>
      <c r="N30" s="41">
        <f>TrRoad_act!N111</f>
        <v>1000378</v>
      </c>
      <c r="O30" s="41">
        <f>TrRoad_act!O111</f>
        <v>1108256</v>
      </c>
      <c r="P30" s="41">
        <f>TrRoad_act!P111</f>
        <v>1533291</v>
      </c>
      <c r="Q30" s="41">
        <f>TrRoad_act!Q111</f>
        <v>1966072</v>
      </c>
    </row>
    <row r="31" spans="1:17" ht="11.45" customHeight="1" x14ac:dyDescent="0.25">
      <c r="A31" s="25" t="s">
        <v>39</v>
      </c>
      <c r="B31" s="40"/>
      <c r="C31" s="40">
        <f>TrRoad_act!C112</f>
        <v>1711826</v>
      </c>
      <c r="D31" s="40">
        <f>TrRoad_act!D112</f>
        <v>2091662</v>
      </c>
      <c r="E31" s="40">
        <f>TrRoad_act!E112</f>
        <v>1699924</v>
      </c>
      <c r="F31" s="40">
        <f>TrRoad_act!F112</f>
        <v>1875819</v>
      </c>
      <c r="G31" s="40">
        <f>TrRoad_act!G112</f>
        <v>1983025</v>
      </c>
      <c r="H31" s="40">
        <f>TrRoad_act!H112</f>
        <v>2176388</v>
      </c>
      <c r="I31" s="40">
        <f>TrRoad_act!I112</f>
        <v>2208228</v>
      </c>
      <c r="J31" s="40">
        <f>TrRoad_act!J112</f>
        <v>1680724</v>
      </c>
      <c r="K31" s="40">
        <f>TrRoad_act!K112</f>
        <v>1256179</v>
      </c>
      <c r="L31" s="40">
        <f>TrRoad_act!L112</f>
        <v>1288065</v>
      </c>
      <c r="M31" s="40">
        <f>TrRoad_act!M112</f>
        <v>1078348</v>
      </c>
      <c r="N31" s="40">
        <f>TrRoad_act!N112</f>
        <v>968917</v>
      </c>
      <c r="O31" s="40">
        <f>TrRoad_act!O112</f>
        <v>910700</v>
      </c>
      <c r="P31" s="40">
        <f>TrRoad_act!P112</f>
        <v>1141156</v>
      </c>
      <c r="Q31" s="40">
        <f>TrRoad_act!Q112</f>
        <v>1412047</v>
      </c>
    </row>
    <row r="32" spans="1:17" ht="11.45" customHeight="1" x14ac:dyDescent="0.25">
      <c r="A32" s="23" t="s">
        <v>30</v>
      </c>
      <c r="B32" s="39"/>
      <c r="C32" s="39">
        <f>TrRoad_act!C113</f>
        <v>202927</v>
      </c>
      <c r="D32" s="39">
        <f>TrRoad_act!D113</f>
        <v>673266</v>
      </c>
      <c r="E32" s="39">
        <f>TrRoad_act!E113</f>
        <v>313091</v>
      </c>
      <c r="F32" s="39">
        <f>TrRoad_act!F113</f>
        <v>352612</v>
      </c>
      <c r="G32" s="39">
        <f>TrRoad_act!G113</f>
        <v>449798</v>
      </c>
      <c r="H32" s="39">
        <f>TrRoad_act!H113</f>
        <v>483434</v>
      </c>
      <c r="I32" s="39">
        <f>TrRoad_act!I113</f>
        <v>569283</v>
      </c>
      <c r="J32" s="39">
        <f>TrRoad_act!J113</f>
        <v>481740</v>
      </c>
      <c r="K32" s="39">
        <f>TrRoad_act!K113</f>
        <v>269280</v>
      </c>
      <c r="L32" s="39">
        <f>TrRoad_act!L113</f>
        <v>270518</v>
      </c>
      <c r="M32" s="39">
        <f>TrRoad_act!M113</f>
        <v>238846</v>
      </c>
      <c r="N32" s="39">
        <f>TrRoad_act!N113</f>
        <v>195862</v>
      </c>
      <c r="O32" s="39">
        <f>TrRoad_act!O113</f>
        <v>185356</v>
      </c>
      <c r="P32" s="39">
        <f>TrRoad_act!P113</f>
        <v>222920</v>
      </c>
      <c r="Q32" s="39">
        <f>TrRoad_act!Q113</f>
        <v>289926</v>
      </c>
    </row>
    <row r="33" spans="1:17" ht="11.45" customHeight="1" x14ac:dyDescent="0.25">
      <c r="A33" s="19" t="s">
        <v>29</v>
      </c>
      <c r="B33" s="38"/>
      <c r="C33" s="38">
        <f>TrRoad_act!C114</f>
        <v>1503175</v>
      </c>
      <c r="D33" s="38">
        <f>TrRoad_act!D114</f>
        <v>1413177</v>
      </c>
      <c r="E33" s="38">
        <f>TrRoad_act!E114</f>
        <v>1382109</v>
      </c>
      <c r="F33" s="38">
        <f>TrRoad_act!F114</f>
        <v>1517286</v>
      </c>
      <c r="G33" s="38">
        <f>TrRoad_act!G114</f>
        <v>1528877</v>
      </c>
      <c r="H33" s="38">
        <f>TrRoad_act!H114</f>
        <v>1684456</v>
      </c>
      <c r="I33" s="38">
        <f>TrRoad_act!I114</f>
        <v>1633239</v>
      </c>
      <c r="J33" s="38">
        <f>TrRoad_act!J114</f>
        <v>1193492</v>
      </c>
      <c r="K33" s="38">
        <f>TrRoad_act!K114</f>
        <v>982174</v>
      </c>
      <c r="L33" s="38">
        <f>TrRoad_act!L114</f>
        <v>1013733</v>
      </c>
      <c r="M33" s="38">
        <f>TrRoad_act!M114</f>
        <v>835757</v>
      </c>
      <c r="N33" s="38">
        <f>TrRoad_act!N114</f>
        <v>770326</v>
      </c>
      <c r="O33" s="38">
        <f>TrRoad_act!O114</f>
        <v>722689</v>
      </c>
      <c r="P33" s="38">
        <f>TrRoad_act!P114</f>
        <v>914425</v>
      </c>
      <c r="Q33" s="38">
        <f>TrRoad_act!Q114</f>
        <v>1111275</v>
      </c>
    </row>
    <row r="34" spans="1:17" ht="11.45" customHeight="1" x14ac:dyDescent="0.25">
      <c r="A34" s="62" t="s">
        <v>59</v>
      </c>
      <c r="B34" s="42"/>
      <c r="C34" s="42">
        <f>TrRoad_act!C115</f>
        <v>718980</v>
      </c>
      <c r="D34" s="42">
        <f>TrRoad_act!D115</f>
        <v>603178</v>
      </c>
      <c r="E34" s="42">
        <f>TrRoad_act!E115</f>
        <v>552217</v>
      </c>
      <c r="F34" s="42">
        <f>TrRoad_act!F115</f>
        <v>557639</v>
      </c>
      <c r="G34" s="42">
        <f>TrRoad_act!G115</f>
        <v>518619</v>
      </c>
      <c r="H34" s="42">
        <f>TrRoad_act!H115</f>
        <v>522869</v>
      </c>
      <c r="I34" s="42">
        <f>TrRoad_act!I115</f>
        <v>499132</v>
      </c>
      <c r="J34" s="42">
        <f>TrRoad_act!J115</f>
        <v>381310</v>
      </c>
      <c r="K34" s="42">
        <f>TrRoad_act!K115</f>
        <v>303568</v>
      </c>
      <c r="L34" s="42">
        <f>TrRoad_act!L115</f>
        <v>306410</v>
      </c>
      <c r="M34" s="42">
        <f>TrRoad_act!M115</f>
        <v>258895</v>
      </c>
      <c r="N34" s="42">
        <f>TrRoad_act!N115</f>
        <v>234071</v>
      </c>
      <c r="O34" s="42">
        <f>TrRoad_act!O115</f>
        <v>235799</v>
      </c>
      <c r="P34" s="42">
        <f>TrRoad_act!P115</f>
        <v>313278</v>
      </c>
      <c r="Q34" s="42">
        <f>TrRoad_act!Q115</f>
        <v>398555</v>
      </c>
    </row>
    <row r="35" spans="1:17" ht="11.45" customHeight="1" x14ac:dyDescent="0.25">
      <c r="A35" s="62" t="s">
        <v>58</v>
      </c>
      <c r="B35" s="42"/>
      <c r="C35" s="42">
        <f>TrRoad_act!C116</f>
        <v>779869</v>
      </c>
      <c r="D35" s="42">
        <f>TrRoad_act!D116</f>
        <v>805226</v>
      </c>
      <c r="E35" s="42">
        <f>TrRoad_act!E116</f>
        <v>829892</v>
      </c>
      <c r="F35" s="42">
        <f>TrRoad_act!F116</f>
        <v>946153</v>
      </c>
      <c r="G35" s="42">
        <f>TrRoad_act!G116</f>
        <v>994205</v>
      </c>
      <c r="H35" s="42">
        <f>TrRoad_act!H116</f>
        <v>1142066</v>
      </c>
      <c r="I35" s="42">
        <f>TrRoad_act!I116</f>
        <v>1134107</v>
      </c>
      <c r="J35" s="42">
        <f>TrRoad_act!J116</f>
        <v>810622</v>
      </c>
      <c r="K35" s="42">
        <f>TrRoad_act!K116</f>
        <v>672292</v>
      </c>
      <c r="L35" s="42">
        <f>TrRoad_act!L116</f>
        <v>700290</v>
      </c>
      <c r="M35" s="42">
        <f>TrRoad_act!M116</f>
        <v>571536</v>
      </c>
      <c r="N35" s="42">
        <f>TrRoad_act!N116</f>
        <v>489825</v>
      </c>
      <c r="O35" s="42">
        <f>TrRoad_act!O116</f>
        <v>464233</v>
      </c>
      <c r="P35" s="42">
        <f>TrRoad_act!P116</f>
        <v>590360</v>
      </c>
      <c r="Q35" s="42">
        <f>TrRoad_act!Q116</f>
        <v>694249</v>
      </c>
    </row>
    <row r="36" spans="1:17" ht="11.45" customHeight="1" x14ac:dyDescent="0.25">
      <c r="A36" s="62" t="s">
        <v>57</v>
      </c>
      <c r="B36" s="42"/>
      <c r="C36" s="42">
        <f>TrRoad_act!C117</f>
        <v>4326</v>
      </c>
      <c r="D36" s="42">
        <f>TrRoad_act!D117</f>
        <v>4773</v>
      </c>
      <c r="E36" s="42">
        <f>TrRoad_act!E117</f>
        <v>0</v>
      </c>
      <c r="F36" s="42">
        <f>TrRoad_act!F117</f>
        <v>0</v>
      </c>
      <c r="G36" s="42">
        <f>TrRoad_act!G117</f>
        <v>0</v>
      </c>
      <c r="H36" s="42">
        <f>TrRoad_act!H117</f>
        <v>0</v>
      </c>
      <c r="I36" s="42">
        <f>TrRoad_act!I117</f>
        <v>0</v>
      </c>
      <c r="J36" s="42">
        <f>TrRoad_act!J117</f>
        <v>0</v>
      </c>
      <c r="K36" s="42">
        <f>TrRoad_act!K117</f>
        <v>4935</v>
      </c>
      <c r="L36" s="42">
        <f>TrRoad_act!L117</f>
        <v>4635</v>
      </c>
      <c r="M36" s="42">
        <f>TrRoad_act!M117</f>
        <v>4474</v>
      </c>
      <c r="N36" s="42">
        <f>TrRoad_act!N117</f>
        <v>10118</v>
      </c>
      <c r="O36" s="42">
        <f>TrRoad_act!O117</f>
        <v>9406</v>
      </c>
      <c r="P36" s="42">
        <f>TrRoad_act!P117</f>
        <v>4636</v>
      </c>
      <c r="Q36" s="42">
        <f>TrRoad_act!Q117</f>
        <v>2456</v>
      </c>
    </row>
    <row r="37" spans="1:17" ht="11.45" customHeight="1" x14ac:dyDescent="0.25">
      <c r="A37" s="62" t="s">
        <v>56</v>
      </c>
      <c r="B37" s="42"/>
      <c r="C37" s="42">
        <f>TrRoad_act!C118</f>
        <v>0</v>
      </c>
      <c r="D37" s="42">
        <f>TrRoad_act!D118</f>
        <v>0</v>
      </c>
      <c r="E37" s="42">
        <f>TrRoad_act!E118</f>
        <v>0</v>
      </c>
      <c r="F37" s="42">
        <f>TrRoad_act!F118</f>
        <v>13494</v>
      </c>
      <c r="G37" s="42">
        <f>TrRoad_act!G118</f>
        <v>16053</v>
      </c>
      <c r="H37" s="42">
        <f>TrRoad_act!H118</f>
        <v>19521</v>
      </c>
      <c r="I37" s="42">
        <f>TrRoad_act!I118</f>
        <v>0</v>
      </c>
      <c r="J37" s="42">
        <f>TrRoad_act!J118</f>
        <v>1560</v>
      </c>
      <c r="K37" s="42">
        <f>TrRoad_act!K118</f>
        <v>1379</v>
      </c>
      <c r="L37" s="42">
        <f>TrRoad_act!L118</f>
        <v>2322</v>
      </c>
      <c r="M37" s="42">
        <f>TrRoad_act!M118</f>
        <v>466</v>
      </c>
      <c r="N37" s="42">
        <f>TrRoad_act!N118</f>
        <v>35885</v>
      </c>
      <c r="O37" s="42">
        <f>TrRoad_act!O118</f>
        <v>12435</v>
      </c>
      <c r="P37" s="42">
        <f>TrRoad_act!P118</f>
        <v>4612</v>
      </c>
      <c r="Q37" s="42">
        <f>TrRoad_act!Q118</f>
        <v>12356</v>
      </c>
    </row>
    <row r="38" spans="1:17" ht="11.45" customHeight="1" x14ac:dyDescent="0.25">
      <c r="A38" s="62" t="s">
        <v>60</v>
      </c>
      <c r="B38" s="42"/>
      <c r="C38" s="42">
        <f>TrRoad_act!C119</f>
        <v>0</v>
      </c>
      <c r="D38" s="42">
        <f>TrRoad_act!D119</f>
        <v>0</v>
      </c>
      <c r="E38" s="42">
        <f>TrRoad_act!E119</f>
        <v>0</v>
      </c>
      <c r="F38" s="42">
        <f>TrRoad_act!F119</f>
        <v>0</v>
      </c>
      <c r="G38" s="42">
        <f>TrRoad_act!G119</f>
        <v>0</v>
      </c>
      <c r="H38" s="42">
        <f>TrRoad_act!H119</f>
        <v>0</v>
      </c>
      <c r="I38" s="42">
        <f>TrRoad_act!I119</f>
        <v>0</v>
      </c>
      <c r="J38" s="42">
        <f>TrRoad_act!J119</f>
        <v>0</v>
      </c>
      <c r="K38" s="42">
        <f>TrRoad_act!K119</f>
        <v>0</v>
      </c>
      <c r="L38" s="42">
        <f>TrRoad_act!L119</f>
        <v>0</v>
      </c>
      <c r="M38" s="42">
        <f>TrRoad_act!M119</f>
        <v>0</v>
      </c>
      <c r="N38" s="42">
        <f>TrRoad_act!N119</f>
        <v>0</v>
      </c>
      <c r="O38" s="42">
        <f>TrRoad_act!O119</f>
        <v>0</v>
      </c>
      <c r="P38" s="42">
        <f>TrRoad_act!P119</f>
        <v>358</v>
      </c>
      <c r="Q38" s="42">
        <f>TrRoad_act!Q119</f>
        <v>1025</v>
      </c>
    </row>
    <row r="39" spans="1:17" ht="11.45" customHeight="1" x14ac:dyDescent="0.25">
      <c r="A39" s="62" t="s">
        <v>55</v>
      </c>
      <c r="B39" s="42"/>
      <c r="C39" s="42">
        <f>TrRoad_act!C120</f>
        <v>0</v>
      </c>
      <c r="D39" s="42">
        <f>TrRoad_act!D120</f>
        <v>0</v>
      </c>
      <c r="E39" s="42">
        <f>TrRoad_act!E120</f>
        <v>0</v>
      </c>
      <c r="F39" s="42">
        <f>TrRoad_act!F120</f>
        <v>0</v>
      </c>
      <c r="G39" s="42">
        <f>TrRoad_act!G120</f>
        <v>0</v>
      </c>
      <c r="H39" s="42">
        <f>TrRoad_act!H120</f>
        <v>0</v>
      </c>
      <c r="I39" s="42">
        <f>TrRoad_act!I120</f>
        <v>0</v>
      </c>
      <c r="J39" s="42">
        <f>TrRoad_act!J120</f>
        <v>0</v>
      </c>
      <c r="K39" s="42">
        <f>TrRoad_act!K120</f>
        <v>0</v>
      </c>
      <c r="L39" s="42">
        <f>TrRoad_act!L120</f>
        <v>76</v>
      </c>
      <c r="M39" s="42">
        <f>TrRoad_act!M120</f>
        <v>386</v>
      </c>
      <c r="N39" s="42">
        <f>TrRoad_act!N120</f>
        <v>427</v>
      </c>
      <c r="O39" s="42">
        <f>TrRoad_act!O120</f>
        <v>816</v>
      </c>
      <c r="P39" s="42">
        <f>TrRoad_act!P120</f>
        <v>1181</v>
      </c>
      <c r="Q39" s="42">
        <f>TrRoad_act!Q120</f>
        <v>2634</v>
      </c>
    </row>
    <row r="40" spans="1:17" ht="11.45" customHeight="1" x14ac:dyDescent="0.25">
      <c r="A40" s="19" t="s">
        <v>28</v>
      </c>
      <c r="B40" s="38"/>
      <c r="C40" s="38">
        <f>TrRoad_act!C121</f>
        <v>5724</v>
      </c>
      <c r="D40" s="38">
        <f>TrRoad_act!D121</f>
        <v>5219</v>
      </c>
      <c r="E40" s="38">
        <f>TrRoad_act!E121</f>
        <v>4724</v>
      </c>
      <c r="F40" s="38">
        <f>TrRoad_act!F121</f>
        <v>5921</v>
      </c>
      <c r="G40" s="38">
        <f>TrRoad_act!G121</f>
        <v>4350</v>
      </c>
      <c r="H40" s="38">
        <f>TrRoad_act!H121</f>
        <v>8498</v>
      </c>
      <c r="I40" s="38">
        <f>TrRoad_act!I121</f>
        <v>5706</v>
      </c>
      <c r="J40" s="38">
        <f>TrRoad_act!J121</f>
        <v>5492</v>
      </c>
      <c r="K40" s="38">
        <f>TrRoad_act!K121</f>
        <v>4725</v>
      </c>
      <c r="L40" s="38">
        <f>TrRoad_act!L121</f>
        <v>3814</v>
      </c>
      <c r="M40" s="38">
        <f>TrRoad_act!M121</f>
        <v>3745</v>
      </c>
      <c r="N40" s="38">
        <f>TrRoad_act!N121</f>
        <v>2729</v>
      </c>
      <c r="O40" s="38">
        <f>TrRoad_act!O121</f>
        <v>2655</v>
      </c>
      <c r="P40" s="38">
        <f>TrRoad_act!P121</f>
        <v>3811</v>
      </c>
      <c r="Q40" s="38">
        <f>TrRoad_act!Q121</f>
        <v>10846</v>
      </c>
    </row>
    <row r="41" spans="1:17" ht="11.45" customHeight="1" x14ac:dyDescent="0.25">
      <c r="A41" s="62" t="s">
        <v>59</v>
      </c>
      <c r="B41" s="37"/>
      <c r="C41" s="37">
        <f>TrRoad_act!C122</f>
        <v>104</v>
      </c>
      <c r="D41" s="37">
        <f>TrRoad_act!D122</f>
        <v>131</v>
      </c>
      <c r="E41" s="37">
        <f>TrRoad_act!E122</f>
        <v>66</v>
      </c>
      <c r="F41" s="37">
        <f>TrRoad_act!F122</f>
        <v>74</v>
      </c>
      <c r="G41" s="37">
        <f>TrRoad_act!G122</f>
        <v>0</v>
      </c>
      <c r="H41" s="37">
        <f>TrRoad_act!H122</f>
        <v>65</v>
      </c>
      <c r="I41" s="37">
        <f>TrRoad_act!I122</f>
        <v>182</v>
      </c>
      <c r="J41" s="37">
        <f>TrRoad_act!J122</f>
        <v>10</v>
      </c>
      <c r="K41" s="37">
        <f>TrRoad_act!K122</f>
        <v>10</v>
      </c>
      <c r="L41" s="37">
        <f>TrRoad_act!L122</f>
        <v>26</v>
      </c>
      <c r="M41" s="37">
        <f>TrRoad_act!M122</f>
        <v>35</v>
      </c>
      <c r="N41" s="37">
        <f>TrRoad_act!N122</f>
        <v>26</v>
      </c>
      <c r="O41" s="37">
        <f>TrRoad_act!O122</f>
        <v>28</v>
      </c>
      <c r="P41" s="37">
        <f>TrRoad_act!P122</f>
        <v>30</v>
      </c>
      <c r="Q41" s="37">
        <f>TrRoad_act!Q122</f>
        <v>22</v>
      </c>
    </row>
    <row r="42" spans="1:17" ht="11.45" customHeight="1" x14ac:dyDescent="0.25">
      <c r="A42" s="62" t="s">
        <v>58</v>
      </c>
      <c r="B42" s="37"/>
      <c r="C42" s="37">
        <f>TrRoad_act!C123</f>
        <v>5556</v>
      </c>
      <c r="D42" s="37">
        <f>TrRoad_act!D123</f>
        <v>5088</v>
      </c>
      <c r="E42" s="37">
        <f>TrRoad_act!E123</f>
        <v>3506</v>
      </c>
      <c r="F42" s="37">
        <f>TrRoad_act!F123</f>
        <v>5492</v>
      </c>
      <c r="G42" s="37">
        <f>TrRoad_act!G123</f>
        <v>4127</v>
      </c>
      <c r="H42" s="37">
        <f>TrRoad_act!H123</f>
        <v>8256</v>
      </c>
      <c r="I42" s="37">
        <f>TrRoad_act!I123</f>
        <v>4941</v>
      </c>
      <c r="J42" s="37">
        <f>TrRoad_act!J123</f>
        <v>5482</v>
      </c>
      <c r="K42" s="37">
        <f>TrRoad_act!K123</f>
        <v>4696</v>
      </c>
      <c r="L42" s="37">
        <f>TrRoad_act!L123</f>
        <v>3788</v>
      </c>
      <c r="M42" s="37">
        <f>TrRoad_act!M123</f>
        <v>3710</v>
      </c>
      <c r="N42" s="37">
        <f>TrRoad_act!N123</f>
        <v>2563</v>
      </c>
      <c r="O42" s="37">
        <f>TrRoad_act!O123</f>
        <v>2577</v>
      </c>
      <c r="P42" s="37">
        <f>TrRoad_act!P123</f>
        <v>3706</v>
      </c>
      <c r="Q42" s="37">
        <f>TrRoad_act!Q123</f>
        <v>3579</v>
      </c>
    </row>
    <row r="43" spans="1:17" ht="11.45" customHeight="1" x14ac:dyDescent="0.25">
      <c r="A43" s="62" t="s">
        <v>57</v>
      </c>
      <c r="B43" s="37"/>
      <c r="C43" s="37">
        <f>TrRoad_act!C124</f>
        <v>0</v>
      </c>
      <c r="D43" s="37">
        <f>TrRoad_act!D124</f>
        <v>0</v>
      </c>
      <c r="E43" s="37">
        <f>TrRoad_act!E124</f>
        <v>0</v>
      </c>
      <c r="F43" s="37">
        <f>TrRoad_act!F124</f>
        <v>0</v>
      </c>
      <c r="G43" s="37">
        <f>TrRoad_act!G124</f>
        <v>0</v>
      </c>
      <c r="H43" s="37">
        <f>TrRoad_act!H124</f>
        <v>0</v>
      </c>
      <c r="I43" s="37">
        <f>TrRoad_act!I124</f>
        <v>0</v>
      </c>
      <c r="J43" s="37">
        <f>TrRoad_act!J124</f>
        <v>0</v>
      </c>
      <c r="K43" s="37">
        <f>TrRoad_act!K124</f>
        <v>0</v>
      </c>
      <c r="L43" s="37">
        <f>TrRoad_act!L124</f>
        <v>0</v>
      </c>
      <c r="M43" s="37">
        <f>TrRoad_act!M124</f>
        <v>0</v>
      </c>
      <c r="N43" s="37">
        <f>TrRoad_act!N124</f>
        <v>0</v>
      </c>
      <c r="O43" s="37">
        <f>TrRoad_act!O124</f>
        <v>0</v>
      </c>
      <c r="P43" s="37">
        <f>TrRoad_act!P124</f>
        <v>4</v>
      </c>
      <c r="Q43" s="37">
        <f>TrRoad_act!Q124</f>
        <v>99</v>
      </c>
    </row>
    <row r="44" spans="1:17" ht="11.45" customHeight="1" x14ac:dyDescent="0.25">
      <c r="A44" s="62" t="s">
        <v>56</v>
      </c>
      <c r="B44" s="37"/>
      <c r="C44" s="37">
        <f>TrRoad_act!C125</f>
        <v>64</v>
      </c>
      <c r="D44" s="37">
        <f>TrRoad_act!D125</f>
        <v>0</v>
      </c>
      <c r="E44" s="37">
        <f>TrRoad_act!E125</f>
        <v>1152</v>
      </c>
      <c r="F44" s="37">
        <f>TrRoad_act!F125</f>
        <v>355</v>
      </c>
      <c r="G44" s="37">
        <f>TrRoad_act!G125</f>
        <v>223</v>
      </c>
      <c r="H44" s="37">
        <f>TrRoad_act!H125</f>
        <v>177</v>
      </c>
      <c r="I44" s="37">
        <f>TrRoad_act!I125</f>
        <v>583</v>
      </c>
      <c r="J44" s="37">
        <f>TrRoad_act!J125</f>
        <v>0</v>
      </c>
      <c r="K44" s="37">
        <f>TrRoad_act!K125</f>
        <v>19</v>
      </c>
      <c r="L44" s="37">
        <f>TrRoad_act!L125</f>
        <v>0</v>
      </c>
      <c r="M44" s="37">
        <f>TrRoad_act!M125</f>
        <v>0</v>
      </c>
      <c r="N44" s="37">
        <f>TrRoad_act!N125</f>
        <v>140</v>
      </c>
      <c r="O44" s="37">
        <f>TrRoad_act!O125</f>
        <v>50</v>
      </c>
      <c r="P44" s="37">
        <f>TrRoad_act!P125</f>
        <v>0</v>
      </c>
      <c r="Q44" s="37">
        <f>TrRoad_act!Q125</f>
        <v>7102</v>
      </c>
    </row>
    <row r="45" spans="1:17" ht="11.45" customHeight="1" x14ac:dyDescent="0.25">
      <c r="A45" s="62" t="s">
        <v>55</v>
      </c>
      <c r="B45" s="37"/>
      <c r="C45" s="37">
        <f>TrRoad_act!C126</f>
        <v>0</v>
      </c>
      <c r="D45" s="37">
        <f>TrRoad_act!D126</f>
        <v>0</v>
      </c>
      <c r="E45" s="37">
        <f>TrRoad_act!E126</f>
        <v>0</v>
      </c>
      <c r="F45" s="37">
        <f>TrRoad_act!F126</f>
        <v>0</v>
      </c>
      <c r="G45" s="37">
        <f>TrRoad_act!G126</f>
        <v>0</v>
      </c>
      <c r="H45" s="37">
        <f>TrRoad_act!H126</f>
        <v>0</v>
      </c>
      <c r="I45" s="37">
        <f>TrRoad_act!I126</f>
        <v>0</v>
      </c>
      <c r="J45" s="37">
        <f>TrRoad_act!J126</f>
        <v>0</v>
      </c>
      <c r="K45" s="37">
        <f>TrRoad_act!K126</f>
        <v>0</v>
      </c>
      <c r="L45" s="37">
        <f>TrRoad_act!L126</f>
        <v>0</v>
      </c>
      <c r="M45" s="37">
        <f>TrRoad_act!M126</f>
        <v>0</v>
      </c>
      <c r="N45" s="37">
        <f>TrRoad_act!N126</f>
        <v>0</v>
      </c>
      <c r="O45" s="37">
        <f>TrRoad_act!O126</f>
        <v>0</v>
      </c>
      <c r="P45" s="37">
        <f>TrRoad_act!P126</f>
        <v>71</v>
      </c>
      <c r="Q45" s="37">
        <f>TrRoad_act!Q126</f>
        <v>44</v>
      </c>
    </row>
    <row r="46" spans="1:17" ht="11.45" customHeight="1" x14ac:dyDescent="0.25">
      <c r="A46" s="25" t="s">
        <v>18</v>
      </c>
      <c r="B46" s="40"/>
      <c r="C46" s="40">
        <f>TrRoad_act!C127</f>
        <v>284277</v>
      </c>
      <c r="D46" s="40">
        <f>TrRoad_act!D127</f>
        <v>150066</v>
      </c>
      <c r="E46" s="40">
        <f>TrRoad_act!E127</f>
        <v>328667</v>
      </c>
      <c r="F46" s="40">
        <f>TrRoad_act!F127</f>
        <v>464851</v>
      </c>
      <c r="G46" s="40">
        <f>TrRoad_act!G127</f>
        <v>344183</v>
      </c>
      <c r="H46" s="40">
        <f>TrRoad_act!H127</f>
        <v>330918</v>
      </c>
      <c r="I46" s="40">
        <f>TrRoad_act!I127</f>
        <v>920000</v>
      </c>
      <c r="J46" s="40">
        <f>TrRoad_act!J127</f>
        <v>38659</v>
      </c>
      <c r="K46" s="40">
        <f>TrRoad_act!K127</f>
        <v>29849</v>
      </c>
      <c r="L46" s="40">
        <f>TrRoad_act!L127</f>
        <v>33098</v>
      </c>
      <c r="M46" s="40">
        <f>TrRoad_act!M127</f>
        <v>32192</v>
      </c>
      <c r="N46" s="40">
        <f>TrRoad_act!N127</f>
        <v>31461</v>
      </c>
      <c r="O46" s="40">
        <f>TrRoad_act!O127</f>
        <v>197556</v>
      </c>
      <c r="P46" s="40">
        <f>TrRoad_act!P127</f>
        <v>392135</v>
      </c>
      <c r="Q46" s="40">
        <f>TrRoad_act!Q127</f>
        <v>554025</v>
      </c>
    </row>
    <row r="47" spans="1:17" ht="11.45" customHeight="1" x14ac:dyDescent="0.25">
      <c r="A47" s="23" t="s">
        <v>27</v>
      </c>
      <c r="B47" s="39"/>
      <c r="C47" s="39">
        <f>TrRoad_act!C128</f>
        <v>244790</v>
      </c>
      <c r="D47" s="39">
        <f>TrRoad_act!D128</f>
        <v>113004</v>
      </c>
      <c r="E47" s="39">
        <f>TrRoad_act!E128</f>
        <v>282788</v>
      </c>
      <c r="F47" s="39">
        <f>TrRoad_act!F128</f>
        <v>422840</v>
      </c>
      <c r="G47" s="39">
        <f>TrRoad_act!G128</f>
        <v>302530</v>
      </c>
      <c r="H47" s="39">
        <f>TrRoad_act!H128</f>
        <v>287685</v>
      </c>
      <c r="I47" s="39">
        <f>TrRoad_act!I128</f>
        <v>866304</v>
      </c>
      <c r="J47" s="39">
        <f>TrRoad_act!J128</f>
        <v>0</v>
      </c>
      <c r="K47" s="39">
        <f>TrRoad_act!K128</f>
        <v>0</v>
      </c>
      <c r="L47" s="39">
        <f>TrRoad_act!L128</f>
        <v>0</v>
      </c>
      <c r="M47" s="39">
        <f>TrRoad_act!M128</f>
        <v>0</v>
      </c>
      <c r="N47" s="39">
        <f>TrRoad_act!N128</f>
        <v>2532</v>
      </c>
      <c r="O47" s="39">
        <f>TrRoad_act!O128</f>
        <v>145816</v>
      </c>
      <c r="P47" s="39">
        <f>TrRoad_act!P128</f>
        <v>346094</v>
      </c>
      <c r="Q47" s="39">
        <f>TrRoad_act!Q128</f>
        <v>501104</v>
      </c>
    </row>
    <row r="48" spans="1:17" ht="11.45" customHeight="1" x14ac:dyDescent="0.25">
      <c r="A48" s="62" t="s">
        <v>59</v>
      </c>
      <c r="B48" s="42"/>
      <c r="C48" s="42">
        <f>TrRoad_act!C129</f>
        <v>5416</v>
      </c>
      <c r="D48" s="42">
        <f>TrRoad_act!D129</f>
        <v>0</v>
      </c>
      <c r="E48" s="42">
        <f>TrRoad_act!E129</f>
        <v>0</v>
      </c>
      <c r="F48" s="42">
        <f>TrRoad_act!F129</f>
        <v>0</v>
      </c>
      <c r="G48" s="42">
        <f>TrRoad_act!G129</f>
        <v>0</v>
      </c>
      <c r="H48" s="42">
        <f>TrRoad_act!H129</f>
        <v>0</v>
      </c>
      <c r="I48" s="42">
        <f>TrRoad_act!I129</f>
        <v>2669</v>
      </c>
      <c r="J48" s="42">
        <f>TrRoad_act!J129</f>
        <v>0</v>
      </c>
      <c r="K48" s="42">
        <f>TrRoad_act!K129</f>
        <v>0</v>
      </c>
      <c r="L48" s="42">
        <f>TrRoad_act!L129</f>
        <v>0</v>
      </c>
      <c r="M48" s="42">
        <f>TrRoad_act!M129</f>
        <v>0</v>
      </c>
      <c r="N48" s="42">
        <f>TrRoad_act!N129</f>
        <v>2311</v>
      </c>
      <c r="O48" s="42">
        <f>TrRoad_act!O129</f>
        <v>10976</v>
      </c>
      <c r="P48" s="42">
        <f>TrRoad_act!P129</f>
        <v>4655</v>
      </c>
      <c r="Q48" s="42">
        <f>TrRoad_act!Q129</f>
        <v>41366</v>
      </c>
    </row>
    <row r="49" spans="1:18" ht="11.45" customHeight="1" x14ac:dyDescent="0.25">
      <c r="A49" s="62" t="s">
        <v>58</v>
      </c>
      <c r="B49" s="42"/>
      <c r="C49" s="42">
        <f>TrRoad_act!C130</f>
        <v>239374</v>
      </c>
      <c r="D49" s="42">
        <f>TrRoad_act!D130</f>
        <v>113004</v>
      </c>
      <c r="E49" s="42">
        <f>TrRoad_act!E130</f>
        <v>282788</v>
      </c>
      <c r="F49" s="42">
        <f>TrRoad_act!F130</f>
        <v>422840</v>
      </c>
      <c r="G49" s="42">
        <f>TrRoad_act!G130</f>
        <v>302530</v>
      </c>
      <c r="H49" s="42">
        <f>TrRoad_act!H130</f>
        <v>287685</v>
      </c>
      <c r="I49" s="42">
        <f>TrRoad_act!I130</f>
        <v>863635</v>
      </c>
      <c r="J49" s="42">
        <f>TrRoad_act!J130</f>
        <v>0</v>
      </c>
      <c r="K49" s="42">
        <f>TrRoad_act!K130</f>
        <v>0</v>
      </c>
      <c r="L49" s="42">
        <f>TrRoad_act!L130</f>
        <v>0</v>
      </c>
      <c r="M49" s="42">
        <f>TrRoad_act!M130</f>
        <v>0</v>
      </c>
      <c r="N49" s="42">
        <f>TrRoad_act!N130</f>
        <v>0</v>
      </c>
      <c r="O49" s="42">
        <f>TrRoad_act!O130</f>
        <v>134303</v>
      </c>
      <c r="P49" s="42">
        <f>TrRoad_act!P130</f>
        <v>340445</v>
      </c>
      <c r="Q49" s="42">
        <f>TrRoad_act!Q130</f>
        <v>458388</v>
      </c>
    </row>
    <row r="50" spans="1:18" ht="11.45" customHeight="1" x14ac:dyDescent="0.25">
      <c r="A50" s="62" t="s">
        <v>57</v>
      </c>
      <c r="B50" s="42"/>
      <c r="C50" s="42">
        <f>TrRoad_act!C131</f>
        <v>0</v>
      </c>
      <c r="D50" s="42">
        <f>TrRoad_act!D131</f>
        <v>0</v>
      </c>
      <c r="E50" s="42">
        <f>TrRoad_act!E131</f>
        <v>0</v>
      </c>
      <c r="F50" s="42">
        <f>TrRoad_act!F131</f>
        <v>0</v>
      </c>
      <c r="G50" s="42">
        <f>TrRoad_act!G131</f>
        <v>0</v>
      </c>
      <c r="H50" s="42">
        <f>TrRoad_act!H131</f>
        <v>0</v>
      </c>
      <c r="I50" s="42">
        <f>TrRoad_act!I131</f>
        <v>0</v>
      </c>
      <c r="J50" s="42">
        <f>TrRoad_act!J131</f>
        <v>0</v>
      </c>
      <c r="K50" s="42">
        <f>TrRoad_act!K131</f>
        <v>0</v>
      </c>
      <c r="L50" s="42">
        <f>TrRoad_act!L131</f>
        <v>0</v>
      </c>
      <c r="M50" s="42">
        <f>TrRoad_act!M131</f>
        <v>0</v>
      </c>
      <c r="N50" s="42">
        <f>TrRoad_act!N131</f>
        <v>0</v>
      </c>
      <c r="O50" s="42">
        <f>TrRoad_act!O131</f>
        <v>2</v>
      </c>
      <c r="P50" s="42">
        <f>TrRoad_act!P131</f>
        <v>238</v>
      </c>
      <c r="Q50" s="42">
        <f>TrRoad_act!Q131</f>
        <v>327</v>
      </c>
    </row>
    <row r="51" spans="1:18" ht="11.45" customHeight="1" x14ac:dyDescent="0.25">
      <c r="A51" s="62" t="s">
        <v>56</v>
      </c>
      <c r="B51" s="42"/>
      <c r="C51" s="42">
        <f>TrRoad_act!C132</f>
        <v>0</v>
      </c>
      <c r="D51" s="42">
        <f>TrRoad_act!D132</f>
        <v>0</v>
      </c>
      <c r="E51" s="42">
        <f>TrRoad_act!E132</f>
        <v>0</v>
      </c>
      <c r="F51" s="42">
        <f>TrRoad_act!F132</f>
        <v>0</v>
      </c>
      <c r="G51" s="42">
        <f>TrRoad_act!G132</f>
        <v>0</v>
      </c>
      <c r="H51" s="42">
        <f>TrRoad_act!H132</f>
        <v>0</v>
      </c>
      <c r="I51" s="42">
        <f>TrRoad_act!I132</f>
        <v>0</v>
      </c>
      <c r="J51" s="42">
        <f>TrRoad_act!J132</f>
        <v>0</v>
      </c>
      <c r="K51" s="42">
        <f>TrRoad_act!K132</f>
        <v>0</v>
      </c>
      <c r="L51" s="42">
        <f>TrRoad_act!L132</f>
        <v>0</v>
      </c>
      <c r="M51" s="42">
        <f>TrRoad_act!M132</f>
        <v>0</v>
      </c>
      <c r="N51" s="42">
        <f>TrRoad_act!N132</f>
        <v>0</v>
      </c>
      <c r="O51" s="42">
        <f>TrRoad_act!O132</f>
        <v>95</v>
      </c>
      <c r="P51" s="42">
        <f>TrRoad_act!P132</f>
        <v>95</v>
      </c>
      <c r="Q51" s="42">
        <f>TrRoad_act!Q132</f>
        <v>385</v>
      </c>
    </row>
    <row r="52" spans="1:18" ht="11.45" customHeight="1" x14ac:dyDescent="0.25">
      <c r="A52" s="62" t="s">
        <v>55</v>
      </c>
      <c r="B52" s="42"/>
      <c r="C52" s="42">
        <f>TrRoad_act!C133</f>
        <v>0</v>
      </c>
      <c r="D52" s="42">
        <f>TrRoad_act!D133</f>
        <v>0</v>
      </c>
      <c r="E52" s="42">
        <f>TrRoad_act!E133</f>
        <v>0</v>
      </c>
      <c r="F52" s="42">
        <f>TrRoad_act!F133</f>
        <v>0</v>
      </c>
      <c r="G52" s="42">
        <f>TrRoad_act!G133</f>
        <v>0</v>
      </c>
      <c r="H52" s="42">
        <f>TrRoad_act!H133</f>
        <v>0</v>
      </c>
      <c r="I52" s="42">
        <f>TrRoad_act!I133</f>
        <v>0</v>
      </c>
      <c r="J52" s="42">
        <f>TrRoad_act!J133</f>
        <v>0</v>
      </c>
      <c r="K52" s="42">
        <f>TrRoad_act!K133</f>
        <v>0</v>
      </c>
      <c r="L52" s="42">
        <f>TrRoad_act!L133</f>
        <v>0</v>
      </c>
      <c r="M52" s="42">
        <f>TrRoad_act!M133</f>
        <v>0</v>
      </c>
      <c r="N52" s="42">
        <f>TrRoad_act!N133</f>
        <v>221</v>
      </c>
      <c r="O52" s="42">
        <f>TrRoad_act!O133</f>
        <v>440</v>
      </c>
      <c r="P52" s="42">
        <f>TrRoad_act!P133</f>
        <v>661</v>
      </c>
      <c r="Q52" s="42">
        <f>TrRoad_act!Q133</f>
        <v>638</v>
      </c>
    </row>
    <row r="53" spans="1:18" ht="11.45" customHeight="1" x14ac:dyDescent="0.25">
      <c r="A53" s="19" t="s">
        <v>24</v>
      </c>
      <c r="B53" s="38"/>
      <c r="C53" s="38">
        <f>TrRoad_act!C134</f>
        <v>39487</v>
      </c>
      <c r="D53" s="38">
        <f>TrRoad_act!D134</f>
        <v>37062</v>
      </c>
      <c r="E53" s="38">
        <f>TrRoad_act!E134</f>
        <v>45879</v>
      </c>
      <c r="F53" s="38">
        <f>TrRoad_act!F134</f>
        <v>42011</v>
      </c>
      <c r="G53" s="38">
        <f>TrRoad_act!G134</f>
        <v>41653</v>
      </c>
      <c r="H53" s="38">
        <f>TrRoad_act!H134</f>
        <v>43233</v>
      </c>
      <c r="I53" s="38">
        <f>TrRoad_act!I134</f>
        <v>53696</v>
      </c>
      <c r="J53" s="38">
        <f>TrRoad_act!J134</f>
        <v>38659</v>
      </c>
      <c r="K53" s="38">
        <f>TrRoad_act!K134</f>
        <v>29849</v>
      </c>
      <c r="L53" s="38">
        <f>TrRoad_act!L134</f>
        <v>33098</v>
      </c>
      <c r="M53" s="38">
        <f>TrRoad_act!M134</f>
        <v>32192</v>
      </c>
      <c r="N53" s="38">
        <f>TrRoad_act!N134</f>
        <v>28929</v>
      </c>
      <c r="O53" s="38">
        <f>TrRoad_act!O134</f>
        <v>51740</v>
      </c>
      <c r="P53" s="38">
        <f>TrRoad_act!P134</f>
        <v>46041</v>
      </c>
      <c r="Q53" s="38">
        <f>TrRoad_act!Q134</f>
        <v>52921</v>
      </c>
    </row>
    <row r="54" spans="1:18" ht="11.45" customHeight="1" x14ac:dyDescent="0.25">
      <c r="A54" s="17" t="s">
        <v>23</v>
      </c>
      <c r="B54" s="37"/>
      <c r="C54" s="37">
        <f>TrRoad_act!C135</f>
        <v>29320</v>
      </c>
      <c r="D54" s="37">
        <f>TrRoad_act!D135</f>
        <v>27749</v>
      </c>
      <c r="E54" s="37">
        <f>TrRoad_act!E135</f>
        <v>38181</v>
      </c>
      <c r="F54" s="37">
        <f>TrRoad_act!F135</f>
        <v>30364</v>
      </c>
      <c r="G54" s="37">
        <f>TrRoad_act!G135</f>
        <v>33910</v>
      </c>
      <c r="H54" s="37">
        <f>TrRoad_act!H135</f>
        <v>35399</v>
      </c>
      <c r="I54" s="37">
        <f>TrRoad_act!I135</f>
        <v>45014</v>
      </c>
      <c r="J54" s="37">
        <f>TrRoad_act!J135</f>
        <v>33659</v>
      </c>
      <c r="K54" s="37">
        <f>TrRoad_act!K135</f>
        <v>24277</v>
      </c>
      <c r="L54" s="37">
        <f>TrRoad_act!L135</f>
        <v>26223</v>
      </c>
      <c r="M54" s="37">
        <f>TrRoad_act!M135</f>
        <v>25010</v>
      </c>
      <c r="N54" s="37">
        <f>TrRoad_act!N135</f>
        <v>22566</v>
      </c>
      <c r="O54" s="37">
        <f>TrRoad_act!O135</f>
        <v>42622</v>
      </c>
      <c r="P54" s="37">
        <f>TrRoad_act!P135</f>
        <v>39396</v>
      </c>
      <c r="Q54" s="37">
        <f>TrRoad_act!Q135</f>
        <v>44286</v>
      </c>
    </row>
    <row r="55" spans="1:18" ht="11.45" customHeight="1" x14ac:dyDescent="0.25">
      <c r="A55" s="15" t="s">
        <v>22</v>
      </c>
      <c r="B55" s="36"/>
      <c r="C55" s="36">
        <f>TrRoad_act!C136</f>
        <v>10167</v>
      </c>
      <c r="D55" s="36">
        <f>TrRoad_act!D136</f>
        <v>9313</v>
      </c>
      <c r="E55" s="36">
        <f>TrRoad_act!E136</f>
        <v>7698</v>
      </c>
      <c r="F55" s="36">
        <f>TrRoad_act!F136</f>
        <v>11647</v>
      </c>
      <c r="G55" s="36">
        <f>TrRoad_act!G136</f>
        <v>7743</v>
      </c>
      <c r="H55" s="36">
        <f>TrRoad_act!H136</f>
        <v>7834</v>
      </c>
      <c r="I55" s="36">
        <f>TrRoad_act!I136</f>
        <v>8682</v>
      </c>
      <c r="J55" s="36">
        <f>TrRoad_act!J136</f>
        <v>5000</v>
      </c>
      <c r="K55" s="36">
        <f>TrRoad_act!K136</f>
        <v>5572</v>
      </c>
      <c r="L55" s="36">
        <f>TrRoad_act!L136</f>
        <v>6875</v>
      </c>
      <c r="M55" s="36">
        <f>TrRoad_act!M136</f>
        <v>7182</v>
      </c>
      <c r="N55" s="36">
        <f>TrRoad_act!N136</f>
        <v>6363</v>
      </c>
      <c r="O55" s="36">
        <f>TrRoad_act!O136</f>
        <v>9118</v>
      </c>
      <c r="P55" s="36">
        <f>TrRoad_act!P136</f>
        <v>6645</v>
      </c>
      <c r="Q55" s="36">
        <f>TrRoad_act!Q136</f>
        <v>8635</v>
      </c>
    </row>
    <row r="57" spans="1:18" ht="11.45" customHeight="1" x14ac:dyDescent="0.25">
      <c r="A57" s="11"/>
      <c r="B57" s="175">
        <v>2015</v>
      </c>
      <c r="C57" s="175"/>
      <c r="D57" s="175"/>
      <c r="E57" s="175"/>
      <c r="F57" s="175"/>
      <c r="G57" s="175"/>
      <c r="H57" s="175"/>
      <c r="I57" s="175"/>
      <c r="J57" s="175"/>
      <c r="K57" s="175"/>
      <c r="L57" s="175"/>
      <c r="M57" s="175"/>
      <c r="N57" s="175"/>
      <c r="O57" s="175"/>
      <c r="P57" s="175"/>
      <c r="Q57" s="175"/>
    </row>
    <row r="58" spans="1:18" ht="11.45" customHeight="1" x14ac:dyDescent="0.25">
      <c r="A58" s="114" t="s">
        <v>109</v>
      </c>
      <c r="B58" s="113" t="s">
        <v>108</v>
      </c>
      <c r="C58" s="113">
        <v>2001</v>
      </c>
      <c r="D58" s="113">
        <v>2002</v>
      </c>
      <c r="E58" s="113">
        <v>2003</v>
      </c>
      <c r="F58" s="113">
        <v>2004</v>
      </c>
      <c r="G58" s="113">
        <v>2005</v>
      </c>
      <c r="H58" s="113">
        <v>2006</v>
      </c>
      <c r="I58" s="113">
        <v>2007</v>
      </c>
      <c r="J58" s="113">
        <v>2008</v>
      </c>
      <c r="K58" s="113">
        <v>2009</v>
      </c>
      <c r="L58" s="113">
        <v>2010</v>
      </c>
      <c r="M58" s="113">
        <v>2011</v>
      </c>
      <c r="N58" s="113">
        <v>2012</v>
      </c>
      <c r="O58" s="113">
        <v>2013</v>
      </c>
      <c r="P58" s="113">
        <v>2014</v>
      </c>
      <c r="Q58" s="113">
        <v>2015</v>
      </c>
    </row>
    <row r="59" spans="1:18" ht="11.45" customHeight="1" x14ac:dyDescent="0.25">
      <c r="A59" s="27" t="s">
        <v>31</v>
      </c>
      <c r="B59" s="41">
        <f t="shared" ref="B59" si="0">B60+B75</f>
        <v>5200044</v>
      </c>
      <c r="C59" s="41">
        <f t="shared" ref="C59:Q59" si="1">C60+C75</f>
        <v>1427607</v>
      </c>
      <c r="D59" s="41">
        <f t="shared" si="1"/>
        <v>1760884</v>
      </c>
      <c r="E59" s="41">
        <f t="shared" si="1"/>
        <v>1794535</v>
      </c>
      <c r="F59" s="41">
        <f t="shared" si="1"/>
        <v>2106913.9707965185</v>
      </c>
      <c r="G59" s="41">
        <f t="shared" si="1"/>
        <v>2183054</v>
      </c>
      <c r="H59" s="41">
        <f t="shared" si="1"/>
        <v>2404022</v>
      </c>
      <c r="I59" s="41">
        <f t="shared" si="1"/>
        <v>2997369</v>
      </c>
      <c r="J59" s="41">
        <f t="shared" si="1"/>
        <v>1700301</v>
      </c>
      <c r="K59" s="41">
        <f t="shared" si="1"/>
        <v>1274976</v>
      </c>
      <c r="L59" s="41">
        <f t="shared" si="1"/>
        <v>1312621</v>
      </c>
      <c r="M59" s="41">
        <f t="shared" si="1"/>
        <v>1105480</v>
      </c>
      <c r="N59" s="41">
        <f t="shared" si="1"/>
        <v>997588</v>
      </c>
      <c r="O59" s="41">
        <f t="shared" si="1"/>
        <v>1106430</v>
      </c>
      <c r="P59" s="41">
        <f t="shared" si="1"/>
        <v>1532789</v>
      </c>
      <c r="Q59" s="41">
        <f t="shared" si="1"/>
        <v>1966072</v>
      </c>
    </row>
    <row r="60" spans="1:18" ht="11.45" customHeight="1" x14ac:dyDescent="0.25">
      <c r="A60" s="25" t="s">
        <v>39</v>
      </c>
      <c r="B60" s="40">
        <f t="shared" ref="B60" si="2">B61+B62+B69</f>
        <v>5175321</v>
      </c>
      <c r="C60" s="40">
        <f t="shared" ref="C60:Q60" si="3">C61+C62+C69</f>
        <v>1351301</v>
      </c>
      <c r="D60" s="40">
        <f t="shared" si="3"/>
        <v>1697823</v>
      </c>
      <c r="E60" s="40">
        <f t="shared" si="3"/>
        <v>1585535</v>
      </c>
      <c r="F60" s="40">
        <f t="shared" si="3"/>
        <v>1782399</v>
      </c>
      <c r="G60" s="40">
        <f t="shared" si="3"/>
        <v>1916278</v>
      </c>
      <c r="H60" s="40">
        <f t="shared" si="3"/>
        <v>2128121</v>
      </c>
      <c r="I60" s="40">
        <f t="shared" si="3"/>
        <v>2178926</v>
      </c>
      <c r="J60" s="40">
        <f t="shared" si="3"/>
        <v>1666892</v>
      </c>
      <c r="K60" s="40">
        <f t="shared" si="3"/>
        <v>1249938</v>
      </c>
      <c r="L60" s="40">
        <f t="shared" si="3"/>
        <v>1284315</v>
      </c>
      <c r="M60" s="40">
        <f t="shared" si="3"/>
        <v>1077007</v>
      </c>
      <c r="N60" s="40">
        <f t="shared" si="3"/>
        <v>968286</v>
      </c>
      <c r="O60" s="40">
        <f t="shared" si="3"/>
        <v>910636</v>
      </c>
      <c r="P60" s="40">
        <f t="shared" si="3"/>
        <v>1141127</v>
      </c>
      <c r="Q60" s="40">
        <f t="shared" si="3"/>
        <v>1412047</v>
      </c>
    </row>
    <row r="61" spans="1:18" ht="11.45" customHeight="1" x14ac:dyDescent="0.25">
      <c r="A61" s="23" t="s">
        <v>30</v>
      </c>
      <c r="B61" s="39">
        <v>200863</v>
      </c>
      <c r="C61" s="39">
        <v>140027</v>
      </c>
      <c r="D61" s="39">
        <v>497958</v>
      </c>
      <c r="E61" s="39">
        <v>297117</v>
      </c>
      <c r="F61" s="39">
        <v>340025</v>
      </c>
      <c r="G61" s="39">
        <v>438941</v>
      </c>
      <c r="H61" s="39">
        <v>475846</v>
      </c>
      <c r="I61" s="39">
        <v>563735</v>
      </c>
      <c r="J61" s="39">
        <v>478499</v>
      </c>
      <c r="K61" s="39">
        <v>268041</v>
      </c>
      <c r="L61" s="39">
        <v>269655</v>
      </c>
      <c r="M61" s="39">
        <v>238286</v>
      </c>
      <c r="N61" s="39">
        <v>195487</v>
      </c>
      <c r="O61" s="39">
        <v>185349</v>
      </c>
      <c r="P61" s="39">
        <v>222919</v>
      </c>
      <c r="Q61" s="39">
        <v>289926</v>
      </c>
      <c r="R61" s="112"/>
    </row>
    <row r="62" spans="1:18" ht="11.45" customHeight="1" x14ac:dyDescent="0.25">
      <c r="A62" s="19" t="s">
        <v>29</v>
      </c>
      <c r="B62" s="38">
        <f t="shared" ref="B62" si="4">SUM(B63:B68)</f>
        <v>4973995</v>
      </c>
      <c r="C62" s="38">
        <f t="shared" ref="C62:Q62" si="5">SUM(C63:C68)</f>
        <v>1209180</v>
      </c>
      <c r="D62" s="38">
        <f t="shared" si="5"/>
        <v>1197435</v>
      </c>
      <c r="E62" s="38">
        <f t="shared" si="5"/>
        <v>1284970</v>
      </c>
      <c r="F62" s="38">
        <f t="shared" si="5"/>
        <v>1437484</v>
      </c>
      <c r="G62" s="38">
        <f t="shared" si="5"/>
        <v>1473529</v>
      </c>
      <c r="H62" s="38">
        <f t="shared" si="5"/>
        <v>1644502</v>
      </c>
      <c r="I62" s="38">
        <f t="shared" si="5"/>
        <v>1609808</v>
      </c>
      <c r="J62" s="38">
        <f t="shared" si="5"/>
        <v>1183095</v>
      </c>
      <c r="K62" s="38">
        <f t="shared" si="5"/>
        <v>977273</v>
      </c>
      <c r="L62" s="38">
        <f t="shared" si="5"/>
        <v>1010892</v>
      </c>
      <c r="M62" s="38">
        <f t="shared" si="5"/>
        <v>835001</v>
      </c>
      <c r="N62" s="38">
        <f t="shared" si="5"/>
        <v>770080</v>
      </c>
      <c r="O62" s="38">
        <f t="shared" si="5"/>
        <v>722633</v>
      </c>
      <c r="P62" s="38">
        <f t="shared" si="5"/>
        <v>914397</v>
      </c>
      <c r="Q62" s="38">
        <f t="shared" si="5"/>
        <v>1111275</v>
      </c>
      <c r="R62" s="112"/>
    </row>
    <row r="63" spans="1:18" ht="11.45" customHeight="1" x14ac:dyDescent="0.25">
      <c r="A63" s="62" t="s">
        <v>59</v>
      </c>
      <c r="B63" s="42">
        <v>3521189</v>
      </c>
      <c r="C63" s="42">
        <v>597826</v>
      </c>
      <c r="D63" s="42">
        <v>528718</v>
      </c>
      <c r="E63" s="42">
        <v>513899</v>
      </c>
      <c r="F63" s="42">
        <v>530470</v>
      </c>
      <c r="G63" s="42">
        <v>501547</v>
      </c>
      <c r="H63" s="42">
        <v>511718</v>
      </c>
      <c r="I63" s="42">
        <v>493078</v>
      </c>
      <c r="J63" s="42">
        <v>378720</v>
      </c>
      <c r="K63" s="42">
        <v>302511</v>
      </c>
      <c r="L63" s="42">
        <v>305924</v>
      </c>
      <c r="M63" s="42">
        <v>258739</v>
      </c>
      <c r="N63" s="42">
        <v>234030</v>
      </c>
      <c r="O63" s="42">
        <v>235791</v>
      </c>
      <c r="P63" s="42">
        <v>313277</v>
      </c>
      <c r="Q63" s="42">
        <v>398555</v>
      </c>
      <c r="R63" s="112"/>
    </row>
    <row r="64" spans="1:18" ht="11.45" customHeight="1" x14ac:dyDescent="0.25">
      <c r="A64" s="62" t="s">
        <v>58</v>
      </c>
      <c r="B64" s="42">
        <v>1441116</v>
      </c>
      <c r="C64" s="42">
        <v>608211</v>
      </c>
      <c r="D64" s="42">
        <v>665035</v>
      </c>
      <c r="E64" s="42">
        <v>771071</v>
      </c>
      <c r="F64" s="42">
        <v>897806</v>
      </c>
      <c r="G64" s="42">
        <v>958897</v>
      </c>
      <c r="H64" s="42">
        <v>1115403</v>
      </c>
      <c r="I64" s="42">
        <v>1116730</v>
      </c>
      <c r="J64" s="42">
        <v>802870</v>
      </c>
      <c r="K64" s="42">
        <v>668479</v>
      </c>
      <c r="L64" s="42">
        <v>698015</v>
      </c>
      <c r="M64" s="42">
        <v>571020</v>
      </c>
      <c r="N64" s="42">
        <v>489690</v>
      </c>
      <c r="O64" s="42">
        <v>464208</v>
      </c>
      <c r="P64" s="42">
        <v>590358</v>
      </c>
      <c r="Q64" s="42">
        <v>694249</v>
      </c>
      <c r="R64" s="112"/>
    </row>
    <row r="65" spans="1:18" ht="11.45" customHeight="1" x14ac:dyDescent="0.25">
      <c r="A65" s="62" t="s">
        <v>57</v>
      </c>
      <c r="B65" s="42">
        <v>11690</v>
      </c>
      <c r="C65" s="42">
        <v>3143</v>
      </c>
      <c r="D65" s="42">
        <v>3682</v>
      </c>
      <c r="E65" s="42">
        <v>0</v>
      </c>
      <c r="F65" s="42">
        <v>0</v>
      </c>
      <c r="G65" s="42">
        <v>0</v>
      </c>
      <c r="H65" s="42">
        <v>0</v>
      </c>
      <c r="I65" s="42">
        <v>0</v>
      </c>
      <c r="J65" s="42">
        <v>0</v>
      </c>
      <c r="K65" s="42">
        <v>4929</v>
      </c>
      <c r="L65" s="42">
        <v>4630</v>
      </c>
      <c r="M65" s="42">
        <v>4469</v>
      </c>
      <c r="N65" s="42">
        <v>10107</v>
      </c>
      <c r="O65" s="42">
        <v>9395</v>
      </c>
      <c r="P65" s="42">
        <v>4631</v>
      </c>
      <c r="Q65" s="42">
        <v>2456</v>
      </c>
      <c r="R65" s="112"/>
    </row>
    <row r="66" spans="1:18" ht="11.45" customHeight="1" x14ac:dyDescent="0.25">
      <c r="A66" s="62" t="s">
        <v>56</v>
      </c>
      <c r="B66" s="42">
        <v>0</v>
      </c>
      <c r="C66" s="42">
        <v>0</v>
      </c>
      <c r="D66" s="42">
        <v>0</v>
      </c>
      <c r="E66" s="42">
        <v>0</v>
      </c>
      <c r="F66" s="42">
        <v>9208</v>
      </c>
      <c r="G66" s="42">
        <v>13085</v>
      </c>
      <c r="H66" s="42">
        <v>17381</v>
      </c>
      <c r="I66" s="42">
        <v>0</v>
      </c>
      <c r="J66" s="42">
        <v>1505</v>
      </c>
      <c r="K66" s="42">
        <v>1354</v>
      </c>
      <c r="L66" s="42">
        <v>2304</v>
      </c>
      <c r="M66" s="42">
        <v>465</v>
      </c>
      <c r="N66" s="42">
        <v>35851</v>
      </c>
      <c r="O66" s="42">
        <v>12433</v>
      </c>
      <c r="P66" s="42">
        <v>4612</v>
      </c>
      <c r="Q66" s="42">
        <v>12356</v>
      </c>
      <c r="R66" s="112"/>
    </row>
    <row r="67" spans="1:18" ht="11.45" customHeight="1" x14ac:dyDescent="0.25">
      <c r="A67" s="62" t="s">
        <v>60</v>
      </c>
      <c r="B67" s="42">
        <v>0</v>
      </c>
      <c r="C67" s="42">
        <v>0</v>
      </c>
      <c r="D67" s="42">
        <v>0</v>
      </c>
      <c r="E67" s="42">
        <v>0</v>
      </c>
      <c r="F67" s="42">
        <v>0</v>
      </c>
      <c r="G67" s="42">
        <v>0</v>
      </c>
      <c r="H67" s="42">
        <v>0</v>
      </c>
      <c r="I67" s="42">
        <v>0</v>
      </c>
      <c r="J67" s="42">
        <v>0</v>
      </c>
      <c r="K67" s="42">
        <v>0</v>
      </c>
      <c r="L67" s="42">
        <v>0</v>
      </c>
      <c r="M67" s="42">
        <v>0</v>
      </c>
      <c r="N67" s="42">
        <v>0</v>
      </c>
      <c r="O67" s="42">
        <v>0</v>
      </c>
      <c r="P67" s="42">
        <v>339</v>
      </c>
      <c r="Q67" s="42">
        <v>1025</v>
      </c>
      <c r="R67" s="112"/>
    </row>
    <row r="68" spans="1:18" ht="11.45" customHeight="1" x14ac:dyDescent="0.25">
      <c r="A68" s="62" t="s">
        <v>55</v>
      </c>
      <c r="B68" s="42">
        <v>0</v>
      </c>
      <c r="C68" s="42">
        <v>0</v>
      </c>
      <c r="D68" s="42">
        <v>0</v>
      </c>
      <c r="E68" s="42">
        <v>0</v>
      </c>
      <c r="F68" s="42">
        <v>0</v>
      </c>
      <c r="G68" s="42">
        <v>0</v>
      </c>
      <c r="H68" s="42">
        <v>0</v>
      </c>
      <c r="I68" s="42">
        <v>0</v>
      </c>
      <c r="J68" s="42">
        <v>0</v>
      </c>
      <c r="K68" s="42">
        <v>0</v>
      </c>
      <c r="L68" s="42">
        <v>19</v>
      </c>
      <c r="M68" s="42">
        <v>308</v>
      </c>
      <c r="N68" s="42">
        <v>402</v>
      </c>
      <c r="O68" s="42">
        <v>806</v>
      </c>
      <c r="P68" s="42">
        <v>1180</v>
      </c>
      <c r="Q68" s="42">
        <v>2634</v>
      </c>
      <c r="R68" s="112"/>
    </row>
    <row r="69" spans="1:18" ht="11.45" customHeight="1" x14ac:dyDescent="0.25">
      <c r="A69" s="19" t="s">
        <v>28</v>
      </c>
      <c r="B69" s="38">
        <f t="shared" ref="B69" si="6">SUM(B70:B74)</f>
        <v>463</v>
      </c>
      <c r="C69" s="38">
        <f t="shared" ref="C69:Q69" si="7">SUM(C70:C74)</f>
        <v>2094</v>
      </c>
      <c r="D69" s="38">
        <f t="shared" si="7"/>
        <v>2430</v>
      </c>
      <c r="E69" s="38">
        <f t="shared" si="7"/>
        <v>3448</v>
      </c>
      <c r="F69" s="38">
        <f t="shared" si="7"/>
        <v>4890</v>
      </c>
      <c r="G69" s="38">
        <f t="shared" si="7"/>
        <v>3808</v>
      </c>
      <c r="H69" s="38">
        <f t="shared" si="7"/>
        <v>7773</v>
      </c>
      <c r="I69" s="38">
        <f t="shared" si="7"/>
        <v>5383</v>
      </c>
      <c r="J69" s="38">
        <f t="shared" si="7"/>
        <v>5298</v>
      </c>
      <c r="K69" s="38">
        <f t="shared" si="7"/>
        <v>4624</v>
      </c>
      <c r="L69" s="38">
        <f t="shared" si="7"/>
        <v>3768</v>
      </c>
      <c r="M69" s="38">
        <f t="shared" si="7"/>
        <v>3720</v>
      </c>
      <c r="N69" s="38">
        <f t="shared" si="7"/>
        <v>2719</v>
      </c>
      <c r="O69" s="38">
        <f t="shared" si="7"/>
        <v>2654</v>
      </c>
      <c r="P69" s="38">
        <f t="shared" si="7"/>
        <v>3811</v>
      </c>
      <c r="Q69" s="38">
        <f t="shared" si="7"/>
        <v>10846</v>
      </c>
      <c r="R69" s="112"/>
    </row>
    <row r="70" spans="1:18" ht="11.45" customHeight="1" x14ac:dyDescent="0.25">
      <c r="A70" s="62" t="s">
        <v>59</v>
      </c>
      <c r="B70" s="37">
        <v>0</v>
      </c>
      <c r="C70" s="37">
        <v>38</v>
      </c>
      <c r="D70" s="37">
        <v>69</v>
      </c>
      <c r="E70" s="37">
        <v>55</v>
      </c>
      <c r="F70" s="37">
        <v>65</v>
      </c>
      <c r="G70" s="37">
        <v>0</v>
      </c>
      <c r="H70" s="37">
        <v>61</v>
      </c>
      <c r="I70" s="37">
        <v>174</v>
      </c>
      <c r="J70" s="37">
        <v>10</v>
      </c>
      <c r="K70" s="37">
        <v>10</v>
      </c>
      <c r="L70" s="37">
        <v>26</v>
      </c>
      <c r="M70" s="37">
        <v>35</v>
      </c>
      <c r="N70" s="37">
        <v>26</v>
      </c>
      <c r="O70" s="37">
        <v>28</v>
      </c>
      <c r="P70" s="37">
        <v>30</v>
      </c>
      <c r="Q70" s="37">
        <v>22</v>
      </c>
      <c r="R70" s="112"/>
    </row>
    <row r="71" spans="1:18" ht="11.45" customHeight="1" x14ac:dyDescent="0.25">
      <c r="A71" s="62" t="s">
        <v>58</v>
      </c>
      <c r="B71" s="37">
        <v>463</v>
      </c>
      <c r="C71" s="37">
        <v>2056</v>
      </c>
      <c r="D71" s="37">
        <v>2361</v>
      </c>
      <c r="E71" s="37">
        <v>2725</v>
      </c>
      <c r="F71" s="37">
        <v>4570</v>
      </c>
      <c r="G71" s="37">
        <v>3625</v>
      </c>
      <c r="H71" s="37">
        <v>7557</v>
      </c>
      <c r="I71" s="37">
        <v>4666</v>
      </c>
      <c r="J71" s="37">
        <v>5288</v>
      </c>
      <c r="K71" s="37">
        <v>4595</v>
      </c>
      <c r="L71" s="37">
        <v>3742</v>
      </c>
      <c r="M71" s="37">
        <v>3685</v>
      </c>
      <c r="N71" s="37">
        <v>2553</v>
      </c>
      <c r="O71" s="37">
        <v>2576</v>
      </c>
      <c r="P71" s="37">
        <v>3706</v>
      </c>
      <c r="Q71" s="37">
        <v>3579</v>
      </c>
      <c r="R71" s="112"/>
    </row>
    <row r="72" spans="1:18" ht="11.45" customHeight="1" x14ac:dyDescent="0.25">
      <c r="A72" s="62" t="s">
        <v>57</v>
      </c>
      <c r="B72" s="37">
        <v>0</v>
      </c>
      <c r="C72" s="37">
        <v>0</v>
      </c>
      <c r="D72" s="37">
        <v>0</v>
      </c>
      <c r="E72" s="37">
        <v>0</v>
      </c>
      <c r="F72" s="37">
        <v>0</v>
      </c>
      <c r="G72" s="37">
        <v>0</v>
      </c>
      <c r="H72" s="37">
        <v>0</v>
      </c>
      <c r="I72" s="37">
        <v>0</v>
      </c>
      <c r="J72" s="37">
        <v>0</v>
      </c>
      <c r="K72" s="37">
        <v>0</v>
      </c>
      <c r="L72" s="37">
        <v>0</v>
      </c>
      <c r="M72" s="37">
        <v>0</v>
      </c>
      <c r="N72" s="37">
        <v>0</v>
      </c>
      <c r="O72" s="37">
        <v>0</v>
      </c>
      <c r="P72" s="37">
        <v>4</v>
      </c>
      <c r="Q72" s="37">
        <v>99</v>
      </c>
      <c r="R72" s="112"/>
    </row>
    <row r="73" spans="1:18" ht="11.45" customHeight="1" x14ac:dyDescent="0.25">
      <c r="A73" s="62" t="s">
        <v>56</v>
      </c>
      <c r="B73" s="37">
        <v>0</v>
      </c>
      <c r="C73" s="37">
        <v>0</v>
      </c>
      <c r="D73" s="37">
        <v>0</v>
      </c>
      <c r="E73" s="37">
        <v>668</v>
      </c>
      <c r="F73" s="37">
        <v>255</v>
      </c>
      <c r="G73" s="37">
        <v>183</v>
      </c>
      <c r="H73" s="37">
        <v>155</v>
      </c>
      <c r="I73" s="37">
        <v>543</v>
      </c>
      <c r="J73" s="37">
        <v>0</v>
      </c>
      <c r="K73" s="37">
        <v>19</v>
      </c>
      <c r="L73" s="37">
        <v>0</v>
      </c>
      <c r="M73" s="37">
        <v>0</v>
      </c>
      <c r="N73" s="37">
        <v>140</v>
      </c>
      <c r="O73" s="37">
        <v>50</v>
      </c>
      <c r="P73" s="37">
        <v>0</v>
      </c>
      <c r="Q73" s="37">
        <v>7102</v>
      </c>
      <c r="R73" s="112"/>
    </row>
    <row r="74" spans="1:18" ht="11.45" customHeight="1" x14ac:dyDescent="0.25">
      <c r="A74" s="62" t="s">
        <v>55</v>
      </c>
      <c r="B74" s="37">
        <v>0</v>
      </c>
      <c r="C74" s="37">
        <v>0</v>
      </c>
      <c r="D74" s="37">
        <v>0</v>
      </c>
      <c r="E74" s="37">
        <v>0</v>
      </c>
      <c r="F74" s="37">
        <v>0</v>
      </c>
      <c r="G74" s="37">
        <v>0</v>
      </c>
      <c r="H74" s="37">
        <v>0</v>
      </c>
      <c r="I74" s="37">
        <v>0</v>
      </c>
      <c r="J74" s="37">
        <v>0</v>
      </c>
      <c r="K74" s="37">
        <v>0</v>
      </c>
      <c r="L74" s="37">
        <v>0</v>
      </c>
      <c r="M74" s="37">
        <v>0</v>
      </c>
      <c r="N74" s="37">
        <v>0</v>
      </c>
      <c r="O74" s="37">
        <v>0</v>
      </c>
      <c r="P74" s="37">
        <v>71</v>
      </c>
      <c r="Q74" s="37">
        <v>44</v>
      </c>
      <c r="R74" s="112"/>
    </row>
    <row r="75" spans="1:18" ht="11.45" customHeight="1" x14ac:dyDescent="0.25">
      <c r="A75" s="25" t="s">
        <v>18</v>
      </c>
      <c r="B75" s="40">
        <f t="shared" ref="B75" si="8">B76+B82</f>
        <v>24723</v>
      </c>
      <c r="C75" s="40">
        <f t="shared" ref="C75:Q75" si="9">C76+C82</f>
        <v>76306</v>
      </c>
      <c r="D75" s="40">
        <f t="shared" si="9"/>
        <v>63061</v>
      </c>
      <c r="E75" s="40">
        <f t="shared" si="9"/>
        <v>209000</v>
      </c>
      <c r="F75" s="40">
        <f t="shared" si="9"/>
        <v>324514.97079651867</v>
      </c>
      <c r="G75" s="40">
        <f t="shared" si="9"/>
        <v>266776</v>
      </c>
      <c r="H75" s="40">
        <f t="shared" si="9"/>
        <v>275901</v>
      </c>
      <c r="I75" s="40">
        <f t="shared" si="9"/>
        <v>818443</v>
      </c>
      <c r="J75" s="40">
        <f t="shared" si="9"/>
        <v>33409</v>
      </c>
      <c r="K75" s="40">
        <f t="shared" si="9"/>
        <v>25038</v>
      </c>
      <c r="L75" s="40">
        <f t="shared" si="9"/>
        <v>28306</v>
      </c>
      <c r="M75" s="40">
        <f t="shared" si="9"/>
        <v>28473</v>
      </c>
      <c r="N75" s="40">
        <f t="shared" si="9"/>
        <v>29302</v>
      </c>
      <c r="O75" s="40">
        <f t="shared" si="9"/>
        <v>195794</v>
      </c>
      <c r="P75" s="40">
        <f t="shared" si="9"/>
        <v>391662</v>
      </c>
      <c r="Q75" s="40">
        <f t="shared" si="9"/>
        <v>554025</v>
      </c>
      <c r="R75" s="112"/>
    </row>
    <row r="76" spans="1:18" ht="11.45" customHeight="1" x14ac:dyDescent="0.25">
      <c r="A76" s="23" t="s">
        <v>27</v>
      </c>
      <c r="B76" s="39">
        <f t="shared" ref="B76" si="10">SUM(B77:B81)</f>
        <v>7040</v>
      </c>
      <c r="C76" s="39">
        <f t="shared" ref="C76:Q76" si="11">SUM(C77:C81)</f>
        <v>61551</v>
      </c>
      <c r="D76" s="39">
        <f t="shared" si="11"/>
        <v>46864</v>
      </c>
      <c r="E76" s="39">
        <f t="shared" si="11"/>
        <v>175139</v>
      </c>
      <c r="F76" s="39">
        <f t="shared" si="11"/>
        <v>296857</v>
      </c>
      <c r="G76" s="39">
        <f t="shared" si="11"/>
        <v>235135</v>
      </c>
      <c r="H76" s="39">
        <f t="shared" si="11"/>
        <v>242132</v>
      </c>
      <c r="I76" s="39">
        <f t="shared" si="11"/>
        <v>774595</v>
      </c>
      <c r="J76" s="39">
        <f t="shared" si="11"/>
        <v>0</v>
      </c>
      <c r="K76" s="39">
        <f t="shared" si="11"/>
        <v>0</v>
      </c>
      <c r="L76" s="39">
        <f t="shared" si="11"/>
        <v>0</v>
      </c>
      <c r="M76" s="39">
        <f t="shared" si="11"/>
        <v>0</v>
      </c>
      <c r="N76" s="39">
        <f t="shared" si="11"/>
        <v>2504</v>
      </c>
      <c r="O76" s="39">
        <f t="shared" si="11"/>
        <v>145717</v>
      </c>
      <c r="P76" s="39">
        <f t="shared" si="11"/>
        <v>346073</v>
      </c>
      <c r="Q76" s="39">
        <f t="shared" si="11"/>
        <v>501104</v>
      </c>
      <c r="R76" s="112"/>
    </row>
    <row r="77" spans="1:18" ht="11.45" customHeight="1" x14ac:dyDescent="0.25">
      <c r="A77" s="62" t="s">
        <v>59</v>
      </c>
      <c r="B77" s="42">
        <v>7040</v>
      </c>
      <c r="C77" s="42">
        <v>2251</v>
      </c>
      <c r="D77" s="42">
        <v>0</v>
      </c>
      <c r="E77" s="42">
        <v>0</v>
      </c>
      <c r="F77" s="42">
        <v>0</v>
      </c>
      <c r="G77" s="42">
        <v>0</v>
      </c>
      <c r="H77" s="42">
        <v>0</v>
      </c>
      <c r="I77" s="42">
        <v>2660</v>
      </c>
      <c r="J77" s="42">
        <v>0</v>
      </c>
      <c r="K77" s="42">
        <v>0</v>
      </c>
      <c r="L77" s="42">
        <v>0</v>
      </c>
      <c r="M77" s="42">
        <v>0</v>
      </c>
      <c r="N77" s="42">
        <v>2304</v>
      </c>
      <c r="O77" s="42">
        <v>10943</v>
      </c>
      <c r="P77" s="42">
        <v>4644</v>
      </c>
      <c r="Q77" s="42">
        <v>41366</v>
      </c>
      <c r="R77" s="112"/>
    </row>
    <row r="78" spans="1:18" ht="11.45" customHeight="1" x14ac:dyDescent="0.25">
      <c r="A78" s="62" t="s">
        <v>58</v>
      </c>
      <c r="B78" s="42">
        <v>0</v>
      </c>
      <c r="C78" s="42">
        <v>59300</v>
      </c>
      <c r="D78" s="42">
        <v>46864</v>
      </c>
      <c r="E78" s="42">
        <v>175139</v>
      </c>
      <c r="F78" s="42">
        <v>296857</v>
      </c>
      <c r="G78" s="42">
        <v>235135</v>
      </c>
      <c r="H78" s="42">
        <v>242132</v>
      </c>
      <c r="I78" s="42">
        <v>771935</v>
      </c>
      <c r="J78" s="42">
        <v>0</v>
      </c>
      <c r="K78" s="42">
        <v>0</v>
      </c>
      <c r="L78" s="42">
        <v>0</v>
      </c>
      <c r="M78" s="42">
        <v>0</v>
      </c>
      <c r="N78" s="42">
        <v>0</v>
      </c>
      <c r="O78" s="42">
        <v>134246</v>
      </c>
      <c r="P78" s="42">
        <v>340436</v>
      </c>
      <c r="Q78" s="42">
        <v>458388</v>
      </c>
      <c r="R78" s="112"/>
    </row>
    <row r="79" spans="1:18" ht="11.45" customHeight="1" x14ac:dyDescent="0.25">
      <c r="A79" s="62" t="s">
        <v>57</v>
      </c>
      <c r="B79" s="42">
        <v>0</v>
      </c>
      <c r="C79" s="42">
        <v>0</v>
      </c>
      <c r="D79" s="42">
        <v>0</v>
      </c>
      <c r="E79" s="42">
        <v>0</v>
      </c>
      <c r="F79" s="42">
        <v>0</v>
      </c>
      <c r="G79" s="42">
        <v>0</v>
      </c>
      <c r="H79" s="42">
        <v>0</v>
      </c>
      <c r="I79" s="42">
        <v>0</v>
      </c>
      <c r="J79" s="42">
        <v>0</v>
      </c>
      <c r="K79" s="42">
        <v>0</v>
      </c>
      <c r="L79" s="42">
        <v>0</v>
      </c>
      <c r="M79" s="42">
        <v>0</v>
      </c>
      <c r="N79" s="42">
        <v>0</v>
      </c>
      <c r="O79" s="42">
        <v>2</v>
      </c>
      <c r="P79" s="42">
        <v>238</v>
      </c>
      <c r="Q79" s="42">
        <v>327</v>
      </c>
      <c r="R79" s="112"/>
    </row>
    <row r="80" spans="1:18" ht="11.45" customHeight="1" x14ac:dyDescent="0.25">
      <c r="A80" s="62" t="s">
        <v>56</v>
      </c>
      <c r="B80" s="42">
        <v>0</v>
      </c>
      <c r="C80" s="42">
        <v>0</v>
      </c>
      <c r="D80" s="42">
        <v>0</v>
      </c>
      <c r="E80" s="42">
        <v>0</v>
      </c>
      <c r="F80" s="42">
        <v>0</v>
      </c>
      <c r="G80" s="42">
        <v>0</v>
      </c>
      <c r="H80" s="42">
        <v>0</v>
      </c>
      <c r="I80" s="42">
        <v>0</v>
      </c>
      <c r="J80" s="42">
        <v>0</v>
      </c>
      <c r="K80" s="42">
        <v>0</v>
      </c>
      <c r="L80" s="42">
        <v>0</v>
      </c>
      <c r="M80" s="42">
        <v>0</v>
      </c>
      <c r="N80" s="42">
        <v>0</v>
      </c>
      <c r="O80" s="42">
        <v>95</v>
      </c>
      <c r="P80" s="42">
        <v>95</v>
      </c>
      <c r="Q80" s="42">
        <v>385</v>
      </c>
      <c r="R80" s="112"/>
    </row>
    <row r="81" spans="1:18" ht="11.45" customHeight="1" x14ac:dyDescent="0.25">
      <c r="A81" s="62" t="s">
        <v>55</v>
      </c>
      <c r="B81" s="42">
        <v>0</v>
      </c>
      <c r="C81" s="42">
        <v>0</v>
      </c>
      <c r="D81" s="42">
        <v>0</v>
      </c>
      <c r="E81" s="42">
        <v>0</v>
      </c>
      <c r="F81" s="42">
        <v>0</v>
      </c>
      <c r="G81" s="42">
        <v>0</v>
      </c>
      <c r="H81" s="42">
        <v>0</v>
      </c>
      <c r="I81" s="42">
        <v>0</v>
      </c>
      <c r="J81" s="42">
        <v>0</v>
      </c>
      <c r="K81" s="42">
        <v>0</v>
      </c>
      <c r="L81" s="42">
        <v>0</v>
      </c>
      <c r="M81" s="42">
        <v>0</v>
      </c>
      <c r="N81" s="42">
        <v>200</v>
      </c>
      <c r="O81" s="42">
        <v>431</v>
      </c>
      <c r="P81" s="42">
        <v>660</v>
      </c>
      <c r="Q81" s="42">
        <v>638</v>
      </c>
      <c r="R81" s="112"/>
    </row>
    <row r="82" spans="1:18" ht="11.45" customHeight="1" x14ac:dyDescent="0.25">
      <c r="A82" s="19" t="s">
        <v>24</v>
      </c>
      <c r="B82" s="38">
        <f t="shared" ref="B82" si="12">SUM(B83:B84)</f>
        <v>17683</v>
      </c>
      <c r="C82" s="38">
        <f t="shared" ref="C82:Q82" si="13">SUM(C83:C84)</f>
        <v>14755</v>
      </c>
      <c r="D82" s="38">
        <f t="shared" si="13"/>
        <v>16197</v>
      </c>
      <c r="E82" s="38">
        <f t="shared" si="13"/>
        <v>33861</v>
      </c>
      <c r="F82" s="38">
        <f t="shared" si="13"/>
        <v>27657.970796518675</v>
      </c>
      <c r="G82" s="38">
        <f t="shared" si="13"/>
        <v>31641</v>
      </c>
      <c r="H82" s="38">
        <f t="shared" si="13"/>
        <v>33769</v>
      </c>
      <c r="I82" s="38">
        <f t="shared" si="13"/>
        <v>43848</v>
      </c>
      <c r="J82" s="38">
        <f t="shared" si="13"/>
        <v>33409</v>
      </c>
      <c r="K82" s="38">
        <f t="shared" si="13"/>
        <v>25038</v>
      </c>
      <c r="L82" s="38">
        <f t="shared" si="13"/>
        <v>28306</v>
      </c>
      <c r="M82" s="38">
        <f t="shared" si="13"/>
        <v>28473</v>
      </c>
      <c r="N82" s="38">
        <f t="shared" si="13"/>
        <v>26798</v>
      </c>
      <c r="O82" s="38">
        <f t="shared" si="13"/>
        <v>50077</v>
      </c>
      <c r="P82" s="38">
        <f t="shared" si="13"/>
        <v>45589</v>
      </c>
      <c r="Q82" s="38">
        <f t="shared" si="13"/>
        <v>52921</v>
      </c>
      <c r="R82" s="112"/>
    </row>
    <row r="83" spans="1:18" ht="11.45" customHeight="1" x14ac:dyDescent="0.25">
      <c r="A83" s="17" t="s">
        <v>23</v>
      </c>
      <c r="B83" s="37">
        <v>17683</v>
      </c>
      <c r="C83" s="37">
        <v>14755</v>
      </c>
      <c r="D83" s="37">
        <v>16197</v>
      </c>
      <c r="E83" s="37">
        <v>33861</v>
      </c>
      <c r="F83" s="37">
        <v>27652</v>
      </c>
      <c r="G83" s="37">
        <v>31618</v>
      </c>
      <c r="H83" s="37">
        <v>33670</v>
      </c>
      <c r="I83" s="37">
        <v>43504</v>
      </c>
      <c r="J83" s="37">
        <v>32923</v>
      </c>
      <c r="K83" s="37">
        <v>23951</v>
      </c>
      <c r="L83" s="37">
        <v>26014</v>
      </c>
      <c r="M83" s="37">
        <v>24896</v>
      </c>
      <c r="N83" s="37">
        <v>22550</v>
      </c>
      <c r="O83" s="37">
        <v>42617</v>
      </c>
      <c r="P83" s="37">
        <v>39396</v>
      </c>
      <c r="Q83" s="37">
        <v>44286</v>
      </c>
      <c r="R83" s="112"/>
    </row>
    <row r="84" spans="1:18" ht="11.45" customHeight="1" x14ac:dyDescent="0.25">
      <c r="A84" s="15" t="s">
        <v>22</v>
      </c>
      <c r="B84" s="36">
        <v>0</v>
      </c>
      <c r="C84" s="36">
        <v>0</v>
      </c>
      <c r="D84" s="36">
        <v>0</v>
      </c>
      <c r="E84" s="36">
        <v>0</v>
      </c>
      <c r="F84" s="36">
        <v>5.9707965186753427</v>
      </c>
      <c r="G84" s="36">
        <v>23</v>
      </c>
      <c r="H84" s="36">
        <v>99</v>
      </c>
      <c r="I84" s="36">
        <v>344</v>
      </c>
      <c r="J84" s="36">
        <v>486</v>
      </c>
      <c r="K84" s="36">
        <v>1087</v>
      </c>
      <c r="L84" s="36">
        <v>2292</v>
      </c>
      <c r="M84" s="36">
        <v>3577</v>
      </c>
      <c r="N84" s="36">
        <v>4248</v>
      </c>
      <c r="O84" s="36">
        <v>7460</v>
      </c>
      <c r="P84" s="36">
        <v>6193</v>
      </c>
      <c r="Q84" s="36">
        <v>8635</v>
      </c>
      <c r="R84" s="112"/>
    </row>
    <row r="86" spans="1:18" ht="11.45" customHeight="1" x14ac:dyDescent="0.25">
      <c r="A86" s="35" t="s">
        <v>45</v>
      </c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4"/>
      <c r="N86" s="84"/>
      <c r="O86" s="84"/>
      <c r="P86" s="84"/>
      <c r="Q86" s="84"/>
    </row>
    <row r="88" spans="1:18" ht="11.45" customHeight="1" x14ac:dyDescent="0.25">
      <c r="A88" s="27" t="s">
        <v>107</v>
      </c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</row>
    <row r="89" spans="1:18" ht="11.45" customHeight="1" x14ac:dyDescent="0.25">
      <c r="A89" s="25" t="s">
        <v>39</v>
      </c>
      <c r="B89" s="24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</row>
    <row r="90" spans="1:18" ht="11.45" customHeight="1" x14ac:dyDescent="0.25">
      <c r="A90" s="23" t="s">
        <v>30</v>
      </c>
      <c r="B90" s="22">
        <v>3.7985197065576788</v>
      </c>
      <c r="C90" s="22">
        <v>3.7780112065247295</v>
      </c>
      <c r="D90" s="22">
        <v>3.6998548342345803</v>
      </c>
      <c r="E90" s="22">
        <v>3.6689753026410448</v>
      </c>
      <c r="F90" s="22">
        <v>3.6370397183458216</v>
      </c>
      <c r="G90" s="22">
        <v>3.5986156681106563</v>
      </c>
      <c r="H90" s="22">
        <v>3.5560736138642377</v>
      </c>
      <c r="I90" s="22">
        <v>3.5088327147915743</v>
      </c>
      <c r="J90" s="22">
        <v>3.4586864357071225</v>
      </c>
      <c r="K90" s="22">
        <v>3.4253459050571213</v>
      </c>
      <c r="L90" s="22">
        <v>3.38315948947491</v>
      </c>
      <c r="M90" s="22">
        <v>3.344095567627142</v>
      </c>
      <c r="N90" s="22">
        <v>3.3070464735922034</v>
      </c>
      <c r="O90" s="22">
        <v>3.2846999607309257</v>
      </c>
      <c r="P90" s="22">
        <v>3.2389146777605844</v>
      </c>
      <c r="Q90" s="22">
        <v>3.1900852655188072</v>
      </c>
    </row>
    <row r="91" spans="1:18" ht="11.45" customHeight="1" x14ac:dyDescent="0.25">
      <c r="A91" s="19" t="s">
        <v>29</v>
      </c>
      <c r="B91" s="21">
        <v>6.3279051166525369</v>
      </c>
      <c r="C91" s="21">
        <v>6.1593880110684234</v>
      </c>
      <c r="D91" s="21">
        <v>6.075218036083343</v>
      </c>
      <c r="E91" s="21">
        <v>5.9822355751534477</v>
      </c>
      <c r="F91" s="21">
        <v>5.8980901819905158</v>
      </c>
      <c r="G91" s="21">
        <v>5.81835270003433</v>
      </c>
      <c r="H91" s="21">
        <v>5.7401202795908679</v>
      </c>
      <c r="I91" s="21">
        <v>5.6674777600003123</v>
      </c>
      <c r="J91" s="21">
        <v>5.6070860535636786</v>
      </c>
      <c r="K91" s="21">
        <v>5.537271339957436</v>
      </c>
      <c r="L91" s="21">
        <v>5.4698936972449941</v>
      </c>
      <c r="M91" s="21">
        <v>5.4160938574203055</v>
      </c>
      <c r="N91" s="21">
        <v>5.3559598635715435</v>
      </c>
      <c r="O91" s="21">
        <v>5.285010697879823</v>
      </c>
      <c r="P91" s="21">
        <v>5.1988103191451778</v>
      </c>
      <c r="Q91" s="21">
        <v>5.1074192126519939</v>
      </c>
    </row>
    <row r="92" spans="1:18" ht="11.45" customHeight="1" x14ac:dyDescent="0.25">
      <c r="A92" s="62" t="s">
        <v>59</v>
      </c>
      <c r="B92" s="70">
        <v>6.65431826450987</v>
      </c>
      <c r="C92" s="70">
        <v>6.5683328759948028</v>
      </c>
      <c r="D92" s="70">
        <v>6.5408482056975252</v>
      </c>
      <c r="E92" s="70">
        <v>6.5056635359992887</v>
      </c>
      <c r="F92" s="70">
        <v>6.4730938908496771</v>
      </c>
      <c r="G92" s="70">
        <v>6.4394488315956675</v>
      </c>
      <c r="H92" s="70">
        <v>6.3986733829488633</v>
      </c>
      <c r="I92" s="70">
        <v>6.3632631223470515</v>
      </c>
      <c r="J92" s="70">
        <v>6.3287007781171019</v>
      </c>
      <c r="K92" s="70">
        <v>6.2834659169534621</v>
      </c>
      <c r="L92" s="70">
        <v>6.2372488610900501</v>
      </c>
      <c r="M92" s="70">
        <v>6.1971120111224103</v>
      </c>
      <c r="N92" s="70">
        <v>6.1529369438052743</v>
      </c>
      <c r="O92" s="70">
        <v>6.0943490177814938</v>
      </c>
      <c r="P92" s="70">
        <v>6.0110860053481812</v>
      </c>
      <c r="Q92" s="70">
        <v>5.9148958739257278</v>
      </c>
    </row>
    <row r="93" spans="1:18" ht="11.45" customHeight="1" x14ac:dyDescent="0.25">
      <c r="A93" s="62" t="s">
        <v>58</v>
      </c>
      <c r="B93" s="70">
        <v>5.4475842302623345</v>
      </c>
      <c r="C93" s="70">
        <v>5.2325164216162277</v>
      </c>
      <c r="D93" s="70">
        <v>5.1745244675115893</v>
      </c>
      <c r="E93" s="70">
        <v>5.1320972273372547</v>
      </c>
      <c r="F93" s="70">
        <v>5.1025125638311257</v>
      </c>
      <c r="G93" s="70">
        <v>5.080367314628643</v>
      </c>
      <c r="H93" s="70">
        <v>5.0649593522560838</v>
      </c>
      <c r="I93" s="70">
        <v>5.0380631199877799</v>
      </c>
      <c r="J93" s="70">
        <v>5.0122709002889483</v>
      </c>
      <c r="K93" s="70">
        <v>4.975602969560069</v>
      </c>
      <c r="L93" s="70">
        <v>4.9369835145184506</v>
      </c>
      <c r="M93" s="70">
        <v>4.9110437882280147</v>
      </c>
      <c r="N93" s="70">
        <v>4.8720063887839613</v>
      </c>
      <c r="O93" s="70">
        <v>4.8296199824667916</v>
      </c>
      <c r="P93" s="70">
        <v>4.7759841024807175</v>
      </c>
      <c r="Q93" s="70">
        <v>4.711222250010227</v>
      </c>
    </row>
    <row r="94" spans="1:18" ht="11.45" customHeight="1" x14ac:dyDescent="0.25">
      <c r="A94" s="62" t="s">
        <v>57</v>
      </c>
      <c r="B94" s="70">
        <v>6.1083174847067916</v>
      </c>
      <c r="C94" s="70">
        <v>6.0770540005773404</v>
      </c>
      <c r="D94" s="70">
        <v>6.0442014017909846</v>
      </c>
      <c r="E94" s="70">
        <v>6.050974440227793</v>
      </c>
      <c r="F94" s="70">
        <v>6.0616853115950127</v>
      </c>
      <c r="G94" s="70">
        <v>6.0266424632150093</v>
      </c>
      <c r="H94" s="70">
        <v>6.0260301588644074</v>
      </c>
      <c r="I94" s="70">
        <v>6.0416839618316489</v>
      </c>
      <c r="J94" s="70">
        <v>5.796028300616598</v>
      </c>
      <c r="K94" s="70">
        <v>5.7215983710784091</v>
      </c>
      <c r="L94" s="70">
        <v>5.6891093162603816</v>
      </c>
      <c r="M94" s="70">
        <v>5.6772234727617628</v>
      </c>
      <c r="N94" s="70">
        <v>5.6368388238518961</v>
      </c>
      <c r="O94" s="70">
        <v>5.5780087441252304</v>
      </c>
      <c r="P94" s="70">
        <v>5.5423299862202073</v>
      </c>
      <c r="Q94" s="70">
        <v>5.5359989547354118</v>
      </c>
    </row>
    <row r="95" spans="1:18" ht="11.45" customHeight="1" x14ac:dyDescent="0.25">
      <c r="A95" s="62" t="s">
        <v>56</v>
      </c>
      <c r="B95" s="70" t="s">
        <v>183</v>
      </c>
      <c r="C95" s="70" t="s">
        <v>183</v>
      </c>
      <c r="D95" s="70" t="s">
        <v>183</v>
      </c>
      <c r="E95" s="70" t="s">
        <v>183</v>
      </c>
      <c r="F95" s="70">
        <v>6.6666098433392484</v>
      </c>
      <c r="G95" s="70">
        <v>6.6670709107531758</v>
      </c>
      <c r="H95" s="70">
        <v>6.6224882902375679</v>
      </c>
      <c r="I95" s="70">
        <v>6.6379309647659168</v>
      </c>
      <c r="J95" s="70">
        <v>6.6439902823230188</v>
      </c>
      <c r="K95" s="70">
        <v>6.6437777876566502</v>
      </c>
      <c r="L95" s="70">
        <v>6.5977437309088671</v>
      </c>
      <c r="M95" s="70">
        <v>6.5987238324344206</v>
      </c>
      <c r="N95" s="70">
        <v>5.9704073306876291</v>
      </c>
      <c r="O95" s="70">
        <v>5.8351142389762316</v>
      </c>
      <c r="P95" s="70">
        <v>5.7572503323345305</v>
      </c>
      <c r="Q95" s="70">
        <v>5.6427729896165655</v>
      </c>
    </row>
    <row r="96" spans="1:18" ht="11.45" customHeight="1" x14ac:dyDescent="0.25">
      <c r="A96" s="62" t="s">
        <v>60</v>
      </c>
      <c r="B96" s="70" t="s">
        <v>183</v>
      </c>
      <c r="C96" s="70" t="s">
        <v>183</v>
      </c>
      <c r="D96" s="70" t="s">
        <v>183</v>
      </c>
      <c r="E96" s="70" t="s">
        <v>183</v>
      </c>
      <c r="F96" s="70" t="s">
        <v>183</v>
      </c>
      <c r="G96" s="70" t="s">
        <v>183</v>
      </c>
      <c r="H96" s="70" t="s">
        <v>183</v>
      </c>
      <c r="I96" s="70" t="s">
        <v>183</v>
      </c>
      <c r="J96" s="70" t="s">
        <v>183</v>
      </c>
      <c r="K96" s="70" t="s">
        <v>183</v>
      </c>
      <c r="L96" s="70" t="s">
        <v>183</v>
      </c>
      <c r="M96" s="70" t="s">
        <v>183</v>
      </c>
      <c r="N96" s="70" t="s">
        <v>183</v>
      </c>
      <c r="O96" s="70" t="s">
        <v>183</v>
      </c>
      <c r="P96" s="70">
        <v>2.6231650061365284</v>
      </c>
      <c r="Q96" s="70">
        <v>2.5436973969815653</v>
      </c>
    </row>
    <row r="97" spans="1:17" ht="11.45" customHeight="1" x14ac:dyDescent="0.25">
      <c r="A97" s="62" t="s">
        <v>55</v>
      </c>
      <c r="B97" s="70" t="s">
        <v>183</v>
      </c>
      <c r="C97" s="70" t="s">
        <v>183</v>
      </c>
      <c r="D97" s="70" t="s">
        <v>183</v>
      </c>
      <c r="E97" s="70" t="s">
        <v>183</v>
      </c>
      <c r="F97" s="70" t="s">
        <v>183</v>
      </c>
      <c r="G97" s="70" t="s">
        <v>183</v>
      </c>
      <c r="H97" s="70" t="s">
        <v>183</v>
      </c>
      <c r="I97" s="70" t="s">
        <v>183</v>
      </c>
      <c r="J97" s="70" t="s">
        <v>183</v>
      </c>
      <c r="K97" s="70" t="s">
        <v>183</v>
      </c>
      <c r="L97" s="70">
        <v>2.2853226919676168</v>
      </c>
      <c r="M97" s="70">
        <v>2.2669602738312826</v>
      </c>
      <c r="N97" s="70">
        <v>2.2560521501318074</v>
      </c>
      <c r="O97" s="70">
        <v>2.2395542943067115</v>
      </c>
      <c r="P97" s="70">
        <v>2.2242686661427316</v>
      </c>
      <c r="Q97" s="70">
        <v>2.2009007472688205</v>
      </c>
    </row>
    <row r="98" spans="1:17" ht="11.45" customHeight="1" x14ac:dyDescent="0.25">
      <c r="A98" s="19" t="s">
        <v>28</v>
      </c>
      <c r="B98" s="21">
        <v>54.09237777979363</v>
      </c>
      <c r="C98" s="21">
        <v>52.938644116977862</v>
      </c>
      <c r="D98" s="21">
        <v>52.48103791307171</v>
      </c>
      <c r="E98" s="21">
        <v>51.802480440528235</v>
      </c>
      <c r="F98" s="21">
        <v>51.12240305013885</v>
      </c>
      <c r="G98" s="21">
        <v>50.615755053087042</v>
      </c>
      <c r="H98" s="21">
        <v>49.83021298283586</v>
      </c>
      <c r="I98" s="21">
        <v>49.130108630194677</v>
      </c>
      <c r="J98" s="21">
        <v>48.625838658474343</v>
      </c>
      <c r="K98" s="21">
        <v>48.106007264271732</v>
      </c>
      <c r="L98" s="21">
        <v>47.584072586447746</v>
      </c>
      <c r="M98" s="21">
        <v>47.053800494570865</v>
      </c>
      <c r="N98" s="21">
        <v>46.553850105035657</v>
      </c>
      <c r="O98" s="21">
        <v>46.45937493734769</v>
      </c>
      <c r="P98" s="21">
        <v>46.227457672357815</v>
      </c>
      <c r="Q98" s="21">
        <v>44.967146228988391</v>
      </c>
    </row>
    <row r="99" spans="1:17" ht="11.45" customHeight="1" x14ac:dyDescent="0.25">
      <c r="A99" s="62" t="s">
        <v>59</v>
      </c>
      <c r="B99" s="20">
        <v>17.026931516516107</v>
      </c>
      <c r="C99" s="20">
        <v>16.786880827273229</v>
      </c>
      <c r="D99" s="20">
        <v>16.507393682399009</v>
      </c>
      <c r="E99" s="20">
        <v>16.358045488748765</v>
      </c>
      <c r="F99" s="20">
        <v>16.171488100253899</v>
      </c>
      <c r="G99" s="20">
        <v>16.115735337809223</v>
      </c>
      <c r="H99" s="20">
        <v>15.889743301043634</v>
      </c>
      <c r="I99" s="20">
        <v>15.434630871623343</v>
      </c>
      <c r="J99" s="20">
        <v>15.294539152156526</v>
      </c>
      <c r="K99" s="20">
        <v>15.128307745491075</v>
      </c>
      <c r="L99" s="20">
        <v>14.876565972532656</v>
      </c>
      <c r="M99" s="20">
        <v>14.568114011057492</v>
      </c>
      <c r="N99" s="20">
        <v>14.255263351547645</v>
      </c>
      <c r="O99" s="20">
        <v>14.105949459283144</v>
      </c>
      <c r="P99" s="20">
        <v>13.795567624699149</v>
      </c>
      <c r="Q99" s="20">
        <v>13.629731320723536</v>
      </c>
    </row>
    <row r="100" spans="1:17" ht="11.45" customHeight="1" x14ac:dyDescent="0.25">
      <c r="A100" s="62" t="s">
        <v>58</v>
      </c>
      <c r="B100" s="20">
        <v>54.926014022499515</v>
      </c>
      <c r="C100" s="20">
        <v>53.737361013399813</v>
      </c>
      <c r="D100" s="20">
        <v>53.159744387594785</v>
      </c>
      <c r="E100" s="20">
        <v>52.733457648247608</v>
      </c>
      <c r="F100" s="20">
        <v>52.079854036131636</v>
      </c>
      <c r="G100" s="20">
        <v>51.547718846728756</v>
      </c>
      <c r="H100" s="20">
        <v>50.688958222171713</v>
      </c>
      <c r="I100" s="20">
        <v>50.108218824088127</v>
      </c>
      <c r="J100" s="20">
        <v>49.490964661106609</v>
      </c>
      <c r="K100" s="20">
        <v>48.903319192622547</v>
      </c>
      <c r="L100" s="20">
        <v>48.332806962979305</v>
      </c>
      <c r="M100" s="20">
        <v>47.760221948050031</v>
      </c>
      <c r="N100" s="20">
        <v>47.236821732224563</v>
      </c>
      <c r="O100" s="20">
        <v>47.125301480183992</v>
      </c>
      <c r="P100" s="20">
        <v>46.873402947228854</v>
      </c>
      <c r="Q100" s="20">
        <v>46.66468147780806</v>
      </c>
    </row>
    <row r="101" spans="1:17" ht="11.45" customHeight="1" x14ac:dyDescent="0.25">
      <c r="A101" s="62" t="s">
        <v>57</v>
      </c>
      <c r="B101" s="20" t="s">
        <v>183</v>
      </c>
      <c r="C101" s="20" t="s">
        <v>183</v>
      </c>
      <c r="D101" s="20" t="s">
        <v>183</v>
      </c>
      <c r="E101" s="20" t="s">
        <v>183</v>
      </c>
      <c r="F101" s="20" t="s">
        <v>183</v>
      </c>
      <c r="G101" s="20" t="s">
        <v>183</v>
      </c>
      <c r="H101" s="20" t="s">
        <v>183</v>
      </c>
      <c r="I101" s="20" t="s">
        <v>183</v>
      </c>
      <c r="J101" s="20" t="s">
        <v>183</v>
      </c>
      <c r="K101" s="20" t="s">
        <v>183</v>
      </c>
      <c r="L101" s="20" t="s">
        <v>183</v>
      </c>
      <c r="M101" s="20" t="s">
        <v>183</v>
      </c>
      <c r="N101" s="20" t="s">
        <v>183</v>
      </c>
      <c r="O101" s="20" t="s">
        <v>183</v>
      </c>
      <c r="P101" s="20">
        <v>36.281783893869708</v>
      </c>
      <c r="Q101" s="20">
        <v>36.014465567056845</v>
      </c>
    </row>
    <row r="102" spans="1:17" ht="11.45" customHeight="1" x14ac:dyDescent="0.25">
      <c r="A102" s="62" t="s">
        <v>56</v>
      </c>
      <c r="B102" s="20">
        <v>42.050174733421898</v>
      </c>
      <c r="C102" s="20">
        <v>41.909960991827219</v>
      </c>
      <c r="D102" s="20">
        <v>39.355374202884683</v>
      </c>
      <c r="E102" s="20">
        <v>39.262582422703453</v>
      </c>
      <c r="F102" s="20">
        <v>39.313731031089354</v>
      </c>
      <c r="G102" s="20">
        <v>39.377347228414038</v>
      </c>
      <c r="H102" s="20">
        <v>39.428390635207847</v>
      </c>
      <c r="I102" s="20">
        <v>39.375776672579953</v>
      </c>
      <c r="J102" s="20">
        <v>39.454386168616963</v>
      </c>
      <c r="K102" s="20">
        <v>39.542419889936191</v>
      </c>
      <c r="L102" s="20">
        <v>39.641275939661028</v>
      </c>
      <c r="M102" s="20">
        <v>39.739950517855185</v>
      </c>
      <c r="N102" s="20">
        <v>39.664054000217774</v>
      </c>
      <c r="O102" s="20">
        <v>39.672724328619125</v>
      </c>
      <c r="P102" s="20">
        <v>39.722541578538092</v>
      </c>
      <c r="Q102" s="20">
        <v>36.840730724165049</v>
      </c>
    </row>
    <row r="103" spans="1:17" ht="11.45" customHeight="1" x14ac:dyDescent="0.25">
      <c r="A103" s="62" t="s">
        <v>55</v>
      </c>
      <c r="B103" s="20" t="s">
        <v>183</v>
      </c>
      <c r="C103" s="20" t="s">
        <v>183</v>
      </c>
      <c r="D103" s="20" t="s">
        <v>183</v>
      </c>
      <c r="E103" s="20" t="s">
        <v>183</v>
      </c>
      <c r="F103" s="20" t="s">
        <v>183</v>
      </c>
      <c r="G103" s="20" t="s">
        <v>183</v>
      </c>
      <c r="H103" s="20" t="s">
        <v>183</v>
      </c>
      <c r="I103" s="20" t="s">
        <v>183</v>
      </c>
      <c r="J103" s="20" t="s">
        <v>183</v>
      </c>
      <c r="K103" s="20" t="s">
        <v>183</v>
      </c>
      <c r="L103" s="20" t="s">
        <v>183</v>
      </c>
      <c r="M103" s="20" t="s">
        <v>183</v>
      </c>
      <c r="N103" s="20" t="s">
        <v>183</v>
      </c>
      <c r="O103" s="20" t="s">
        <v>183</v>
      </c>
      <c r="P103" s="20">
        <v>21.580037153080024</v>
      </c>
      <c r="Q103" s="20">
        <v>21.530778372621906</v>
      </c>
    </row>
    <row r="104" spans="1:17" ht="11.45" customHeight="1" x14ac:dyDescent="0.25">
      <c r="A104" s="25" t="s">
        <v>18</v>
      </c>
      <c r="B104" s="24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</row>
    <row r="105" spans="1:17" ht="11.45" customHeight="1" x14ac:dyDescent="0.25">
      <c r="A105" s="23" t="s">
        <v>27</v>
      </c>
      <c r="B105" s="102">
        <v>7.2077572501225093</v>
      </c>
      <c r="C105" s="102">
        <v>7.1254990086598715</v>
      </c>
      <c r="D105" s="102">
        <v>7.085920630557637</v>
      </c>
      <c r="E105" s="102">
        <v>6.9993557801381403</v>
      </c>
      <c r="F105" s="102">
        <v>6.8834021879278193</v>
      </c>
      <c r="G105" s="102">
        <v>6.8086429447989145</v>
      </c>
      <c r="H105" s="102">
        <v>6.7464712113545557</v>
      </c>
      <c r="I105" s="102">
        <v>6.630587979641513</v>
      </c>
      <c r="J105" s="102">
        <v>6.5893717144476955</v>
      </c>
      <c r="K105" s="102">
        <v>6.4885996837666209</v>
      </c>
      <c r="L105" s="102">
        <v>6.4601293735275167</v>
      </c>
      <c r="M105" s="102">
        <v>6.4378650709712275</v>
      </c>
      <c r="N105" s="102">
        <v>6.3885611817307506</v>
      </c>
      <c r="O105" s="102">
        <v>6.2828084020584516</v>
      </c>
      <c r="P105" s="102">
        <v>6.2128301537323143</v>
      </c>
      <c r="Q105" s="102">
        <v>6.1279288489420365</v>
      </c>
    </row>
    <row r="106" spans="1:17" ht="11.45" customHeight="1" x14ac:dyDescent="0.25">
      <c r="A106" s="62" t="s">
        <v>59</v>
      </c>
      <c r="B106" s="70">
        <v>8.8010146901358866</v>
      </c>
      <c r="C106" s="70">
        <v>8.7504530044966309</v>
      </c>
      <c r="D106" s="70">
        <v>8.7545680847124263</v>
      </c>
      <c r="E106" s="70">
        <v>8.7705694445297944</v>
      </c>
      <c r="F106" s="70">
        <v>8.7828296264936068</v>
      </c>
      <c r="G106" s="70">
        <v>8.7904165141782009</v>
      </c>
      <c r="H106" s="70">
        <v>8.8036684939149215</v>
      </c>
      <c r="I106" s="70">
        <v>8.7729758325263703</v>
      </c>
      <c r="J106" s="70">
        <v>8.732786353113914</v>
      </c>
      <c r="K106" s="70">
        <v>8.7255276580634238</v>
      </c>
      <c r="L106" s="70">
        <v>8.7525729625988262</v>
      </c>
      <c r="M106" s="70">
        <v>8.7467441982087859</v>
      </c>
      <c r="N106" s="70">
        <v>8.5975741165751973</v>
      </c>
      <c r="O106" s="70">
        <v>8.0689544957873931</v>
      </c>
      <c r="P106" s="70">
        <v>7.7785202586751048</v>
      </c>
      <c r="Q106" s="70">
        <v>6.9430293817257214</v>
      </c>
    </row>
    <row r="107" spans="1:17" ht="11.45" customHeight="1" x14ac:dyDescent="0.25">
      <c r="A107" s="62" t="s">
        <v>58</v>
      </c>
      <c r="B107" s="70">
        <v>7.1495524274116926</v>
      </c>
      <c r="C107" s="70">
        <v>7.0680140262178357</v>
      </c>
      <c r="D107" s="70">
        <v>7.0375331160553012</v>
      </c>
      <c r="E107" s="70">
        <v>6.9526924324358976</v>
      </c>
      <c r="F107" s="70">
        <v>6.8410939372092061</v>
      </c>
      <c r="G107" s="70">
        <v>6.7708125351192781</v>
      </c>
      <c r="H107" s="70">
        <v>6.7105139698284226</v>
      </c>
      <c r="I107" s="70">
        <v>6.5976226586220905</v>
      </c>
      <c r="J107" s="70">
        <v>6.5630155189279717</v>
      </c>
      <c r="K107" s="70">
        <v>6.4599042476610844</v>
      </c>
      <c r="L107" s="70">
        <v>6.4332282967277123</v>
      </c>
      <c r="M107" s="70">
        <v>6.4135748739340217</v>
      </c>
      <c r="N107" s="70">
        <v>6.3648509319179363</v>
      </c>
      <c r="O107" s="70">
        <v>6.2590269697362766</v>
      </c>
      <c r="P107" s="70">
        <v>6.1933359869616735</v>
      </c>
      <c r="Q107" s="70">
        <v>6.1079634253283359</v>
      </c>
    </row>
    <row r="108" spans="1:17" ht="11.45" customHeight="1" x14ac:dyDescent="0.25">
      <c r="A108" s="62" t="s">
        <v>57</v>
      </c>
      <c r="B108" s="70" t="s">
        <v>183</v>
      </c>
      <c r="C108" s="70" t="s">
        <v>183</v>
      </c>
      <c r="D108" s="70" t="s">
        <v>183</v>
      </c>
      <c r="E108" s="70" t="s">
        <v>183</v>
      </c>
      <c r="F108" s="70" t="s">
        <v>183</v>
      </c>
      <c r="G108" s="70" t="s">
        <v>183</v>
      </c>
      <c r="H108" s="70" t="s">
        <v>183</v>
      </c>
      <c r="I108" s="70" t="s">
        <v>183</v>
      </c>
      <c r="J108" s="70" t="s">
        <v>183</v>
      </c>
      <c r="K108" s="70" t="s">
        <v>183</v>
      </c>
      <c r="L108" s="70" t="s">
        <v>183</v>
      </c>
      <c r="M108" s="70" t="s">
        <v>183</v>
      </c>
      <c r="N108" s="70" t="s">
        <v>183</v>
      </c>
      <c r="O108" s="70">
        <v>10.901365804868275</v>
      </c>
      <c r="P108" s="70">
        <v>7.1491259074858808</v>
      </c>
      <c r="Q108" s="70">
        <v>7.7350851100027924</v>
      </c>
    </row>
    <row r="109" spans="1:17" ht="11.45" customHeight="1" x14ac:dyDescent="0.25">
      <c r="A109" s="62" t="s">
        <v>56</v>
      </c>
      <c r="B109" s="70" t="s">
        <v>183</v>
      </c>
      <c r="C109" s="70" t="s">
        <v>183</v>
      </c>
      <c r="D109" s="70" t="s">
        <v>183</v>
      </c>
      <c r="E109" s="70" t="s">
        <v>183</v>
      </c>
      <c r="F109" s="70" t="s">
        <v>183</v>
      </c>
      <c r="G109" s="70" t="s">
        <v>183</v>
      </c>
      <c r="H109" s="70" t="s">
        <v>183</v>
      </c>
      <c r="I109" s="70" t="s">
        <v>183</v>
      </c>
      <c r="J109" s="70" t="s">
        <v>183</v>
      </c>
      <c r="K109" s="70" t="s">
        <v>183</v>
      </c>
      <c r="L109" s="70" t="s">
        <v>183</v>
      </c>
      <c r="M109" s="70" t="s">
        <v>183</v>
      </c>
      <c r="N109" s="70" t="s">
        <v>183</v>
      </c>
      <c r="O109" s="70">
        <v>11.197231873980643</v>
      </c>
      <c r="P109" s="70">
        <v>8.6496196389376827</v>
      </c>
      <c r="Q109" s="70">
        <v>8.9186283223289085</v>
      </c>
    </row>
    <row r="110" spans="1:17" ht="11.45" customHeight="1" x14ac:dyDescent="0.25">
      <c r="A110" s="62" t="s">
        <v>55</v>
      </c>
      <c r="B110" s="70" t="s">
        <v>183</v>
      </c>
      <c r="C110" s="70" t="s">
        <v>183</v>
      </c>
      <c r="D110" s="70" t="s">
        <v>183</v>
      </c>
      <c r="E110" s="70" t="s">
        <v>183</v>
      </c>
      <c r="F110" s="70" t="s">
        <v>183</v>
      </c>
      <c r="G110" s="70" t="s">
        <v>183</v>
      </c>
      <c r="H110" s="70" t="s">
        <v>183</v>
      </c>
      <c r="I110" s="70" t="s">
        <v>183</v>
      </c>
      <c r="J110" s="70" t="s">
        <v>183</v>
      </c>
      <c r="K110" s="70" t="s">
        <v>183</v>
      </c>
      <c r="L110" s="70" t="s">
        <v>183</v>
      </c>
      <c r="M110" s="70" t="s">
        <v>183</v>
      </c>
      <c r="N110" s="70">
        <v>3.3597671555961925</v>
      </c>
      <c r="O110" s="70">
        <v>3.3402108709802221</v>
      </c>
      <c r="P110" s="70">
        <v>3.3207345936787509</v>
      </c>
      <c r="Q110" s="70">
        <v>3.3055367811019667</v>
      </c>
    </row>
    <row r="111" spans="1:17" ht="11.45" customHeight="1" x14ac:dyDescent="0.25">
      <c r="A111" s="19" t="s">
        <v>24</v>
      </c>
      <c r="B111" s="21">
        <v>42.476205433642264</v>
      </c>
      <c r="C111" s="21">
        <v>42.346076210734282</v>
      </c>
      <c r="D111" s="21">
        <v>42.253667491790566</v>
      </c>
      <c r="E111" s="21">
        <v>42.130462033514917</v>
      </c>
      <c r="F111" s="21">
        <v>42.037627407299802</v>
      </c>
      <c r="G111" s="21">
        <v>41.940997080878574</v>
      </c>
      <c r="H111" s="21">
        <v>41.83232015725676</v>
      </c>
      <c r="I111" s="21">
        <v>41.669253213504106</v>
      </c>
      <c r="J111" s="21">
        <v>41.543088273406255</v>
      </c>
      <c r="K111" s="21">
        <v>41.43988235589314</v>
      </c>
      <c r="L111" s="21">
        <v>41.2784507538043</v>
      </c>
      <c r="M111" s="21">
        <v>41.094939450137581</v>
      </c>
      <c r="N111" s="21">
        <v>40.889755442151049</v>
      </c>
      <c r="O111" s="21">
        <v>40.57326279517094</v>
      </c>
      <c r="P111" s="21">
        <v>40.257472743394203</v>
      </c>
      <c r="Q111" s="21">
        <v>39.898989693336155</v>
      </c>
    </row>
    <row r="112" spans="1:17" ht="11.45" customHeight="1" x14ac:dyDescent="0.25">
      <c r="A112" s="17" t="s">
        <v>23</v>
      </c>
      <c r="B112" s="20">
        <v>42.261444704509714</v>
      </c>
      <c r="C112" s="20">
        <v>42.226595483369572</v>
      </c>
      <c r="D112" s="20">
        <v>42.191860563531463</v>
      </c>
      <c r="E112" s="20">
        <v>42.10637923201233</v>
      </c>
      <c r="F112" s="20">
        <v>42.039584086024092</v>
      </c>
      <c r="G112" s="20">
        <v>41.950119197992187</v>
      </c>
      <c r="H112" s="20">
        <v>41.841617463864949</v>
      </c>
      <c r="I112" s="20">
        <v>41.674492325109071</v>
      </c>
      <c r="J112" s="20">
        <v>41.543783719273819</v>
      </c>
      <c r="K112" s="20">
        <v>41.441552376992718</v>
      </c>
      <c r="L112" s="20">
        <v>41.281962616289675</v>
      </c>
      <c r="M112" s="20">
        <v>41.101047373230521</v>
      </c>
      <c r="N112" s="20">
        <v>40.896428684191719</v>
      </c>
      <c r="O112" s="20">
        <v>40.578290078929868</v>
      </c>
      <c r="P112" s="20">
        <v>40.255044728454116</v>
      </c>
      <c r="Q112" s="20">
        <v>39.88969883720771</v>
      </c>
    </row>
    <row r="113" spans="1:17" ht="11.45" customHeight="1" x14ac:dyDescent="0.25">
      <c r="A113" s="15" t="s">
        <v>22</v>
      </c>
      <c r="B113" s="69">
        <v>45.927835051454927</v>
      </c>
      <c r="C113" s="69">
        <v>44.196674616721801</v>
      </c>
      <c r="D113" s="69">
        <v>43.176853236270048</v>
      </c>
      <c r="E113" s="69">
        <v>42.497977793241624</v>
      </c>
      <c r="F113" s="69">
        <v>42.012014728193542</v>
      </c>
      <c r="G113" s="69">
        <v>41.823450946497324</v>
      </c>
      <c r="H113" s="69">
        <v>41.712896168215067</v>
      </c>
      <c r="I113" s="69">
        <v>41.601522685158741</v>
      </c>
      <c r="J113" s="69">
        <v>41.533223893319033</v>
      </c>
      <c r="K113" s="69">
        <v>41.414520032959985</v>
      </c>
      <c r="L113" s="69">
        <v>41.224504396602711</v>
      </c>
      <c r="M113" s="69">
        <v>41.002357078371979</v>
      </c>
      <c r="N113" s="69">
        <v>40.789381043906523</v>
      </c>
      <c r="O113" s="69">
        <v>40.501743321876233</v>
      </c>
      <c r="P113" s="69">
        <v>40.292372034251642</v>
      </c>
      <c r="Q113" s="69">
        <v>40.027247576272224</v>
      </c>
    </row>
    <row r="115" spans="1:17" ht="11.45" customHeight="1" x14ac:dyDescent="0.25">
      <c r="A115" s="27" t="s">
        <v>106</v>
      </c>
      <c r="B115" s="26"/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  <c r="P115" s="26"/>
      <c r="Q115" s="26"/>
    </row>
    <row r="116" spans="1:17" ht="11.45" customHeight="1" x14ac:dyDescent="0.25">
      <c r="A116" s="25" t="s">
        <v>39</v>
      </c>
      <c r="B116" s="110"/>
      <c r="C116" s="110"/>
      <c r="D116" s="110"/>
      <c r="E116" s="110"/>
      <c r="F116" s="110"/>
      <c r="G116" s="110"/>
      <c r="H116" s="110"/>
      <c r="I116" s="110"/>
      <c r="J116" s="110"/>
      <c r="K116" s="110"/>
      <c r="L116" s="110"/>
      <c r="M116" s="110"/>
      <c r="N116" s="110"/>
      <c r="O116" s="110"/>
      <c r="P116" s="110"/>
      <c r="Q116" s="110"/>
    </row>
    <row r="117" spans="1:17" ht="11.45" customHeight="1" x14ac:dyDescent="0.25">
      <c r="A117" s="23" t="s">
        <v>30</v>
      </c>
      <c r="B117" s="111">
        <f>IF(TrRoad_act!B86=0,"",TrRoad_ene!B62/TrRoad_tech!B90)</f>
        <v>1.1014213854649053</v>
      </c>
      <c r="C117" s="111">
        <f>IF(TrRoad_act!C86=0,"",TrRoad_ene!C62/TrRoad_tech!C90)</f>
        <v>1.0996854106221892</v>
      </c>
      <c r="D117" s="111">
        <f>IF(TrRoad_act!D86=0,"",TrRoad_ene!D62/TrRoad_tech!D90)</f>
        <v>1.1081991941012319</v>
      </c>
      <c r="E117" s="111">
        <f>IF(TrRoad_act!E86=0,"",TrRoad_ene!E62/TrRoad_tech!E90)</f>
        <v>1.1076310680976271</v>
      </c>
      <c r="F117" s="111">
        <f>IF(TrRoad_act!F86=0,"",TrRoad_ene!F62/TrRoad_tech!F90)</f>
        <v>1.1038232311585559</v>
      </c>
      <c r="G117" s="111">
        <f>IF(TrRoad_act!G86=0,"",TrRoad_ene!G62/TrRoad_tech!G90)</f>
        <v>1.1014352138935299</v>
      </c>
      <c r="H117" s="111">
        <f>IF(TrRoad_act!H86=0,"",TrRoad_ene!H62/TrRoad_tech!H90)</f>
        <v>1.0980503998495441</v>
      </c>
      <c r="I117" s="111">
        <f>IF(TrRoad_act!I86=0,"",TrRoad_ene!I62/TrRoad_tech!I90)</f>
        <v>1.1020628633480951</v>
      </c>
      <c r="J117" s="111">
        <f>IF(TrRoad_act!J86=0,"",TrRoad_ene!J62/TrRoad_tech!J90)</f>
        <v>1.0952855993430264</v>
      </c>
      <c r="K117" s="111">
        <f>IF(TrRoad_act!K86=0,"",TrRoad_ene!K62/TrRoad_tech!K90)</f>
        <v>1.1187116785194227</v>
      </c>
      <c r="L117" s="111">
        <f>IF(TrRoad_act!L86=0,"",TrRoad_ene!L62/TrRoad_tech!L90)</f>
        <v>1.1361674614461141</v>
      </c>
      <c r="M117" s="111">
        <f>IF(TrRoad_act!M86=0,"",TrRoad_ene!M62/TrRoad_tech!M90)</f>
        <v>1.1439052492117479</v>
      </c>
      <c r="N117" s="111">
        <f>IF(TrRoad_act!N86=0,"",TrRoad_ene!N62/TrRoad_tech!N90)</f>
        <v>1.1612731420979723</v>
      </c>
      <c r="O117" s="111">
        <f>IF(TrRoad_act!O86=0,"",TrRoad_ene!O62/TrRoad_tech!O90)</f>
        <v>1.1677109402133155</v>
      </c>
      <c r="P117" s="111">
        <f>IF(TrRoad_act!P86=0,"",TrRoad_ene!P62/TrRoad_tech!P90)</f>
        <v>1.1823619060552453</v>
      </c>
      <c r="Q117" s="111">
        <f>IF(TrRoad_act!Q86=0,"",TrRoad_ene!Q62/TrRoad_tech!Q90)</f>
        <v>1.1820714997469228</v>
      </c>
    </row>
    <row r="118" spans="1:17" ht="11.45" customHeight="1" x14ac:dyDescent="0.25">
      <c r="A118" s="19" t="s">
        <v>29</v>
      </c>
      <c r="B118" s="107">
        <f>IF(TrRoad_act!B87=0,"",TrRoad_ene!B63/TrRoad_tech!B91)</f>
        <v>1.3105608275939644</v>
      </c>
      <c r="C118" s="107">
        <f>IF(TrRoad_act!C87=0,"",TrRoad_ene!C63/TrRoad_tech!C91)</f>
        <v>1.3133950514193318</v>
      </c>
      <c r="D118" s="107">
        <f>IF(TrRoad_act!D87=0,"",TrRoad_ene!D63/TrRoad_tech!D91)</f>
        <v>1.3025699840283693</v>
      </c>
      <c r="E118" s="107">
        <f>IF(TrRoad_act!E87=0,"",TrRoad_ene!E63/TrRoad_tech!E91)</f>
        <v>1.3200113700277054</v>
      </c>
      <c r="F118" s="107">
        <f>IF(TrRoad_act!F87=0,"",TrRoad_ene!F63/TrRoad_tech!F91)</f>
        <v>1.2681162716431567</v>
      </c>
      <c r="G118" s="107">
        <f>IF(TrRoad_act!G87=0,"",TrRoad_ene!G63/TrRoad_tech!G91)</f>
        <v>1.2590710313687681</v>
      </c>
      <c r="H118" s="107">
        <f>IF(TrRoad_act!H87=0,"",TrRoad_ene!H63/TrRoad_tech!H91)</f>
        <v>1.2599143064261697</v>
      </c>
      <c r="I118" s="107">
        <f>IF(TrRoad_act!I87=0,"",TrRoad_ene!I63/TrRoad_tech!I91)</f>
        <v>1.2462069344049436</v>
      </c>
      <c r="J118" s="107">
        <f>IF(TrRoad_act!J87=0,"",TrRoad_ene!J63/TrRoad_tech!J91)</f>
        <v>1.2112313222354953</v>
      </c>
      <c r="K118" s="107">
        <f>IF(TrRoad_act!K87=0,"",TrRoad_ene!K63/TrRoad_tech!K91)</f>
        <v>1.1885913890857922</v>
      </c>
      <c r="L118" s="107">
        <f>IF(TrRoad_act!L87=0,"",TrRoad_ene!L63/TrRoad_tech!L91)</f>
        <v>1.1971522886412971</v>
      </c>
      <c r="M118" s="107">
        <f>IF(TrRoad_act!M87=0,"",TrRoad_ene!M63/TrRoad_tech!M91)</f>
        <v>1.1850675128548696</v>
      </c>
      <c r="N118" s="107">
        <f>IF(TrRoad_act!N87=0,"",TrRoad_ene!N63/TrRoad_tech!N91)</f>
        <v>1.1472420290718703</v>
      </c>
      <c r="O118" s="107">
        <f>IF(TrRoad_act!O87=0,"",TrRoad_ene!O63/TrRoad_tech!O91)</f>
        <v>1.1657140719311956</v>
      </c>
      <c r="P118" s="107">
        <f>IF(TrRoad_act!P87=0,"",TrRoad_ene!P63/TrRoad_tech!P91)</f>
        <v>1.228393525470282</v>
      </c>
      <c r="Q118" s="107">
        <f>IF(TrRoad_act!Q87=0,"",TrRoad_ene!Q63/TrRoad_tech!Q91)</f>
        <v>1.2590133065865932</v>
      </c>
    </row>
    <row r="119" spans="1:17" ht="11.45" customHeight="1" x14ac:dyDescent="0.25">
      <c r="A119" s="62" t="s">
        <v>59</v>
      </c>
      <c r="B119" s="108">
        <f>IF(TrRoad_act!B88=0,"",TrRoad_ene!B64/TrRoad_tech!B92)</f>
        <v>1.3172554915666959</v>
      </c>
      <c r="C119" s="108">
        <f>IF(TrRoad_act!C88=0,"",TrRoad_ene!C64/TrRoad_tech!C92)</f>
        <v>1.3275757289650083</v>
      </c>
      <c r="D119" s="108">
        <f>IF(TrRoad_act!D88=0,"",TrRoad_ene!D64/TrRoad_tech!D92)</f>
        <v>1.2956896309779999</v>
      </c>
      <c r="E119" s="108">
        <f>IF(TrRoad_act!E88=0,"",TrRoad_ene!E64/TrRoad_tech!E92)</f>
        <v>1.3129194559751511</v>
      </c>
      <c r="F119" s="108">
        <f>IF(TrRoad_act!F88=0,"",TrRoad_ene!F64/TrRoad_tech!F92)</f>
        <v>1.2717649824606323</v>
      </c>
      <c r="G119" s="108">
        <f>IF(TrRoad_act!G88=0,"",TrRoad_ene!G64/TrRoad_tech!G92)</f>
        <v>1.2523685770233741</v>
      </c>
      <c r="H119" s="108">
        <f>IF(TrRoad_act!H88=0,"",TrRoad_ene!H64/TrRoad_tech!H92)</f>
        <v>1.2470628975447524</v>
      </c>
      <c r="I119" s="108">
        <f>IF(TrRoad_act!I88=0,"",TrRoad_ene!I64/TrRoad_tech!I92)</f>
        <v>1.2295164490214758</v>
      </c>
      <c r="J119" s="108">
        <f>IF(TrRoad_act!J88=0,"",TrRoad_ene!J64/TrRoad_tech!J92)</f>
        <v>1.1740601561339601</v>
      </c>
      <c r="K119" s="108">
        <f>IF(TrRoad_act!K88=0,"",TrRoad_ene!K64/TrRoad_tech!K92)</f>
        <v>1.1494967927901336</v>
      </c>
      <c r="L119" s="108">
        <f>IF(TrRoad_act!L88=0,"",TrRoad_ene!L64/TrRoad_tech!L92)</f>
        <v>1.1416097246472843</v>
      </c>
      <c r="M119" s="108">
        <f>IF(TrRoad_act!M88=0,"",TrRoad_ene!M64/TrRoad_tech!M92)</f>
        <v>1.1240322728928525</v>
      </c>
      <c r="N119" s="108">
        <f>IF(TrRoad_act!N88=0,"",TrRoad_ene!N64/TrRoad_tech!N92)</f>
        <v>1.0811631543774465</v>
      </c>
      <c r="O119" s="108">
        <f>IF(TrRoad_act!O88=0,"",TrRoad_ene!O64/TrRoad_tech!O92)</f>
        <v>1.1053742482393485</v>
      </c>
      <c r="P119" s="108">
        <f>IF(TrRoad_act!P88=0,"",TrRoad_ene!P64/TrRoad_tech!P92)</f>
        <v>1.1500244791183742</v>
      </c>
      <c r="Q119" s="108">
        <f>IF(TrRoad_act!Q88=0,"",TrRoad_ene!Q64/TrRoad_tech!Q92)</f>
        <v>1.1333794629854443</v>
      </c>
    </row>
    <row r="120" spans="1:17" ht="11.45" customHeight="1" x14ac:dyDescent="0.25">
      <c r="A120" s="62" t="s">
        <v>58</v>
      </c>
      <c r="B120" s="108">
        <f>IF(TrRoad_act!B89=0,"",TrRoad_ene!B65/TrRoad_tech!B93)</f>
        <v>1.4258460044241585</v>
      </c>
      <c r="C120" s="108">
        <f>IF(TrRoad_act!C89=0,"",TrRoad_ene!C65/TrRoad_tech!C93)</f>
        <v>1.426094062221416</v>
      </c>
      <c r="D120" s="108">
        <f>IF(TrRoad_act!D89=0,"",TrRoad_ene!D65/TrRoad_tech!D93)</f>
        <v>1.433535611245391</v>
      </c>
      <c r="E120" s="108">
        <f>IF(TrRoad_act!E89=0,"",TrRoad_ene!E65/TrRoad_tech!E93)</f>
        <v>1.4423033524736002</v>
      </c>
      <c r="F120" s="108">
        <f>IF(TrRoad_act!F89=0,"",TrRoad_ene!F65/TrRoad_tech!F93)</f>
        <v>1.3654329598764454</v>
      </c>
      <c r="G120" s="108">
        <f>IF(TrRoad_act!G89=0,"",TrRoad_ene!G65/TrRoad_tech!G93)</f>
        <v>1.35472722954432</v>
      </c>
      <c r="H120" s="108">
        <f>IF(TrRoad_act!H89=0,"",TrRoad_ene!H65/TrRoad_tech!H93)</f>
        <v>1.3495536827251475</v>
      </c>
      <c r="I120" s="108">
        <f>IF(TrRoad_act!I89=0,"",TrRoad_ene!I65/TrRoad_tech!I93)</f>
        <v>1.3292477746358085</v>
      </c>
      <c r="J120" s="108">
        <f>IF(TrRoad_act!J89=0,"",TrRoad_ene!J65/TrRoad_tech!J93)</f>
        <v>1.2972785070490831</v>
      </c>
      <c r="K120" s="108">
        <f>IF(TrRoad_act!K89=0,"",TrRoad_ene!K65/TrRoad_tech!K93)</f>
        <v>1.2679505771198036</v>
      </c>
      <c r="L120" s="108">
        <f>IF(TrRoad_act!L89=0,"",TrRoad_ene!L65/TrRoad_tech!L93)</f>
        <v>1.2796447071435773</v>
      </c>
      <c r="M120" s="108">
        <f>IF(TrRoad_act!M89=0,"",TrRoad_ene!M65/TrRoad_tech!M93)</f>
        <v>1.2636539933867514</v>
      </c>
      <c r="N120" s="108">
        <f>IF(TrRoad_act!N89=0,"",TrRoad_ene!N65/TrRoad_tech!N93)</f>
        <v>1.2218076535825064</v>
      </c>
      <c r="O120" s="108">
        <f>IF(TrRoad_act!O89=0,"",TrRoad_ene!O65/TrRoad_tech!O93)</f>
        <v>1.2329415477290009</v>
      </c>
      <c r="P120" s="108">
        <f>IF(TrRoad_act!P89=0,"",TrRoad_ene!P65/TrRoad_tech!P93)</f>
        <v>1.2999365112620804</v>
      </c>
      <c r="Q120" s="108">
        <f>IF(TrRoad_act!Q89=0,"",TrRoad_ene!Q65/TrRoad_tech!Q93)</f>
        <v>1.3457438924800096</v>
      </c>
    </row>
    <row r="121" spans="1:17" ht="11.45" customHeight="1" x14ac:dyDescent="0.25">
      <c r="A121" s="62" t="s">
        <v>57</v>
      </c>
      <c r="B121" s="108">
        <f>IF(TrRoad_act!B90=0,"",TrRoad_ene!B66/TrRoad_tech!B94)</f>
        <v>1.1000000000067303</v>
      </c>
      <c r="C121" s="108">
        <f>IF(TrRoad_act!C90=0,"",TrRoad_ene!C66/TrRoad_tech!C94)</f>
        <v>1.1000202831605708</v>
      </c>
      <c r="D121" s="108">
        <f>IF(TrRoad_act!D90=0,"",TrRoad_ene!D66/TrRoad_tech!D94)</f>
        <v>1.0960164865767736</v>
      </c>
      <c r="E121" s="108">
        <f>IF(TrRoad_act!E90=0,"",TrRoad_ene!E66/TrRoad_tech!E94)</f>
        <v>1.1000785703936466</v>
      </c>
      <c r="F121" s="108">
        <f>IF(TrRoad_act!F90=0,"",TrRoad_ene!F66/TrRoad_tech!F94)</f>
        <v>1.1467110247732544</v>
      </c>
      <c r="G121" s="108">
        <f>IF(TrRoad_act!G90=0,"",TrRoad_ene!G66/TrRoad_tech!G94)</f>
        <v>1.1001210771922549</v>
      </c>
      <c r="H121" s="108">
        <f>IF(TrRoad_act!H90=0,"",TrRoad_ene!H66/TrRoad_tech!H94)</f>
        <v>1.1001334756603078</v>
      </c>
      <c r="I121" s="108">
        <f>IF(TrRoad_act!I90=0,"",TrRoad_ene!I66/TrRoad_tech!I94)</f>
        <v>1.1321409678921537</v>
      </c>
      <c r="J121" s="108">
        <f>IF(TrRoad_act!J90=0,"",TrRoad_ene!J66/TrRoad_tech!J94)</f>
        <v>1.1003494849684623</v>
      </c>
      <c r="K121" s="108">
        <f>IF(TrRoad_act!K90=0,"",TrRoad_ene!K66/TrRoad_tech!K94)</f>
        <v>1.1061448040521997</v>
      </c>
      <c r="L121" s="108">
        <f>IF(TrRoad_act!L90=0,"",TrRoad_ene!L66/TrRoad_tech!L94)</f>
        <v>1.1102325229228798</v>
      </c>
      <c r="M121" s="108">
        <f>IF(TrRoad_act!M90=0,"",TrRoad_ene!M66/TrRoad_tech!M94)</f>
        <v>1.1145519480192059</v>
      </c>
      <c r="N121" s="108">
        <f>IF(TrRoad_act!N90=0,"",TrRoad_ene!N66/TrRoad_tech!N94)</f>
        <v>1.0789528763868117</v>
      </c>
      <c r="O121" s="108">
        <f>IF(TrRoad_act!O90=0,"",TrRoad_ene!O66/TrRoad_tech!O94)</f>
        <v>1.0264082079685637</v>
      </c>
      <c r="P121" s="108">
        <f>IF(TrRoad_act!P90=0,"",TrRoad_ene!P66/TrRoad_tech!P94)</f>
        <v>1.0400927520142311</v>
      </c>
      <c r="Q121" s="108">
        <f>IF(TrRoad_act!Q90=0,"",TrRoad_ene!Q66/TrRoad_tech!Q94)</f>
        <v>1.1450081250608566</v>
      </c>
    </row>
    <row r="122" spans="1:17" ht="11.45" customHeight="1" x14ac:dyDescent="0.25">
      <c r="A122" s="62" t="s">
        <v>56</v>
      </c>
      <c r="B122" s="108" t="str">
        <f>IF(TrRoad_act!B91=0,"",TrRoad_ene!B67/TrRoad_tech!B95)</f>
        <v/>
      </c>
      <c r="C122" s="108" t="str">
        <f>IF(TrRoad_act!C91=0,"",TrRoad_ene!C67/TrRoad_tech!C95)</f>
        <v/>
      </c>
      <c r="D122" s="108" t="str">
        <f>IF(TrRoad_act!D91=0,"",TrRoad_ene!D67/TrRoad_tech!D95)</f>
        <v/>
      </c>
      <c r="E122" s="108" t="str">
        <f>IF(TrRoad_act!E91=0,"",TrRoad_ene!E67/TrRoad_tech!E95)</f>
        <v/>
      </c>
      <c r="F122" s="108">
        <f>IF(TrRoad_act!F91=0,"",TrRoad_ene!F67/TrRoad_tech!F95)</f>
        <v>1.1240000000066173</v>
      </c>
      <c r="G122" s="108">
        <f>IF(TrRoad_act!G91=0,"",TrRoad_ene!G67/TrRoad_tech!G95)</f>
        <v>1.1290642631953252</v>
      </c>
      <c r="H122" s="108">
        <f>IF(TrRoad_act!H91=0,"",TrRoad_ene!H67/TrRoad_tech!H95)</f>
        <v>1.1349458123643319</v>
      </c>
      <c r="I122" s="108">
        <f>IF(TrRoad_act!I91=0,"",TrRoad_ene!I67/TrRoad_tech!I95)</f>
        <v>1.1350883965075482</v>
      </c>
      <c r="J122" s="108">
        <f>IF(TrRoad_act!J91=0,"",TrRoad_ene!J67/TrRoad_tech!J95)</f>
        <v>1.1361100183726385</v>
      </c>
      <c r="K122" s="108">
        <f>IF(TrRoad_act!K91=0,"",TrRoad_ene!K67/TrRoad_tech!K95)</f>
        <v>1.1373546881161429</v>
      </c>
      <c r="L122" s="108">
        <f>IF(TrRoad_act!L91=0,"",TrRoad_ene!L67/TrRoad_tech!L95)</f>
        <v>1.1396816995517665</v>
      </c>
      <c r="M122" s="108">
        <f>IF(TrRoad_act!M91=0,"",TrRoad_ene!M67/TrRoad_tech!M95)</f>
        <v>1.1403835923621657</v>
      </c>
      <c r="N122" s="108">
        <f>IF(TrRoad_act!N91=0,"",TrRoad_ene!N67/TrRoad_tech!N95)</f>
        <v>1.1741823264381077</v>
      </c>
      <c r="O122" s="108">
        <f>IF(TrRoad_act!O91=0,"",TrRoad_ene!O67/TrRoad_tech!O95)</f>
        <v>1.18364241081903</v>
      </c>
      <c r="P122" s="108">
        <f>IF(TrRoad_act!P91=0,"",TrRoad_ene!P67/TrRoad_tech!P95)</f>
        <v>1.18780739336713</v>
      </c>
      <c r="Q122" s="108">
        <f>IF(TrRoad_act!Q91=0,"",TrRoad_ene!Q67/TrRoad_tech!Q95)</f>
        <v>1.199664647351276</v>
      </c>
    </row>
    <row r="123" spans="1:17" ht="11.45" customHeight="1" x14ac:dyDescent="0.25">
      <c r="A123" s="62" t="s">
        <v>60</v>
      </c>
      <c r="B123" s="108" t="str">
        <f>IF(TrRoad_act!B92=0,"",TrRoad_ene!B68/TrRoad_tech!B96)</f>
        <v/>
      </c>
      <c r="C123" s="108" t="str">
        <f>IF(TrRoad_act!C92=0,"",TrRoad_ene!C68/TrRoad_tech!C96)</f>
        <v/>
      </c>
      <c r="D123" s="108" t="str">
        <f>IF(TrRoad_act!D92=0,"",TrRoad_ene!D68/TrRoad_tech!D96)</f>
        <v/>
      </c>
      <c r="E123" s="108" t="str">
        <f>IF(TrRoad_act!E92=0,"",TrRoad_ene!E68/TrRoad_tech!E96)</f>
        <v/>
      </c>
      <c r="F123" s="108" t="str">
        <f>IF(TrRoad_act!F92=0,"",TrRoad_ene!F68/TrRoad_tech!F96)</f>
        <v/>
      </c>
      <c r="G123" s="108" t="str">
        <f>IF(TrRoad_act!G92=0,"",TrRoad_ene!G68/TrRoad_tech!G96)</f>
        <v/>
      </c>
      <c r="H123" s="108" t="str">
        <f>IF(TrRoad_act!H92=0,"",TrRoad_ene!H68/TrRoad_tech!H96)</f>
        <v/>
      </c>
      <c r="I123" s="108" t="str">
        <f>IF(TrRoad_act!I92=0,"",TrRoad_ene!I68/TrRoad_tech!I96)</f>
        <v/>
      </c>
      <c r="J123" s="108" t="str">
        <f>IF(TrRoad_act!J92=0,"",TrRoad_ene!J68/TrRoad_tech!J96)</f>
        <v/>
      </c>
      <c r="K123" s="108" t="str">
        <f>IF(TrRoad_act!K92=0,"",TrRoad_ene!K68/TrRoad_tech!K96)</f>
        <v/>
      </c>
      <c r="L123" s="108" t="str">
        <f>IF(TrRoad_act!L92=0,"",TrRoad_ene!L68/TrRoad_tech!L96)</f>
        <v/>
      </c>
      <c r="M123" s="108" t="str">
        <f>IF(TrRoad_act!M92=0,"",TrRoad_ene!M68/TrRoad_tech!M96)</f>
        <v/>
      </c>
      <c r="N123" s="108" t="str">
        <f>IF(TrRoad_act!N92=0,"",TrRoad_ene!N68/TrRoad_tech!N96)</f>
        <v/>
      </c>
      <c r="O123" s="108" t="str">
        <f>IF(TrRoad_act!O92=0,"",TrRoad_ene!O68/TrRoad_tech!O96)</f>
        <v/>
      </c>
      <c r="P123" s="108">
        <f>IF(TrRoad_act!P92=0,"",TrRoad_ene!P68/TrRoad_tech!P96)</f>
        <v>1.2942992106720212</v>
      </c>
      <c r="Q123" s="108">
        <f>IF(TrRoad_act!Q92=0,"",TrRoad_ene!Q68/TrRoad_tech!Q96)</f>
        <v>1.2941215423549348</v>
      </c>
    </row>
    <row r="124" spans="1:17" ht="11.45" customHeight="1" x14ac:dyDescent="0.25">
      <c r="A124" s="62" t="s">
        <v>55</v>
      </c>
      <c r="B124" s="108" t="str">
        <f>IF(TrRoad_act!B93=0,"",TrRoad_ene!B69/TrRoad_tech!B97)</f>
        <v/>
      </c>
      <c r="C124" s="108" t="str">
        <f>IF(TrRoad_act!C93=0,"",TrRoad_ene!C69/TrRoad_tech!C97)</f>
        <v/>
      </c>
      <c r="D124" s="108" t="str">
        <f>IF(TrRoad_act!D93=0,"",TrRoad_ene!D69/TrRoad_tech!D97)</f>
        <v/>
      </c>
      <c r="E124" s="108" t="str">
        <f>IF(TrRoad_act!E93=0,"",TrRoad_ene!E69/TrRoad_tech!E97)</f>
        <v/>
      </c>
      <c r="F124" s="108" t="str">
        <f>IF(TrRoad_act!F93=0,"",TrRoad_ene!F69/TrRoad_tech!F97)</f>
        <v/>
      </c>
      <c r="G124" s="108" t="str">
        <f>IF(TrRoad_act!G93=0,"",TrRoad_ene!G69/TrRoad_tech!G97)</f>
        <v/>
      </c>
      <c r="H124" s="108" t="str">
        <f>IF(TrRoad_act!H93=0,"",TrRoad_ene!H69/TrRoad_tech!H97)</f>
        <v/>
      </c>
      <c r="I124" s="108" t="str">
        <f>IF(TrRoad_act!I93=0,"",TrRoad_ene!I69/TrRoad_tech!I97)</f>
        <v/>
      </c>
      <c r="J124" s="108" t="str">
        <f>IF(TrRoad_act!J93=0,"",TrRoad_ene!J69/TrRoad_tech!J97)</f>
        <v/>
      </c>
      <c r="K124" s="108" t="str">
        <f>IF(TrRoad_act!K93=0,"",TrRoad_ene!K69/TrRoad_tech!K97)</f>
        <v/>
      </c>
      <c r="L124" s="108">
        <f>IF(TrRoad_act!L93=0,"",TrRoad_ene!L69/TrRoad_tech!L97)</f>
        <v>1.2000000000070938</v>
      </c>
      <c r="M124" s="108">
        <f>IF(TrRoad_act!M93=0,"",TrRoad_ene!M69/TrRoad_tech!M97)</f>
        <v>1.2145795034403253</v>
      </c>
      <c r="N124" s="108">
        <f>IF(TrRoad_act!N93=0,"",TrRoad_ene!N69/TrRoad_tech!N97)</f>
        <v>1.2253189713269277</v>
      </c>
      <c r="O124" s="108">
        <f>IF(TrRoad_act!O93=0,"",TrRoad_ene!O69/TrRoad_tech!O97)</f>
        <v>1.2405039428775217</v>
      </c>
      <c r="P124" s="108">
        <f>IF(TrRoad_act!P93=0,"",TrRoad_ene!P69/TrRoad_tech!P97)</f>
        <v>1.2557187524808655</v>
      </c>
      <c r="Q124" s="108">
        <f>IF(TrRoad_act!Q93=0,"",TrRoad_ene!Q69/TrRoad_tech!Q97)</f>
        <v>1.2780391603607697</v>
      </c>
    </row>
    <row r="125" spans="1:17" ht="11.45" customHeight="1" x14ac:dyDescent="0.25">
      <c r="A125" s="19" t="s">
        <v>28</v>
      </c>
      <c r="B125" s="107">
        <f>IF(TrRoad_act!B94=0,"",TrRoad_ene!B70/TrRoad_tech!B98)</f>
        <v>1.1056269188492993</v>
      </c>
      <c r="C125" s="107">
        <f>IF(TrRoad_act!C94=0,"",TrRoad_ene!C70/TrRoad_tech!C98)</f>
        <v>1.105394835002006</v>
      </c>
      <c r="D125" s="107">
        <f>IF(TrRoad_act!D94=0,"",TrRoad_ene!D70/TrRoad_tech!D98)</f>
        <v>1.1050386494971589</v>
      </c>
      <c r="E125" s="107">
        <f>IF(TrRoad_act!E94=0,"",TrRoad_ene!E70/TrRoad_tech!E98)</f>
        <v>1.1056732887897287</v>
      </c>
      <c r="F125" s="107">
        <f>IF(TrRoad_act!F94=0,"",TrRoad_ene!F70/TrRoad_tech!F98)</f>
        <v>1.1057026341844201</v>
      </c>
      <c r="G125" s="107">
        <f>IF(TrRoad_act!G94=0,"",TrRoad_ene!G70/TrRoad_tech!G98)</f>
        <v>1.105481225195142</v>
      </c>
      <c r="H125" s="107">
        <f>IF(TrRoad_act!H94=0,"",TrRoad_ene!H70/TrRoad_tech!H98)</f>
        <v>1.1057440324699275</v>
      </c>
      <c r="I125" s="107">
        <f>IF(TrRoad_act!I94=0,"",TrRoad_ene!I70/TrRoad_tech!I98)</f>
        <v>1.1073157665407178</v>
      </c>
      <c r="J125" s="107">
        <f>IF(TrRoad_act!J94=0,"",TrRoad_ene!J70/TrRoad_tech!J98)</f>
        <v>1.1081435848767902</v>
      </c>
      <c r="K125" s="107">
        <f>IF(TrRoad_act!K94=0,"",TrRoad_ene!K70/TrRoad_tech!K98)</f>
        <v>1.1053428948526078</v>
      </c>
      <c r="L125" s="107">
        <f>IF(TrRoad_act!L94=0,"",TrRoad_ene!L70/TrRoad_tech!L98)</f>
        <v>1.1054300715039862</v>
      </c>
      <c r="M125" s="107">
        <f>IF(TrRoad_act!M94=0,"",TrRoad_ene!M70/TrRoad_tech!M98)</f>
        <v>1.1107206194986519</v>
      </c>
      <c r="N125" s="107">
        <f>IF(TrRoad_act!N94=0,"",TrRoad_ene!N70/TrRoad_tech!N98)</f>
        <v>1.1208922579225533</v>
      </c>
      <c r="O125" s="107">
        <f>IF(TrRoad_act!O94=0,"",TrRoad_ene!O70/TrRoad_tech!O98)</f>
        <v>1.1399572125978579</v>
      </c>
      <c r="P125" s="107">
        <f>IF(TrRoad_act!P94=0,"",TrRoad_ene!P70/TrRoad_tech!P98)</f>
        <v>1.1189044472289345</v>
      </c>
      <c r="Q125" s="107">
        <f>IF(TrRoad_act!Q94=0,"",TrRoad_ene!Q70/TrRoad_tech!Q98)</f>
        <v>1.1628886434406065</v>
      </c>
    </row>
    <row r="126" spans="1:17" ht="11.45" customHeight="1" x14ac:dyDescent="0.25">
      <c r="A126" s="62" t="s">
        <v>59</v>
      </c>
      <c r="B126" s="106">
        <f>IF(TrRoad_act!B95=0,"",TrRoad_ene!B71/TrRoad_tech!B99)</f>
        <v>1.1000000000133241</v>
      </c>
      <c r="C126" s="106">
        <f>IF(TrRoad_act!C95=0,"",TrRoad_ene!C71/TrRoad_tech!C99)</f>
        <v>1.0994965055646695</v>
      </c>
      <c r="D126" s="106">
        <f>IF(TrRoad_act!D95=0,"",TrRoad_ene!D71/TrRoad_tech!D99)</f>
        <v>1.0982083315344562</v>
      </c>
      <c r="E126" s="106">
        <f>IF(TrRoad_act!E95=0,"",TrRoad_ene!E71/TrRoad_tech!E99)</f>
        <v>1.0978565249813024</v>
      </c>
      <c r="F126" s="106">
        <f>IF(TrRoad_act!F95=0,"",TrRoad_ene!F71/TrRoad_tech!F99)</f>
        <v>1.0981825439577009</v>
      </c>
      <c r="G126" s="106">
        <f>IF(TrRoad_act!G95=0,"",TrRoad_ene!G71/TrRoad_tech!G99)</f>
        <v>1.0980007904873443</v>
      </c>
      <c r="H126" s="106">
        <f>IF(TrRoad_act!H95=0,"",TrRoad_ene!H71/TrRoad_tech!H99)</f>
        <v>1.0993164426538193</v>
      </c>
      <c r="I126" s="106">
        <f>IF(TrRoad_act!I95=0,"",TrRoad_ene!I71/TrRoad_tech!I99)</f>
        <v>1.1039350193039514</v>
      </c>
      <c r="J126" s="106">
        <f>IF(TrRoad_act!J95=0,"",TrRoad_ene!J71/TrRoad_tech!J99)</f>
        <v>1.1046273461819522</v>
      </c>
      <c r="K126" s="106">
        <f>IF(TrRoad_act!K95=0,"",TrRoad_ene!K71/TrRoad_tech!K99)</f>
        <v>1.1054834418615174</v>
      </c>
      <c r="L126" s="106">
        <f>IF(TrRoad_act!L95=0,"",TrRoad_ene!L71/TrRoad_tech!L99)</f>
        <v>1.1072428854062111</v>
      </c>
      <c r="M126" s="106">
        <f>IF(TrRoad_act!M95=0,"",TrRoad_ene!M71/TrRoad_tech!M99)</f>
        <v>1.1099285064113709</v>
      </c>
      <c r="N126" s="106">
        <f>IF(TrRoad_act!N95=0,"",TrRoad_ene!N71/TrRoad_tech!N99)</f>
        <v>1.1126768151559008</v>
      </c>
      <c r="O126" s="106">
        <f>IF(TrRoad_act!O95=0,"",TrRoad_ene!O71/TrRoad_tech!O99)</f>
        <v>1.116608829649097</v>
      </c>
      <c r="P126" s="106">
        <f>IF(TrRoad_act!P95=0,"",TrRoad_ene!P71/TrRoad_tech!P99)</f>
        <v>1.1208120572378621</v>
      </c>
      <c r="Q126" s="106">
        <f>IF(TrRoad_act!Q95=0,"",TrRoad_ene!Q71/TrRoad_tech!Q99)</f>
        <v>1.1248507314229996</v>
      </c>
    </row>
    <row r="127" spans="1:17" ht="11.45" customHeight="1" x14ac:dyDescent="0.25">
      <c r="A127" s="62" t="s">
        <v>58</v>
      </c>
      <c r="B127" s="106">
        <f>IF(TrRoad_act!B96=0,"",TrRoad_ene!B72/TrRoad_tech!B100)</f>
        <v>1.1000000000133243</v>
      </c>
      <c r="C127" s="106">
        <f>IF(TrRoad_act!C96=0,"",TrRoad_ene!C72/TrRoad_tech!C100)</f>
        <v>1.0998767985226801</v>
      </c>
      <c r="D127" s="106">
        <f>IF(TrRoad_act!D96=0,"",TrRoad_ene!D72/TrRoad_tech!D100)</f>
        <v>1.0996391721212955</v>
      </c>
      <c r="E127" s="106">
        <f>IF(TrRoad_act!E96=0,"",TrRoad_ene!E72/TrRoad_tech!E100)</f>
        <v>1.0995548890628861</v>
      </c>
      <c r="F127" s="106">
        <f>IF(TrRoad_act!F96=0,"",TrRoad_ene!F72/TrRoad_tech!F100)</f>
        <v>1.0996884395079345</v>
      </c>
      <c r="G127" s="106">
        <f>IF(TrRoad_act!G96=0,"",TrRoad_ene!G72/TrRoad_tech!G100)</f>
        <v>1.0998205338459028</v>
      </c>
      <c r="H127" s="106">
        <f>IF(TrRoad_act!H96=0,"",TrRoad_ene!H72/TrRoad_tech!H100)</f>
        <v>1.1007587467577697</v>
      </c>
      <c r="I127" s="106">
        <f>IF(TrRoad_act!I96=0,"",TrRoad_ene!I72/TrRoad_tech!I100)</f>
        <v>1.101504119879267</v>
      </c>
      <c r="J127" s="106">
        <f>IF(TrRoad_act!J96=0,"",TrRoad_ene!J72/TrRoad_tech!J100)</f>
        <v>1.1028882599713516</v>
      </c>
      <c r="K127" s="106">
        <f>IF(TrRoad_act!K96=0,"",TrRoad_ene!K72/TrRoad_tech!K100)</f>
        <v>1.1049486587757003</v>
      </c>
      <c r="L127" s="106">
        <f>IF(TrRoad_act!L96=0,"",TrRoad_ene!L72/TrRoad_tech!L100)</f>
        <v>1.107712540151967</v>
      </c>
      <c r="M127" s="106">
        <f>IF(TrRoad_act!M96=0,"",TrRoad_ene!M72/TrRoad_tech!M100)</f>
        <v>1.1109147086653193</v>
      </c>
      <c r="N127" s="106">
        <f>IF(TrRoad_act!N96=0,"",TrRoad_ene!N72/TrRoad_tech!N100)</f>
        <v>1.1139346527016336</v>
      </c>
      <c r="O127" s="106">
        <f>IF(TrRoad_act!O96=0,"",TrRoad_ene!O72/TrRoad_tech!O100)</f>
        <v>1.1176178210893553</v>
      </c>
      <c r="P127" s="106">
        <f>IF(TrRoad_act!P96=0,"",TrRoad_ene!P72/TrRoad_tech!P100)</f>
        <v>1.1229681818142414</v>
      </c>
      <c r="Q127" s="106">
        <f>IF(TrRoad_act!Q96=0,"",TrRoad_ene!Q72/TrRoad_tech!Q100)</f>
        <v>1.1286632094031241</v>
      </c>
    </row>
    <row r="128" spans="1:17" ht="11.45" customHeight="1" x14ac:dyDescent="0.25">
      <c r="A128" s="62" t="s">
        <v>57</v>
      </c>
      <c r="B128" s="106" t="str">
        <f>IF(TrRoad_act!B97=0,"",TrRoad_ene!B73/TrRoad_tech!B101)</f>
        <v/>
      </c>
      <c r="C128" s="106" t="str">
        <f>IF(TrRoad_act!C97=0,"",TrRoad_ene!C73/TrRoad_tech!C101)</f>
        <v/>
      </c>
      <c r="D128" s="106" t="str">
        <f>IF(TrRoad_act!D97=0,"",TrRoad_ene!D73/TrRoad_tech!D101)</f>
        <v/>
      </c>
      <c r="E128" s="106" t="str">
        <f>IF(TrRoad_act!E97=0,"",TrRoad_ene!E73/TrRoad_tech!E101)</f>
        <v/>
      </c>
      <c r="F128" s="106" t="str">
        <f>IF(TrRoad_act!F97=0,"",TrRoad_ene!F73/TrRoad_tech!F101)</f>
        <v/>
      </c>
      <c r="G128" s="106" t="str">
        <f>IF(TrRoad_act!G97=0,"",TrRoad_ene!G73/TrRoad_tech!G101)</f>
        <v/>
      </c>
      <c r="H128" s="106" t="str">
        <f>IF(TrRoad_act!H97=0,"",TrRoad_ene!H73/TrRoad_tech!H101)</f>
        <v/>
      </c>
      <c r="I128" s="106" t="str">
        <f>IF(TrRoad_act!I97=0,"",TrRoad_ene!I73/TrRoad_tech!I101)</f>
        <v/>
      </c>
      <c r="J128" s="106" t="str">
        <f>IF(TrRoad_act!J97=0,"",TrRoad_ene!J73/TrRoad_tech!J101)</f>
        <v/>
      </c>
      <c r="K128" s="106" t="str">
        <f>IF(TrRoad_act!K97=0,"",TrRoad_ene!K73/TrRoad_tech!K101)</f>
        <v/>
      </c>
      <c r="L128" s="106" t="str">
        <f>IF(TrRoad_act!L97=0,"",TrRoad_ene!L73/TrRoad_tech!L101)</f>
        <v/>
      </c>
      <c r="M128" s="106" t="str">
        <f>IF(TrRoad_act!M97=0,"",TrRoad_ene!M73/TrRoad_tech!M101)</f>
        <v/>
      </c>
      <c r="N128" s="106" t="str">
        <f>IF(TrRoad_act!N97=0,"",TrRoad_ene!N73/TrRoad_tech!N101)</f>
        <v/>
      </c>
      <c r="O128" s="106" t="str">
        <f>IF(TrRoad_act!O97=0,"",TrRoad_ene!O73/TrRoad_tech!O101)</f>
        <v/>
      </c>
      <c r="P128" s="106">
        <f>IF(TrRoad_act!P97=0,"",TrRoad_ene!P73/TrRoad_tech!P101)</f>
        <v>1.1882805506710556</v>
      </c>
      <c r="Q128" s="106">
        <f>IF(TrRoad_act!Q97=0,"",TrRoad_ene!Q73/TrRoad_tech!Q101)</f>
        <v>1.1972168179645517</v>
      </c>
    </row>
    <row r="129" spans="1:17" ht="11.45" customHeight="1" x14ac:dyDescent="0.25">
      <c r="A129" s="62" t="s">
        <v>56</v>
      </c>
      <c r="B129" s="106">
        <f>IF(TrRoad_act!B98=0,"",TrRoad_ene!B74/TrRoad_tech!B102)</f>
        <v>1.0919525896254962</v>
      </c>
      <c r="C129" s="106">
        <f>IF(TrRoad_act!C98=0,"",TrRoad_ene!C74/TrRoad_tech!C102)</f>
        <v>1.0998893635596223</v>
      </c>
      <c r="D129" s="106">
        <f>IF(TrRoad_act!D98=0,"",TrRoad_ene!D74/TrRoad_tech!D102)</f>
        <v>1.098604796183001</v>
      </c>
      <c r="E129" s="106">
        <f>IF(TrRoad_act!E98=0,"",TrRoad_ene!E74/TrRoad_tech!E102)</f>
        <v>1.0986925661450724</v>
      </c>
      <c r="F129" s="106">
        <f>IF(TrRoad_act!F98=0,"",TrRoad_ene!F74/TrRoad_tech!F102)</f>
        <v>1.0993276281254996</v>
      </c>
      <c r="G129" s="106">
        <f>IF(TrRoad_act!G98=0,"",TrRoad_ene!G74/TrRoad_tech!G102)</f>
        <v>1.0996645454365899</v>
      </c>
      <c r="H129" s="106">
        <f>IF(TrRoad_act!H98=0,"",TrRoad_ene!H74/TrRoad_tech!H102)</f>
        <v>1.100340446901747</v>
      </c>
      <c r="I129" s="106">
        <f>IF(TrRoad_act!I98=0,"",TrRoad_ene!I74/TrRoad_tech!I102)</f>
        <v>1.102439676799015</v>
      </c>
      <c r="J129" s="106">
        <f>IF(TrRoad_act!J98=0,"",TrRoad_ene!J74/TrRoad_tech!J102)</f>
        <v>1.1026888063117897</v>
      </c>
      <c r="K129" s="106">
        <f>IF(TrRoad_act!K98=0,"",TrRoad_ene!K74/TrRoad_tech!K102)</f>
        <v>1.102886492232916</v>
      </c>
      <c r="L129" s="106">
        <f>IF(TrRoad_act!L98=0,"",TrRoad_ene!L74/TrRoad_tech!L102)</f>
        <v>1.1028864922329165</v>
      </c>
      <c r="M129" s="106">
        <f>IF(TrRoad_act!M98=0,"",TrRoad_ene!M74/TrRoad_tech!M102)</f>
        <v>1.1028923964950437</v>
      </c>
      <c r="N129" s="106">
        <f>IF(TrRoad_act!N98=0,"",TrRoad_ene!N74/TrRoad_tech!N102)</f>
        <v>1.2672360211211153</v>
      </c>
      <c r="O129" s="106">
        <f>IF(TrRoad_act!O98=0,"",TrRoad_ene!O74/TrRoad_tech!O102)</f>
        <v>1.6226416677186906</v>
      </c>
      <c r="P129" s="106">
        <f>IF(TrRoad_act!P98=0,"",TrRoad_ene!P74/TrRoad_tech!P102)</f>
        <v>0.78566323460210241</v>
      </c>
      <c r="Q129" s="106">
        <f>IF(TrRoad_act!Q98=0,"",TrRoad_ene!Q74/TrRoad_tech!Q102)</f>
        <v>1.4192836618392384</v>
      </c>
    </row>
    <row r="130" spans="1:17" ht="11.45" customHeight="1" x14ac:dyDescent="0.25">
      <c r="A130" s="62" t="s">
        <v>55</v>
      </c>
      <c r="B130" s="106" t="str">
        <f>IF(TrRoad_act!B99=0,"",TrRoad_ene!B75/TrRoad_tech!B103)</f>
        <v/>
      </c>
      <c r="C130" s="106" t="str">
        <f>IF(TrRoad_act!C99=0,"",TrRoad_ene!C75/TrRoad_tech!C103)</f>
        <v/>
      </c>
      <c r="D130" s="106" t="str">
        <f>IF(TrRoad_act!D99=0,"",TrRoad_ene!D75/TrRoad_tech!D103)</f>
        <v/>
      </c>
      <c r="E130" s="106" t="str">
        <f>IF(TrRoad_act!E99=0,"",TrRoad_ene!E75/TrRoad_tech!E103)</f>
        <v/>
      </c>
      <c r="F130" s="106" t="str">
        <f>IF(TrRoad_act!F99=0,"",TrRoad_ene!F75/TrRoad_tech!F103)</f>
        <v/>
      </c>
      <c r="G130" s="106" t="str">
        <f>IF(TrRoad_act!G99=0,"",TrRoad_ene!G75/TrRoad_tech!G103)</f>
        <v/>
      </c>
      <c r="H130" s="106" t="str">
        <f>IF(TrRoad_act!H99=0,"",TrRoad_ene!H75/TrRoad_tech!H103)</f>
        <v/>
      </c>
      <c r="I130" s="106" t="str">
        <f>IF(TrRoad_act!I99=0,"",TrRoad_ene!I75/TrRoad_tech!I103)</f>
        <v/>
      </c>
      <c r="J130" s="106" t="str">
        <f>IF(TrRoad_act!J99=0,"",TrRoad_ene!J75/TrRoad_tech!J103)</f>
        <v/>
      </c>
      <c r="K130" s="106" t="str">
        <f>IF(TrRoad_act!K99=0,"",TrRoad_ene!K75/TrRoad_tech!K103)</f>
        <v/>
      </c>
      <c r="L130" s="106" t="str">
        <f>IF(TrRoad_act!L99=0,"",TrRoad_ene!L75/TrRoad_tech!L103)</f>
        <v/>
      </c>
      <c r="M130" s="106" t="str">
        <f>IF(TrRoad_act!M99=0,"",TrRoad_ene!M75/TrRoad_tech!M103)</f>
        <v/>
      </c>
      <c r="N130" s="106" t="str">
        <f>IF(TrRoad_act!N99=0,"",TrRoad_ene!N75/TrRoad_tech!N103)</f>
        <v/>
      </c>
      <c r="O130" s="106" t="str">
        <f>IF(TrRoad_act!O99=0,"",TrRoad_ene!O75/TrRoad_tech!O103)</f>
        <v/>
      </c>
      <c r="P130" s="106">
        <f>IF(TrRoad_act!P99=0,"",TrRoad_ene!P75/TrRoad_tech!P103)</f>
        <v>1.1886666666803194</v>
      </c>
      <c r="Q130" s="106">
        <f>IF(TrRoad_act!Q99=0,"",TrRoad_ene!Q75/TrRoad_tech!Q103)</f>
        <v>1.1929693576051836</v>
      </c>
    </row>
    <row r="131" spans="1:17" ht="11.45" customHeight="1" x14ac:dyDescent="0.25">
      <c r="A131" s="25" t="s">
        <v>18</v>
      </c>
      <c r="B131" s="110"/>
      <c r="C131" s="110"/>
      <c r="D131" s="110"/>
      <c r="E131" s="110"/>
      <c r="F131" s="110"/>
      <c r="G131" s="110"/>
      <c r="H131" s="110"/>
      <c r="I131" s="110"/>
      <c r="J131" s="110"/>
      <c r="K131" s="110"/>
      <c r="L131" s="110"/>
      <c r="M131" s="110"/>
      <c r="N131" s="110"/>
      <c r="O131" s="110"/>
      <c r="P131" s="110"/>
      <c r="Q131" s="110"/>
    </row>
    <row r="132" spans="1:17" ht="11.45" customHeight="1" x14ac:dyDescent="0.25">
      <c r="A132" s="23" t="s">
        <v>27</v>
      </c>
      <c r="B132" s="109">
        <f>IF(TrRoad_act!B101=0,"",TrRoad_ene!B77/TrRoad_tech!B105)</f>
        <v>1.0996506304554621</v>
      </c>
      <c r="C132" s="109">
        <f>IF(TrRoad_act!C101=0,"",TrRoad_ene!C77/TrRoad_tech!C105)</f>
        <v>1.0993786599265198</v>
      </c>
      <c r="D132" s="109">
        <f>IF(TrRoad_act!D101=0,"",TrRoad_ene!D77/TrRoad_tech!D105)</f>
        <v>1.0998864907438919</v>
      </c>
      <c r="E132" s="109">
        <f>IF(TrRoad_act!E101=0,"",TrRoad_ene!E77/TrRoad_tech!E105)</f>
        <v>1.0999255367810405</v>
      </c>
      <c r="F132" s="109">
        <f>IF(TrRoad_act!F101=0,"",TrRoad_ene!F77/TrRoad_tech!F105)</f>
        <v>1.1008178934761756</v>
      </c>
      <c r="G132" s="109">
        <f>IF(TrRoad_act!G101=0,"",TrRoad_ene!G77/TrRoad_tech!G105)</f>
        <v>1.1016515593206568</v>
      </c>
      <c r="H132" s="109">
        <f>IF(TrRoad_act!H101=0,"",TrRoad_ene!H77/TrRoad_tech!H105)</f>
        <v>1.1025859795021742</v>
      </c>
      <c r="I132" s="109">
        <f>IF(TrRoad_act!I101=0,"",TrRoad_ene!I77/TrRoad_tech!I105)</f>
        <v>1.1069005851860378</v>
      </c>
      <c r="J132" s="109">
        <f>IF(TrRoad_act!J101=0,"",TrRoad_ene!J77/TrRoad_tech!J105)</f>
        <v>1.1078521925699194</v>
      </c>
      <c r="K132" s="109">
        <f>IF(TrRoad_act!K101=0,"",TrRoad_ene!K77/TrRoad_tech!K105)</f>
        <v>1.1091334294879382</v>
      </c>
      <c r="L132" s="109">
        <f>IF(TrRoad_act!L101=0,"",TrRoad_ene!L77/TrRoad_tech!L105)</f>
        <v>1.1096554061049457</v>
      </c>
      <c r="M132" s="109">
        <f>IF(TrRoad_act!M101=0,"",TrRoad_ene!M77/TrRoad_tech!M105)</f>
        <v>1.1101941829069961</v>
      </c>
      <c r="N132" s="109">
        <f>IF(TrRoad_act!N101=0,"",TrRoad_ene!N77/TrRoad_tech!N105)</f>
        <v>1.1111049614294843</v>
      </c>
      <c r="O132" s="109">
        <f>IF(TrRoad_act!O101=0,"",TrRoad_ene!O77/TrRoad_tech!O105)</f>
        <v>1.116937787656181</v>
      </c>
      <c r="P132" s="109">
        <f>IF(TrRoad_act!P101=0,"",TrRoad_ene!P77/TrRoad_tech!P105)</f>
        <v>1.1290585053126188</v>
      </c>
      <c r="Q132" s="109">
        <f>IF(TrRoad_act!Q101=0,"",TrRoad_ene!Q77/TrRoad_tech!Q105)</f>
        <v>1.1448826107977743</v>
      </c>
    </row>
    <row r="133" spans="1:17" ht="11.45" customHeight="1" x14ac:dyDescent="0.25">
      <c r="A133" s="62" t="s">
        <v>59</v>
      </c>
      <c r="B133" s="108">
        <f>IF(TrRoad_act!B102=0,"",TrRoad_ene!B78/TrRoad_tech!B106)</f>
        <v>1.1000000000067303</v>
      </c>
      <c r="C133" s="108">
        <f>IF(TrRoad_act!C102=0,"",TrRoad_ene!C78/TrRoad_tech!C106)</f>
        <v>1.1000050867416189</v>
      </c>
      <c r="D133" s="108">
        <f>IF(TrRoad_act!D102=0,"",TrRoad_ene!D78/TrRoad_tech!D106)</f>
        <v>1.1000063415218087</v>
      </c>
      <c r="E133" s="108">
        <f>IF(TrRoad_act!E102=0,"",TrRoad_ene!E78/TrRoad_tech!E106)</f>
        <v>1.1000067573721013</v>
      </c>
      <c r="F133" s="108">
        <f>IF(TrRoad_act!F102=0,"",TrRoad_ene!F78/TrRoad_tech!F106)</f>
        <v>1.1000074399125324</v>
      </c>
      <c r="G133" s="108">
        <f>IF(TrRoad_act!G102=0,"",TrRoad_ene!G78/TrRoad_tech!G106)</f>
        <v>1.100008454841984</v>
      </c>
      <c r="H133" s="108">
        <f>IF(TrRoad_act!H102=0,"",TrRoad_ene!H78/TrRoad_tech!H106)</f>
        <v>1.1000090710783637</v>
      </c>
      <c r="I133" s="108">
        <f>IF(TrRoad_act!I102=0,"",TrRoad_ene!I78/TrRoad_tech!I106)</f>
        <v>1.100419105118668</v>
      </c>
      <c r="J133" s="108">
        <f>IF(TrRoad_act!J102=0,"",TrRoad_ene!J78/TrRoad_tech!J106)</f>
        <v>1.1005732775918289</v>
      </c>
      <c r="K133" s="108">
        <f>IF(TrRoad_act!K102=0,"",TrRoad_ene!K78/TrRoad_tech!K106)</f>
        <v>1.1006475287747215</v>
      </c>
      <c r="L133" s="108">
        <f>IF(TrRoad_act!L102=0,"",TrRoad_ene!L78/TrRoad_tech!L106)</f>
        <v>1.1007409818414742</v>
      </c>
      <c r="M133" s="108">
        <f>IF(TrRoad_act!M102=0,"",TrRoad_ene!M78/TrRoad_tech!M106)</f>
        <v>1.1008657140032938</v>
      </c>
      <c r="N133" s="108">
        <f>IF(TrRoad_act!N102=0,"",TrRoad_ene!N78/TrRoad_tech!N106)</f>
        <v>1.1057447742236828</v>
      </c>
      <c r="O133" s="108">
        <f>IF(TrRoad_act!O102=0,"",TrRoad_ene!O78/TrRoad_tech!O106)</f>
        <v>1.125544968362949</v>
      </c>
      <c r="P133" s="108">
        <f>IF(TrRoad_act!P102=0,"",TrRoad_ene!P78/TrRoad_tech!P106)</f>
        <v>1.1373495504385911</v>
      </c>
      <c r="Q133" s="108">
        <f>IF(TrRoad_act!Q102=0,"",TrRoad_ene!Q78/TrRoad_tech!Q106)</f>
        <v>1.1740837695748778</v>
      </c>
    </row>
    <row r="134" spans="1:17" ht="11.45" customHeight="1" x14ac:dyDescent="0.25">
      <c r="A134" s="62" t="s">
        <v>58</v>
      </c>
      <c r="B134" s="108">
        <f>IF(TrRoad_act!B103=0,"",TrRoad_ene!B79/TrRoad_tech!B107)</f>
        <v>1.1000000000067303</v>
      </c>
      <c r="C134" s="108">
        <f>IF(TrRoad_act!C103=0,"",TrRoad_ene!C79/TrRoad_tech!C107)</f>
        <v>1.1000754765285548</v>
      </c>
      <c r="D134" s="108">
        <f>IF(TrRoad_act!D103=0,"",TrRoad_ene!D79/TrRoad_tech!D107)</f>
        <v>1.1001635636403668</v>
      </c>
      <c r="E134" s="108">
        <f>IF(TrRoad_act!E103=0,"",TrRoad_ene!E79/TrRoad_tech!E107)</f>
        <v>1.1005279187525792</v>
      </c>
      <c r="F134" s="108">
        <f>IF(TrRoad_act!F103=0,"",TrRoad_ene!F79/TrRoad_tech!F107)</f>
        <v>1.1012758157045341</v>
      </c>
      <c r="G134" s="108">
        <f>IF(TrRoad_act!G103=0,"",TrRoad_ene!G79/TrRoad_tech!G107)</f>
        <v>1.1020199474595205</v>
      </c>
      <c r="H134" s="108">
        <f>IF(TrRoad_act!H103=0,"",TrRoad_ene!H79/TrRoad_tech!H107)</f>
        <v>1.1032086953724858</v>
      </c>
      <c r="I134" s="108">
        <f>IF(TrRoad_act!I103=0,"",TrRoad_ene!I79/TrRoad_tech!I107)</f>
        <v>1.107300466904952</v>
      </c>
      <c r="J134" s="108">
        <f>IF(TrRoad_act!J103=0,"",TrRoad_ene!J79/TrRoad_tech!J107)</f>
        <v>1.1079656282251427</v>
      </c>
      <c r="K134" s="108">
        <f>IF(TrRoad_act!K103=0,"",TrRoad_ene!K79/TrRoad_tech!K107)</f>
        <v>1.1095044137254173</v>
      </c>
      <c r="L134" s="108">
        <f>IF(TrRoad_act!L103=0,"",TrRoad_ene!L79/TrRoad_tech!L107)</f>
        <v>1.1100793162535567</v>
      </c>
      <c r="M134" s="108">
        <f>IF(TrRoad_act!M103=0,"",TrRoad_ene!M79/TrRoad_tech!M107)</f>
        <v>1.1105757101824609</v>
      </c>
      <c r="N134" s="108">
        <f>IF(TrRoad_act!N103=0,"",TrRoad_ene!N79/TrRoad_tech!N107)</f>
        <v>1.1115157152539943</v>
      </c>
      <c r="O134" s="108">
        <f>IF(TrRoad_act!O103=0,"",TrRoad_ene!O79/TrRoad_tech!O107)</f>
        <v>1.1172520530589283</v>
      </c>
      <c r="P134" s="108">
        <f>IF(TrRoad_act!P103=0,"",TrRoad_ene!P79/TrRoad_tech!P107)</f>
        <v>1.129248256570669</v>
      </c>
      <c r="Q134" s="108">
        <f>IF(TrRoad_act!Q103=0,"",TrRoad_ene!Q79/TrRoad_tech!Q107)</f>
        <v>1.1441859949796278</v>
      </c>
    </row>
    <row r="135" spans="1:17" ht="11.45" customHeight="1" x14ac:dyDescent="0.25">
      <c r="A135" s="62" t="s">
        <v>57</v>
      </c>
      <c r="B135" s="108" t="str">
        <f>IF(TrRoad_act!B104=0,"",TrRoad_ene!B80/TrRoad_tech!B108)</f>
        <v/>
      </c>
      <c r="C135" s="108" t="str">
        <f>IF(TrRoad_act!C104=0,"",TrRoad_ene!C80/TrRoad_tech!C108)</f>
        <v/>
      </c>
      <c r="D135" s="108" t="str">
        <f>IF(TrRoad_act!D104=0,"",TrRoad_ene!D80/TrRoad_tech!D108)</f>
        <v/>
      </c>
      <c r="E135" s="108" t="str">
        <f>IF(TrRoad_act!E104=0,"",TrRoad_ene!E80/TrRoad_tech!E108)</f>
        <v/>
      </c>
      <c r="F135" s="108" t="str">
        <f>IF(TrRoad_act!F104=0,"",TrRoad_ene!F80/TrRoad_tech!F108)</f>
        <v/>
      </c>
      <c r="G135" s="108" t="str">
        <f>IF(TrRoad_act!G104=0,"",TrRoad_ene!G80/TrRoad_tech!G108)</f>
        <v/>
      </c>
      <c r="H135" s="108" t="str">
        <f>IF(TrRoad_act!H104=0,"",TrRoad_ene!H80/TrRoad_tech!H108)</f>
        <v/>
      </c>
      <c r="I135" s="108" t="str">
        <f>IF(TrRoad_act!I104=0,"",TrRoad_ene!I80/TrRoad_tech!I108)</f>
        <v/>
      </c>
      <c r="J135" s="108" t="str">
        <f>IF(TrRoad_act!J104=0,"",TrRoad_ene!J80/TrRoad_tech!J108)</f>
        <v/>
      </c>
      <c r="K135" s="108" t="str">
        <f>IF(TrRoad_act!K104=0,"",TrRoad_ene!K80/TrRoad_tech!K108)</f>
        <v/>
      </c>
      <c r="L135" s="108" t="str">
        <f>IF(TrRoad_act!L104=0,"",TrRoad_ene!L80/TrRoad_tech!L108)</f>
        <v/>
      </c>
      <c r="M135" s="108" t="str">
        <f>IF(TrRoad_act!M104=0,"",TrRoad_ene!M80/TrRoad_tech!M108)</f>
        <v/>
      </c>
      <c r="N135" s="108" t="str">
        <f>IF(TrRoad_act!N104=0,"",TrRoad_ene!N80/TrRoad_tech!N108)</f>
        <v/>
      </c>
      <c r="O135" s="108">
        <f>IF(TrRoad_act!O104=0,"",TrRoad_ene!O80/TrRoad_tech!O108)</f>
        <v>1.2560000000062244</v>
      </c>
      <c r="P135" s="108">
        <f>IF(TrRoad_act!P104=0,"",TrRoad_ene!P80/TrRoad_tech!P108)</f>
        <v>1.25116127145661</v>
      </c>
      <c r="Q135" s="108">
        <f>IF(TrRoad_act!Q104=0,"",TrRoad_ene!Q80/TrRoad_tech!Q108)</f>
        <v>1.2526835547386057</v>
      </c>
    </row>
    <row r="136" spans="1:17" ht="11.45" customHeight="1" x14ac:dyDescent="0.25">
      <c r="A136" s="62" t="s">
        <v>56</v>
      </c>
      <c r="B136" s="108" t="str">
        <f>IF(TrRoad_act!B105=0,"",TrRoad_ene!B81/TrRoad_tech!B109)</f>
        <v/>
      </c>
      <c r="C136" s="108" t="str">
        <f>IF(TrRoad_act!C105=0,"",TrRoad_ene!C81/TrRoad_tech!C109)</f>
        <v/>
      </c>
      <c r="D136" s="108" t="str">
        <f>IF(TrRoad_act!D105=0,"",TrRoad_ene!D81/TrRoad_tech!D109)</f>
        <v/>
      </c>
      <c r="E136" s="108" t="str">
        <f>IF(TrRoad_act!E105=0,"",TrRoad_ene!E81/TrRoad_tech!E109)</f>
        <v/>
      </c>
      <c r="F136" s="108" t="str">
        <f>IF(TrRoad_act!F105=0,"",TrRoad_ene!F81/TrRoad_tech!F109)</f>
        <v/>
      </c>
      <c r="G136" s="108" t="str">
        <f>IF(TrRoad_act!G105=0,"",TrRoad_ene!G81/TrRoad_tech!G109)</f>
        <v/>
      </c>
      <c r="H136" s="108" t="str">
        <f>IF(TrRoad_act!H105=0,"",TrRoad_ene!H81/TrRoad_tech!H109)</f>
        <v/>
      </c>
      <c r="I136" s="108" t="str">
        <f>IF(TrRoad_act!I105=0,"",TrRoad_ene!I81/TrRoad_tech!I109)</f>
        <v/>
      </c>
      <c r="J136" s="108" t="str">
        <f>IF(TrRoad_act!J105=0,"",TrRoad_ene!J81/TrRoad_tech!J109)</f>
        <v/>
      </c>
      <c r="K136" s="108" t="str">
        <f>IF(TrRoad_act!K105=0,"",TrRoad_ene!K81/TrRoad_tech!K109)</f>
        <v/>
      </c>
      <c r="L136" s="108" t="str">
        <f>IF(TrRoad_act!L105=0,"",TrRoad_ene!L81/TrRoad_tech!L109)</f>
        <v/>
      </c>
      <c r="M136" s="108" t="str">
        <f>IF(TrRoad_act!M105=0,"",TrRoad_ene!M81/TrRoad_tech!M109)</f>
        <v/>
      </c>
      <c r="N136" s="108" t="str">
        <f>IF(TrRoad_act!N105=0,"",TrRoad_ene!N81/TrRoad_tech!N109)</f>
        <v/>
      </c>
      <c r="O136" s="108">
        <f>IF(TrRoad_act!O105=0,"",TrRoad_ene!O81/TrRoad_tech!O109)</f>
        <v>1.256000000006225</v>
      </c>
      <c r="P136" s="108">
        <f>IF(TrRoad_act!P105=0,"",TrRoad_ene!P81/TrRoad_tech!P109)</f>
        <v>1.2634904433817937</v>
      </c>
      <c r="Q136" s="108">
        <f>IF(TrRoad_act!Q105=0,"",TrRoad_ene!Q81/TrRoad_tech!Q109)</f>
        <v>1.288270604216422</v>
      </c>
    </row>
    <row r="137" spans="1:17" ht="11.45" customHeight="1" x14ac:dyDescent="0.25">
      <c r="A137" s="62" t="s">
        <v>55</v>
      </c>
      <c r="B137" s="108" t="str">
        <f>IF(TrRoad_act!B106=0,"",TrRoad_ene!B82/TrRoad_tech!B110)</f>
        <v/>
      </c>
      <c r="C137" s="108" t="str">
        <f>IF(TrRoad_act!C106=0,"",TrRoad_ene!C82/TrRoad_tech!C110)</f>
        <v/>
      </c>
      <c r="D137" s="108" t="str">
        <f>IF(TrRoad_act!D106=0,"",TrRoad_ene!D82/TrRoad_tech!D110)</f>
        <v/>
      </c>
      <c r="E137" s="108" t="str">
        <f>IF(TrRoad_act!E106=0,"",TrRoad_ene!E82/TrRoad_tech!E110)</f>
        <v/>
      </c>
      <c r="F137" s="108" t="str">
        <f>IF(TrRoad_act!F106=0,"",TrRoad_ene!F82/TrRoad_tech!F110)</f>
        <v/>
      </c>
      <c r="G137" s="108" t="str">
        <f>IF(TrRoad_act!G106=0,"",TrRoad_ene!G82/TrRoad_tech!G110)</f>
        <v/>
      </c>
      <c r="H137" s="108" t="str">
        <f>IF(TrRoad_act!H106=0,"",TrRoad_ene!H82/TrRoad_tech!H110)</f>
        <v/>
      </c>
      <c r="I137" s="108" t="str">
        <f>IF(TrRoad_act!I106=0,"",TrRoad_ene!I82/TrRoad_tech!I110)</f>
        <v/>
      </c>
      <c r="J137" s="108" t="str">
        <f>IF(TrRoad_act!J106=0,"",TrRoad_ene!J82/TrRoad_tech!J110)</f>
        <v/>
      </c>
      <c r="K137" s="108" t="str">
        <f>IF(TrRoad_act!K106=0,"",TrRoad_ene!K82/TrRoad_tech!K110)</f>
        <v/>
      </c>
      <c r="L137" s="108" t="str">
        <f>IF(TrRoad_act!L106=0,"",TrRoad_ene!L82/TrRoad_tech!L110)</f>
        <v/>
      </c>
      <c r="M137" s="108" t="str">
        <f>IF(TrRoad_act!M106=0,"",TrRoad_ene!M82/TrRoad_tech!M110)</f>
        <v/>
      </c>
      <c r="N137" s="108">
        <f>IF(TrRoad_act!N106=0,"",TrRoad_ene!N82/TrRoad_tech!N110)</f>
        <v>1.2360000000066975</v>
      </c>
      <c r="O137" s="108">
        <f>IF(TrRoad_act!O106=0,"",TrRoad_ene!O82/TrRoad_tech!O110)</f>
        <v>1.2492571967757791</v>
      </c>
      <c r="P137" s="108">
        <f>IF(TrRoad_act!P106=0,"",TrRoad_ene!P82/TrRoad_tech!P110)</f>
        <v>1.2631776300676067</v>
      </c>
      <c r="Q137" s="108">
        <f>IF(TrRoad_act!Q106=0,"",TrRoad_ene!Q82/TrRoad_tech!Q110)</f>
        <v>1.2755179791394031</v>
      </c>
    </row>
    <row r="138" spans="1:17" ht="11.45" customHeight="1" x14ac:dyDescent="0.25">
      <c r="A138" s="19" t="s">
        <v>24</v>
      </c>
      <c r="B138" s="107">
        <f>IF(TrRoad_act!B107=0,"",TrRoad_ene!B83/TrRoad_tech!B111)</f>
        <v>1.3846202693567058</v>
      </c>
      <c r="C138" s="107">
        <f>IF(TrRoad_act!C107=0,"",TrRoad_ene!C83/TrRoad_tech!C111)</f>
        <v>1.3573286313122337</v>
      </c>
      <c r="D138" s="107">
        <f>IF(TrRoad_act!D107=0,"",TrRoad_ene!D83/TrRoad_tech!D111)</f>
        <v>1.3078627848423596</v>
      </c>
      <c r="E138" s="107">
        <f>IF(TrRoad_act!E107=0,"",TrRoad_ene!E83/TrRoad_tech!E111)</f>
        <v>1.3240438901068357</v>
      </c>
      <c r="F138" s="107">
        <f>IF(TrRoad_act!F107=0,"",TrRoad_ene!F83/TrRoad_tech!F111)</f>
        <v>1.2915603871957684</v>
      </c>
      <c r="G138" s="107">
        <f>IF(TrRoad_act!G107=0,"",TrRoad_ene!G83/TrRoad_tech!G111)</f>
        <v>1.270627216210737</v>
      </c>
      <c r="H138" s="107">
        <f>IF(TrRoad_act!H107=0,"",TrRoad_ene!H83/TrRoad_tech!H111)</f>
        <v>1.2505331804086692</v>
      </c>
      <c r="I138" s="107">
        <f>IF(TrRoad_act!I107=0,"",TrRoad_ene!I83/TrRoad_tech!I111)</f>
        <v>1.2108767696923766</v>
      </c>
      <c r="J138" s="107">
        <f>IF(TrRoad_act!J107=0,"",TrRoad_ene!J83/TrRoad_tech!J111)</f>
        <v>1.2420984581481447</v>
      </c>
      <c r="K138" s="107">
        <f>IF(TrRoad_act!K107=0,"",TrRoad_ene!K83/TrRoad_tech!K111)</f>
        <v>1.2666765451506803</v>
      </c>
      <c r="L138" s="107">
        <f>IF(TrRoad_act!L107=0,"",TrRoad_ene!L83/TrRoad_tech!L111)</f>
        <v>1.3097844350927803</v>
      </c>
      <c r="M138" s="107">
        <f>IF(TrRoad_act!M107=0,"",TrRoad_ene!M83/TrRoad_tech!M111)</f>
        <v>1.281363583242239</v>
      </c>
      <c r="N138" s="107">
        <f>IF(TrRoad_act!N107=0,"",TrRoad_ene!N83/TrRoad_tech!N111)</f>
        <v>1.2172666864126542</v>
      </c>
      <c r="O138" s="107">
        <f>IF(TrRoad_act!O107=0,"",TrRoad_ene!O83/TrRoad_tech!O111)</f>
        <v>1.1913200242664914</v>
      </c>
      <c r="P138" s="107">
        <f>IF(TrRoad_act!P107=0,"",TrRoad_ene!P83/TrRoad_tech!P111)</f>
        <v>1.1681753392015544</v>
      </c>
      <c r="Q138" s="107">
        <f>IF(TrRoad_act!Q107=0,"",TrRoad_ene!Q83/TrRoad_tech!Q111)</f>
        <v>1.0868413161558645</v>
      </c>
    </row>
    <row r="139" spans="1:17" ht="11.45" customHeight="1" x14ac:dyDescent="0.25">
      <c r="A139" s="17" t="s">
        <v>23</v>
      </c>
      <c r="B139" s="106">
        <f>IF(TrRoad_act!B108=0,"",TrRoad_ene!B84/TrRoad_tech!B112)</f>
        <v>1.3695572242706258</v>
      </c>
      <c r="C139" s="106">
        <f>IF(TrRoad_act!C108=0,"",TrRoad_ene!C84/TrRoad_tech!C112)</f>
        <v>1.3495189406524475</v>
      </c>
      <c r="D139" s="106">
        <f>IF(TrRoad_act!D108=0,"",TrRoad_ene!D84/TrRoad_tech!D112)</f>
        <v>1.3042431109578514</v>
      </c>
      <c r="E139" s="106">
        <f>IF(TrRoad_act!E108=0,"",TrRoad_ene!E84/TrRoad_tech!E112)</f>
        <v>1.3222221143797215</v>
      </c>
      <c r="F139" s="106">
        <f>IF(TrRoad_act!F108=0,"",TrRoad_ene!F84/TrRoad_tech!F112)</f>
        <v>1.2906476619266047</v>
      </c>
      <c r="G139" s="106">
        <f>IF(TrRoad_act!G108=0,"",TrRoad_ene!G84/TrRoad_tech!G112)</f>
        <v>1.2697619506995588</v>
      </c>
      <c r="H139" s="106">
        <f>IF(TrRoad_act!H108=0,"",TrRoad_ene!H84/TrRoad_tech!H112)</f>
        <v>1.2493916412908186</v>
      </c>
      <c r="I139" s="106">
        <f>IF(TrRoad_act!I108=0,"",TrRoad_ene!I84/TrRoad_tech!I112)</f>
        <v>1.2093472014667046</v>
      </c>
      <c r="J139" s="106">
        <f>IF(TrRoad_act!J108=0,"",TrRoad_ene!J84/TrRoad_tech!J112)</f>
        <v>1.2401159217854609</v>
      </c>
      <c r="K139" s="106">
        <f>IF(TrRoad_act!K108=0,"",TrRoad_ene!K84/TrRoad_tech!K112)</f>
        <v>1.2640821157810989</v>
      </c>
      <c r="L139" s="106">
        <f>IF(TrRoad_act!L108=0,"",TrRoad_ene!L84/TrRoad_tech!L112)</f>
        <v>1.3063770824334591</v>
      </c>
      <c r="M139" s="106">
        <f>IF(TrRoad_act!M108=0,"",TrRoad_ene!M84/TrRoad_tech!M112)</f>
        <v>1.2772354794322429</v>
      </c>
      <c r="N139" s="106">
        <f>IF(TrRoad_act!N108=0,"",TrRoad_ene!N84/TrRoad_tech!N112)</f>
        <v>1.2124838405476426</v>
      </c>
      <c r="O139" s="106">
        <f>IF(TrRoad_act!O108=0,"",TrRoad_ene!O84/TrRoad_tech!O112)</f>
        <v>1.1852601537104266</v>
      </c>
      <c r="P139" s="106">
        <f>IF(TrRoad_act!P108=0,"",TrRoad_ene!P84/TrRoad_tech!P112)</f>
        <v>1.1616891959516236</v>
      </c>
      <c r="Q139" s="106">
        <f>IF(TrRoad_act!Q108=0,"",TrRoad_ene!Q84/TrRoad_tech!Q112)</f>
        <v>1.0802039651955193</v>
      </c>
    </row>
    <row r="140" spans="1:17" ht="11.45" customHeight="1" x14ac:dyDescent="0.25">
      <c r="A140" s="15" t="s">
        <v>22</v>
      </c>
      <c r="B140" s="105">
        <f>IF(TrRoad_act!B109=0,"",TrRoad_ene!B85/TrRoad_tech!B113)</f>
        <v>1.3695572242706255</v>
      </c>
      <c r="C140" s="105">
        <f>IF(TrRoad_act!C109=0,"",TrRoad_ene!C85/TrRoad_tech!C113)</f>
        <v>1.3501706763068388</v>
      </c>
      <c r="D140" s="105">
        <f>IF(TrRoad_act!D109=0,"",TrRoad_ene!D85/TrRoad_tech!D113)</f>
        <v>1.3061040408448494</v>
      </c>
      <c r="E140" s="105">
        <f>IF(TrRoad_act!E109=0,"",TrRoad_ene!E85/TrRoad_tech!E113)</f>
        <v>1.3255027174195995</v>
      </c>
      <c r="F140" s="105">
        <f>IF(TrRoad_act!F109=0,"",TrRoad_ene!F85/TrRoad_tech!F113)</f>
        <v>1.2964663660473394</v>
      </c>
      <c r="G140" s="105">
        <f>IF(TrRoad_act!G109=0,"",TrRoad_ene!G85/TrRoad_tech!G113)</f>
        <v>1.2771417591378544</v>
      </c>
      <c r="H140" s="105">
        <f>IF(TrRoad_act!H109=0,"",TrRoad_ene!H85/TrRoad_tech!H113)</f>
        <v>1.2585497456499208</v>
      </c>
      <c r="I140" s="105">
        <f>IF(TrRoad_act!I109=0,"",TrRoad_ene!I85/TrRoad_tech!I113)</f>
        <v>1.2202836511524962</v>
      </c>
      <c r="J140" s="105">
        <f>IF(TrRoad_act!J109=0,"",TrRoad_ene!J85/TrRoad_tech!J113)</f>
        <v>1.2529579481551281</v>
      </c>
      <c r="K140" s="105">
        <f>IF(TrRoad_act!K109=0,"",TrRoad_ene!K85/TrRoad_tech!K113)</f>
        <v>1.2804909570089977</v>
      </c>
      <c r="L140" s="105">
        <f>IF(TrRoad_act!L109=0,"",TrRoad_ene!L85/TrRoad_tech!L113)</f>
        <v>1.3280780240076717</v>
      </c>
      <c r="M140" s="105">
        <f>IF(TrRoad_act!M109=0,"",TrRoad_ene!M85/TrRoad_tech!M113)</f>
        <v>1.3037275446265451</v>
      </c>
      <c r="N140" s="105">
        <f>IF(TrRoad_act!N109=0,"",TrRoad_ene!N85/TrRoad_tech!N113)</f>
        <v>1.2421334979459109</v>
      </c>
      <c r="O140" s="105">
        <f>IF(TrRoad_act!O109=0,"",TrRoad_ene!O85/TrRoad_tech!O113)</f>
        <v>1.218168858188573</v>
      </c>
      <c r="P140" s="105">
        <f>IF(TrRoad_act!P109=0,"",TrRoad_ene!P85/TrRoad_tech!P113)</f>
        <v>1.1953210252305508</v>
      </c>
      <c r="Q140" s="105">
        <f>IF(TrRoad_act!Q109=0,"",TrRoad_ene!Q85/TrRoad_tech!Q113)</f>
        <v>1.1130421122261887</v>
      </c>
    </row>
    <row r="142" spans="1:17" ht="11.45" customHeight="1" x14ac:dyDescent="0.25">
      <c r="A142" s="27" t="s">
        <v>105</v>
      </c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</row>
    <row r="143" spans="1:17" ht="11.45" customHeight="1" x14ac:dyDescent="0.25">
      <c r="A143" s="25" t="s">
        <v>39</v>
      </c>
      <c r="B143" s="24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</row>
    <row r="144" spans="1:17" ht="11.45" customHeight="1" x14ac:dyDescent="0.25">
      <c r="A144" s="23" t="s">
        <v>30</v>
      </c>
      <c r="B144" s="22">
        <v>3.3243806971888503</v>
      </c>
      <c r="C144" s="22">
        <v>3.3392814371501411</v>
      </c>
      <c r="D144" s="22">
        <v>3.3559161606498744</v>
      </c>
      <c r="E144" s="22">
        <v>3.3383755858704522</v>
      </c>
      <c r="F144" s="22">
        <v>3.3088118941060758</v>
      </c>
      <c r="G144" s="22">
        <v>3.3030885610207714</v>
      </c>
      <c r="H144" s="22">
        <v>3.2493962851701488</v>
      </c>
      <c r="I144" s="22">
        <v>3.2251853509675668</v>
      </c>
      <c r="J144" s="22">
        <v>3.1572465049909351</v>
      </c>
      <c r="K144" s="22">
        <v>3.0445915458442285</v>
      </c>
      <c r="L144" s="22">
        <v>2.8906380033553636</v>
      </c>
      <c r="M144" s="22">
        <v>2.8301951700247137</v>
      </c>
      <c r="N144" s="22">
        <v>2.7387603587052878</v>
      </c>
      <c r="O144" s="22">
        <v>2.6306117495310604</v>
      </c>
      <c r="P144" s="22">
        <v>2.5555334953585374</v>
      </c>
      <c r="Q144" s="22">
        <v>2.6987826110509672</v>
      </c>
    </row>
    <row r="145" spans="1:17" ht="11.45" customHeight="1" x14ac:dyDescent="0.25">
      <c r="A145" s="19" t="s">
        <v>29</v>
      </c>
      <c r="B145" s="21">
        <v>5.1689775657867036</v>
      </c>
      <c r="C145" s="21">
        <v>5.2111416392441301</v>
      </c>
      <c r="D145" s="21">
        <v>5.2064757771635053</v>
      </c>
      <c r="E145" s="21">
        <v>5.207977998489282</v>
      </c>
      <c r="F145" s="21">
        <v>5.1609007043764397</v>
      </c>
      <c r="G145" s="21">
        <v>5.1515406371790355</v>
      </c>
      <c r="H145" s="21">
        <v>5.1360757895365774</v>
      </c>
      <c r="I145" s="21">
        <v>5.0417387653547872</v>
      </c>
      <c r="J145" s="21">
        <v>4.9171650472790098</v>
      </c>
      <c r="K145" s="21">
        <v>4.7175050883804461</v>
      </c>
      <c r="L145" s="21">
        <v>4.5352952736596723</v>
      </c>
      <c r="M145" s="21">
        <v>4.403003413377685</v>
      </c>
      <c r="N145" s="21">
        <v>4.2398727305581154</v>
      </c>
      <c r="O145" s="21">
        <v>3.9374806810109084</v>
      </c>
      <c r="P145" s="21">
        <v>3.919936001579575</v>
      </c>
      <c r="Q145" s="21">
        <v>3.8188426855549262</v>
      </c>
    </row>
    <row r="146" spans="1:17" ht="11.45" customHeight="1" x14ac:dyDescent="0.25">
      <c r="A146" s="62" t="s">
        <v>59</v>
      </c>
      <c r="B146" s="70">
        <v>5.7246529014428535</v>
      </c>
      <c r="C146" s="70">
        <v>5.7538510695931295</v>
      </c>
      <c r="D146" s="70">
        <v>5.7864681744945665</v>
      </c>
      <c r="E146" s="70">
        <v>5.7520748906133479</v>
      </c>
      <c r="F146" s="70">
        <v>5.6941068675459423</v>
      </c>
      <c r="G146" s="70">
        <v>5.6828846458100521</v>
      </c>
      <c r="H146" s="70">
        <v>5.5776056735539283</v>
      </c>
      <c r="I146" s="70">
        <v>5.5301332535488665</v>
      </c>
      <c r="J146" s="70">
        <v>5.3969198300652748</v>
      </c>
      <c r="K146" s="70">
        <v>5.1760277533070269</v>
      </c>
      <c r="L146" s="70">
        <v>4.8741580621523903</v>
      </c>
      <c r="M146" s="70">
        <v>4.7547411527454315</v>
      </c>
      <c r="N146" s="70">
        <v>4.5753395793490181</v>
      </c>
      <c r="O146" s="70">
        <v>4.3642120363640977</v>
      </c>
      <c r="P146" s="70">
        <v>4.2191893735701127</v>
      </c>
      <c r="Q146" s="70">
        <v>4.0960325991976285</v>
      </c>
    </row>
    <row r="147" spans="1:17" ht="11.45" customHeight="1" x14ac:dyDescent="0.25">
      <c r="A147" s="62" t="s">
        <v>58</v>
      </c>
      <c r="B147" s="70">
        <v>4.6563975933370898</v>
      </c>
      <c r="C147" s="70">
        <v>4.7104131639099336</v>
      </c>
      <c r="D147" s="70">
        <v>4.7711656764634913</v>
      </c>
      <c r="E147" s="70">
        <v>4.8459314267931148</v>
      </c>
      <c r="F147" s="70">
        <v>4.8251679098444313</v>
      </c>
      <c r="G147" s="70">
        <v>4.8501183088115738</v>
      </c>
      <c r="H147" s="70">
        <v>4.9101018022188843</v>
      </c>
      <c r="I147" s="70">
        <v>4.8267913947087306</v>
      </c>
      <c r="J147" s="70">
        <v>4.6887951812431963</v>
      </c>
      <c r="K147" s="70">
        <v>4.5052559450054446</v>
      </c>
      <c r="L147" s="70">
        <v>4.397080585099955</v>
      </c>
      <c r="M147" s="70">
        <v>4.2574605804635075</v>
      </c>
      <c r="N147" s="70">
        <v>4.0920980186450322</v>
      </c>
      <c r="O147" s="70">
        <v>3.7291428617357845</v>
      </c>
      <c r="P147" s="70">
        <v>3.7656965812304257</v>
      </c>
      <c r="Q147" s="70">
        <v>3.6605442300792208</v>
      </c>
    </row>
    <row r="148" spans="1:17" ht="11.45" customHeight="1" x14ac:dyDescent="0.25">
      <c r="A148" s="62" t="s">
        <v>57</v>
      </c>
      <c r="B148" s="70">
        <v>0</v>
      </c>
      <c r="C148" s="70">
        <v>5.2817355130493331</v>
      </c>
      <c r="D148" s="70">
        <v>5.3498566506004082</v>
      </c>
      <c r="E148" s="70">
        <v>0</v>
      </c>
      <c r="F148" s="70">
        <v>0</v>
      </c>
      <c r="G148" s="70">
        <v>0</v>
      </c>
      <c r="H148" s="70">
        <v>0</v>
      </c>
      <c r="I148" s="70">
        <v>0</v>
      </c>
      <c r="J148" s="70">
        <v>0</v>
      </c>
      <c r="K148" s="70">
        <v>5.051694934624396</v>
      </c>
      <c r="L148" s="70">
        <v>4.7271343338399783</v>
      </c>
      <c r="M148" s="70">
        <v>4.617939681228922</v>
      </c>
      <c r="N148" s="70">
        <v>6.2277918520826594</v>
      </c>
      <c r="O148" s="70">
        <v>4.3951068113649239</v>
      </c>
      <c r="P148" s="70">
        <v>4.8017278340997587</v>
      </c>
      <c r="Q148" s="70">
        <v>4.9042182815747832</v>
      </c>
    </row>
    <row r="149" spans="1:17" ht="11.45" customHeight="1" x14ac:dyDescent="0.25">
      <c r="A149" s="62" t="s">
        <v>56</v>
      </c>
      <c r="B149" s="70">
        <v>0</v>
      </c>
      <c r="C149" s="70">
        <v>0</v>
      </c>
      <c r="D149" s="70">
        <v>0</v>
      </c>
      <c r="E149" s="70">
        <v>0</v>
      </c>
      <c r="F149" s="70">
        <v>6.6666098433392484</v>
      </c>
      <c r="G149" s="70">
        <v>6.6534709656137476</v>
      </c>
      <c r="H149" s="70">
        <v>6.5302112781745123</v>
      </c>
      <c r="I149" s="70">
        <v>0</v>
      </c>
      <c r="J149" s="70">
        <v>6.3186658943639245</v>
      </c>
      <c r="K149" s="70">
        <v>6.0600474090619709</v>
      </c>
      <c r="L149" s="70">
        <v>5.2728424398693372</v>
      </c>
      <c r="M149" s="70">
        <v>5.1425972321282174</v>
      </c>
      <c r="N149" s="70">
        <v>5.0658627094262965</v>
      </c>
      <c r="O149" s="70">
        <v>4.8961280057329821</v>
      </c>
      <c r="P149" s="70">
        <v>4.1864155352548398</v>
      </c>
      <c r="Q149" s="70">
        <v>4.7874405406357754</v>
      </c>
    </row>
    <row r="150" spans="1:17" ht="11.45" customHeight="1" x14ac:dyDescent="0.25">
      <c r="A150" s="62" t="s">
        <v>60</v>
      </c>
      <c r="B150" s="70">
        <v>0</v>
      </c>
      <c r="C150" s="70">
        <v>0</v>
      </c>
      <c r="D150" s="70">
        <v>0</v>
      </c>
      <c r="E150" s="70">
        <v>0</v>
      </c>
      <c r="F150" s="70">
        <v>0</v>
      </c>
      <c r="G150" s="70">
        <v>0</v>
      </c>
      <c r="H150" s="70">
        <v>0</v>
      </c>
      <c r="I150" s="70">
        <v>0</v>
      </c>
      <c r="J150" s="70">
        <v>0</v>
      </c>
      <c r="K150" s="70">
        <v>0</v>
      </c>
      <c r="L150" s="70">
        <v>0</v>
      </c>
      <c r="M150" s="70">
        <v>0</v>
      </c>
      <c r="N150" s="70">
        <v>0</v>
      </c>
      <c r="O150" s="70">
        <v>0</v>
      </c>
      <c r="P150" s="70">
        <v>2.6231650061365284</v>
      </c>
      <c r="Q150" s="70">
        <v>2.515246029326704</v>
      </c>
    </row>
    <row r="151" spans="1:17" ht="11.45" customHeight="1" x14ac:dyDescent="0.25">
      <c r="A151" s="62" t="s">
        <v>55</v>
      </c>
      <c r="B151" s="70">
        <v>0</v>
      </c>
      <c r="C151" s="70">
        <v>0</v>
      </c>
      <c r="D151" s="70">
        <v>0</v>
      </c>
      <c r="E151" s="70">
        <v>0</v>
      </c>
      <c r="F151" s="70">
        <v>0</v>
      </c>
      <c r="G151" s="70">
        <v>0</v>
      </c>
      <c r="H151" s="70">
        <v>0</v>
      </c>
      <c r="I151" s="70">
        <v>0</v>
      </c>
      <c r="J151" s="70">
        <v>0</v>
      </c>
      <c r="K151" s="70">
        <v>0</v>
      </c>
      <c r="L151" s="70">
        <v>2.2853226919676168</v>
      </c>
      <c r="M151" s="70">
        <v>2.2624694650479404</v>
      </c>
      <c r="N151" s="70">
        <v>2.2398447703974611</v>
      </c>
      <c r="O151" s="70">
        <v>2.2174463226934864</v>
      </c>
      <c r="P151" s="70">
        <v>2.1952718594665517</v>
      </c>
      <c r="Q151" s="70">
        <v>2.1733191408718859</v>
      </c>
    </row>
    <row r="152" spans="1:17" ht="11.45" customHeight="1" x14ac:dyDescent="0.25">
      <c r="A152" s="19" t="s">
        <v>28</v>
      </c>
      <c r="B152" s="21">
        <v>46.366443061044599</v>
      </c>
      <c r="C152" s="21">
        <v>46.426323449891498</v>
      </c>
      <c r="D152" s="21">
        <v>46.354141482705174</v>
      </c>
      <c r="E152" s="21">
        <v>44.733038947790014</v>
      </c>
      <c r="F152" s="21">
        <v>46.106349618679197</v>
      </c>
      <c r="G152" s="21">
        <v>46.560731475324509</v>
      </c>
      <c r="H152" s="21">
        <v>46.32829191832861</v>
      </c>
      <c r="I152" s="21">
        <v>44.800361791262297</v>
      </c>
      <c r="J152" s="21">
        <v>46.295429647888277</v>
      </c>
      <c r="K152" s="21">
        <v>45.765500759796232</v>
      </c>
      <c r="L152" s="21">
        <v>44.941769395933164</v>
      </c>
      <c r="M152" s="21">
        <v>44.578554080991445</v>
      </c>
      <c r="N152" s="21">
        <v>43.757015019625968</v>
      </c>
      <c r="O152" s="21">
        <v>43.43215614003482</v>
      </c>
      <c r="P152" s="21">
        <v>42.86170057365981</v>
      </c>
      <c r="Q152" s="21">
        <v>38.264219525025894</v>
      </c>
    </row>
    <row r="153" spans="1:17" ht="11.45" customHeight="1" x14ac:dyDescent="0.25">
      <c r="A153" s="62" t="s">
        <v>59</v>
      </c>
      <c r="B153" s="20">
        <v>0</v>
      </c>
      <c r="C153" s="20">
        <v>14.384627673982825</v>
      </c>
      <c r="D153" s="20">
        <v>14.466170436236416</v>
      </c>
      <c r="E153" s="20">
        <v>14.380187226533369</v>
      </c>
      <c r="F153" s="20">
        <v>14.235267168864857</v>
      </c>
      <c r="G153" s="20">
        <v>0</v>
      </c>
      <c r="H153" s="20">
        <v>13.94401418388482</v>
      </c>
      <c r="I153" s="20">
        <v>13.825333133872167</v>
      </c>
      <c r="J153" s="20">
        <v>13.492299575163186</v>
      </c>
      <c r="K153" s="20">
        <v>12.940069383267566</v>
      </c>
      <c r="L153" s="20">
        <v>12.185395155380974</v>
      </c>
      <c r="M153" s="20">
        <v>11.889106756701317</v>
      </c>
      <c r="N153" s="20">
        <v>11.440896897292367</v>
      </c>
      <c r="O153" s="20">
        <v>10.910756656242231</v>
      </c>
      <c r="P153" s="20">
        <v>10.542725998533786</v>
      </c>
      <c r="Q153" s="20">
        <v>10.222661405496087</v>
      </c>
    </row>
    <row r="154" spans="1:17" ht="11.45" customHeight="1" x14ac:dyDescent="0.25">
      <c r="A154" s="62" t="s">
        <v>58</v>
      </c>
      <c r="B154" s="20">
        <v>47.04892625274141</v>
      </c>
      <c r="C154" s="20">
        <v>47.10867735008641</v>
      </c>
      <c r="D154" s="20">
        <v>47.175156460513236</v>
      </c>
      <c r="E154" s="20">
        <v>47.104743312227683</v>
      </c>
      <c r="F154" s="20">
        <v>46.985161918110435</v>
      </c>
      <c r="G154" s="20">
        <v>46.961977489893329</v>
      </c>
      <c r="H154" s="20">
        <v>46.741412958886649</v>
      </c>
      <c r="I154" s="20">
        <v>46.641316989756696</v>
      </c>
      <c r="J154" s="20">
        <v>46.355267535653191</v>
      </c>
      <c r="K154" s="20">
        <v>45.865924175912674</v>
      </c>
      <c r="L154" s="20">
        <v>45.166601954078459</v>
      </c>
      <c r="M154" s="20">
        <v>44.886945093484748</v>
      </c>
      <c r="N154" s="20">
        <v>44.451585023969272</v>
      </c>
      <c r="O154" s="20">
        <v>43.918103372740958</v>
      </c>
      <c r="P154" s="20">
        <v>43.53814067264365</v>
      </c>
      <c r="Q154" s="20">
        <v>43.199999999908329</v>
      </c>
    </row>
    <row r="155" spans="1:17" ht="11.45" customHeight="1" x14ac:dyDescent="0.25">
      <c r="A155" s="62" t="s">
        <v>57</v>
      </c>
      <c r="B155" s="20">
        <v>0</v>
      </c>
      <c r="C155" s="20">
        <v>0</v>
      </c>
      <c r="D155" s="20">
        <v>0</v>
      </c>
      <c r="E155" s="20">
        <v>0</v>
      </c>
      <c r="F155" s="20">
        <v>0</v>
      </c>
      <c r="G155" s="20">
        <v>0</v>
      </c>
      <c r="H155" s="20">
        <v>0</v>
      </c>
      <c r="I155" s="20">
        <v>0</v>
      </c>
      <c r="J155" s="20">
        <v>0</v>
      </c>
      <c r="K155" s="20">
        <v>0</v>
      </c>
      <c r="L155" s="20">
        <v>0</v>
      </c>
      <c r="M155" s="20">
        <v>0</v>
      </c>
      <c r="N155" s="20">
        <v>0</v>
      </c>
      <c r="O155" s="20">
        <v>0</v>
      </c>
      <c r="P155" s="20">
        <v>36.281783893869708</v>
      </c>
      <c r="Q155" s="20">
        <v>35.99999999992361</v>
      </c>
    </row>
    <row r="156" spans="1:17" ht="11.45" customHeight="1" x14ac:dyDescent="0.25">
      <c r="A156" s="62" t="s">
        <v>56</v>
      </c>
      <c r="B156" s="20">
        <v>0</v>
      </c>
      <c r="C156" s="20">
        <v>39.257231125072003</v>
      </c>
      <c r="D156" s="20">
        <v>0</v>
      </c>
      <c r="E156" s="20">
        <v>39.25395276018974</v>
      </c>
      <c r="F156" s="20">
        <v>39.154301598425363</v>
      </c>
      <c r="G156" s="20">
        <v>39.134981241577776</v>
      </c>
      <c r="H156" s="20">
        <v>38.951177465738873</v>
      </c>
      <c r="I156" s="20">
        <v>38.867764158130576</v>
      </c>
      <c r="J156" s="20">
        <v>0</v>
      </c>
      <c r="K156" s="20">
        <v>38.221603479927232</v>
      </c>
      <c r="L156" s="20">
        <v>0</v>
      </c>
      <c r="M156" s="20">
        <v>0</v>
      </c>
      <c r="N156" s="20">
        <v>37.042987519974396</v>
      </c>
      <c r="O156" s="20">
        <v>36.598419477284132</v>
      </c>
      <c r="P156" s="20">
        <v>0</v>
      </c>
      <c r="Q156" s="20">
        <v>35.99999999992361</v>
      </c>
    </row>
    <row r="157" spans="1:17" ht="11.45" customHeight="1" x14ac:dyDescent="0.25">
      <c r="A157" s="62" t="s">
        <v>55</v>
      </c>
      <c r="B157" s="20">
        <v>0</v>
      </c>
      <c r="C157" s="20">
        <v>0</v>
      </c>
      <c r="D157" s="20">
        <v>0</v>
      </c>
      <c r="E157" s="20">
        <v>0</v>
      </c>
      <c r="F157" s="20">
        <v>0</v>
      </c>
      <c r="G157" s="20">
        <v>0</v>
      </c>
      <c r="H157" s="20">
        <v>0</v>
      </c>
      <c r="I157" s="20">
        <v>0</v>
      </c>
      <c r="J157" s="20">
        <v>0</v>
      </c>
      <c r="K157" s="20">
        <v>0</v>
      </c>
      <c r="L157" s="20">
        <v>0</v>
      </c>
      <c r="M157" s="20">
        <v>0</v>
      </c>
      <c r="N157" s="20">
        <v>0</v>
      </c>
      <c r="O157" s="20">
        <v>0</v>
      </c>
      <c r="P157" s="20">
        <v>21.580037153080024</v>
      </c>
      <c r="Q157" s="20">
        <v>21.364236781549224</v>
      </c>
    </row>
    <row r="158" spans="1:17" ht="11.45" customHeight="1" x14ac:dyDescent="0.25">
      <c r="A158" s="25" t="s">
        <v>18</v>
      </c>
      <c r="B158" s="24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</row>
    <row r="159" spans="1:17" ht="11.45" customHeight="1" x14ac:dyDescent="0.25">
      <c r="A159" s="23" t="s">
        <v>27</v>
      </c>
      <c r="B159" s="22">
        <v>0</v>
      </c>
      <c r="C159" s="22">
        <v>6.0038142521508426</v>
      </c>
      <c r="D159" s="22">
        <v>6.0247886655569332</v>
      </c>
      <c r="E159" s="22">
        <v>6.0874084159602315</v>
      </c>
      <c r="F159" s="22">
        <v>6.1219692592492194</v>
      </c>
      <c r="G159" s="22">
        <v>6.1771928910107947</v>
      </c>
      <c r="H159" s="22">
        <v>6.2501180424277045</v>
      </c>
      <c r="I159" s="22">
        <v>6.2849582535046693</v>
      </c>
      <c r="J159" s="22">
        <v>0</v>
      </c>
      <c r="K159" s="22">
        <v>0</v>
      </c>
      <c r="L159" s="22">
        <v>0</v>
      </c>
      <c r="M159" s="22">
        <v>0</v>
      </c>
      <c r="N159" s="22">
        <v>6.7331212425633584</v>
      </c>
      <c r="O159" s="22">
        <v>5.5018682823159777</v>
      </c>
      <c r="P159" s="22">
        <v>5.6909300546976818</v>
      </c>
      <c r="Q159" s="22">
        <v>5.7140754017630089</v>
      </c>
    </row>
    <row r="160" spans="1:17" ht="11.45" customHeight="1" x14ac:dyDescent="0.25">
      <c r="A160" s="62" t="s">
        <v>59</v>
      </c>
      <c r="B160" s="70">
        <v>0</v>
      </c>
      <c r="C160" s="70">
        <v>7.6100549711343168</v>
      </c>
      <c r="D160" s="70">
        <v>0</v>
      </c>
      <c r="E160" s="70">
        <v>0</v>
      </c>
      <c r="F160" s="70">
        <v>0</v>
      </c>
      <c r="G160" s="70">
        <v>0</v>
      </c>
      <c r="H160" s="70">
        <v>0</v>
      </c>
      <c r="I160" s="70">
        <v>7.3141653386903993</v>
      </c>
      <c r="J160" s="70">
        <v>0</v>
      </c>
      <c r="K160" s="70">
        <v>0</v>
      </c>
      <c r="L160" s="70">
        <v>0</v>
      </c>
      <c r="M160" s="70">
        <v>0</v>
      </c>
      <c r="N160" s="70">
        <v>6.0567302798907185</v>
      </c>
      <c r="O160" s="70">
        <v>5.9522546315901987</v>
      </c>
      <c r="P160" s="70">
        <v>5.4647258811987749</v>
      </c>
      <c r="Q160" s="70">
        <v>5.2629789890290457</v>
      </c>
    </row>
    <row r="161" spans="1:17" ht="11.45" customHeight="1" x14ac:dyDescent="0.25">
      <c r="A161" s="62" t="s">
        <v>58</v>
      </c>
      <c r="B161" s="70">
        <v>0</v>
      </c>
      <c r="C161" s="70">
        <v>6.1820697848158801</v>
      </c>
      <c r="D161" s="70">
        <v>6.2618029757568729</v>
      </c>
      <c r="E161" s="70">
        <v>6.3599275075056321</v>
      </c>
      <c r="F161" s="70">
        <v>6.3326769232599771</v>
      </c>
      <c r="G161" s="70">
        <v>6.365422481283562</v>
      </c>
      <c r="H161" s="70">
        <v>6.4441463913265684</v>
      </c>
      <c r="I161" s="70">
        <v>6.3348076273779492</v>
      </c>
      <c r="J161" s="70">
        <v>0</v>
      </c>
      <c r="K161" s="70">
        <v>0</v>
      </c>
      <c r="L161" s="70">
        <v>0</v>
      </c>
      <c r="M161" s="70">
        <v>0</v>
      </c>
      <c r="N161" s="70">
        <v>0</v>
      </c>
      <c r="O161" s="70">
        <v>4.7283378295816796</v>
      </c>
      <c r="P161" s="70">
        <v>5.0709243180782675</v>
      </c>
      <c r="Q161" s="70">
        <v>5.0188070113397973</v>
      </c>
    </row>
    <row r="162" spans="1:17" ht="11.45" customHeight="1" x14ac:dyDescent="0.25">
      <c r="A162" s="62" t="s">
        <v>57</v>
      </c>
      <c r="B162" s="70">
        <v>0</v>
      </c>
      <c r="C162" s="70">
        <v>0</v>
      </c>
      <c r="D162" s="70">
        <v>0</v>
      </c>
      <c r="E162" s="70">
        <v>0</v>
      </c>
      <c r="F162" s="70">
        <v>0</v>
      </c>
      <c r="G162" s="70">
        <v>0</v>
      </c>
      <c r="H162" s="70">
        <v>0</v>
      </c>
      <c r="I162" s="70">
        <v>0</v>
      </c>
      <c r="J162" s="70">
        <v>0</v>
      </c>
      <c r="K162" s="70">
        <v>0</v>
      </c>
      <c r="L162" s="70">
        <v>0</v>
      </c>
      <c r="M162" s="70">
        <v>0</v>
      </c>
      <c r="N162" s="70">
        <v>0</v>
      </c>
      <c r="O162" s="70">
        <v>10.901365804868275</v>
      </c>
      <c r="P162" s="70">
        <v>6.088978467926478</v>
      </c>
      <c r="Q162" s="70">
        <v>6.3299873898290162</v>
      </c>
    </row>
    <row r="163" spans="1:17" ht="11.45" customHeight="1" x14ac:dyDescent="0.25">
      <c r="A163" s="62" t="s">
        <v>56</v>
      </c>
      <c r="B163" s="70">
        <v>0</v>
      </c>
      <c r="C163" s="70">
        <v>0</v>
      </c>
      <c r="D163" s="70">
        <v>0</v>
      </c>
      <c r="E163" s="70">
        <v>0</v>
      </c>
      <c r="F163" s="70">
        <v>0</v>
      </c>
      <c r="G163" s="70">
        <v>0</v>
      </c>
      <c r="H163" s="70">
        <v>0</v>
      </c>
      <c r="I163" s="70">
        <v>0</v>
      </c>
      <c r="J163" s="70">
        <v>0</v>
      </c>
      <c r="K163" s="70">
        <v>0</v>
      </c>
      <c r="L163" s="70">
        <v>0</v>
      </c>
      <c r="M163" s="70">
        <v>0</v>
      </c>
      <c r="N163" s="70">
        <v>0</v>
      </c>
      <c r="O163" s="70">
        <v>11.197231873980645</v>
      </c>
      <c r="P163" s="70">
        <v>6.0740143242097702</v>
      </c>
      <c r="Q163" s="70">
        <v>9.0407142457466687</v>
      </c>
    </row>
    <row r="164" spans="1:17" ht="11.45" customHeight="1" x14ac:dyDescent="0.25">
      <c r="A164" s="62" t="s">
        <v>55</v>
      </c>
      <c r="B164" s="70">
        <v>0</v>
      </c>
      <c r="C164" s="70">
        <v>0</v>
      </c>
      <c r="D164" s="70">
        <v>0</v>
      </c>
      <c r="E164" s="70">
        <v>0</v>
      </c>
      <c r="F164" s="70">
        <v>0</v>
      </c>
      <c r="G164" s="70">
        <v>0</v>
      </c>
      <c r="H164" s="70">
        <v>0</v>
      </c>
      <c r="I164" s="70">
        <v>0</v>
      </c>
      <c r="J164" s="70">
        <v>0</v>
      </c>
      <c r="K164" s="70">
        <v>0</v>
      </c>
      <c r="L164" s="70">
        <v>0</v>
      </c>
      <c r="M164" s="70">
        <v>0</v>
      </c>
      <c r="N164" s="70">
        <v>3.3597671555961925</v>
      </c>
      <c r="O164" s="70">
        <v>3.3261694840402303</v>
      </c>
      <c r="P164" s="70">
        <v>3.2929077891998282</v>
      </c>
      <c r="Q164" s="70">
        <v>3.2599787113078298</v>
      </c>
    </row>
    <row r="165" spans="1:17" ht="11.45" customHeight="1" x14ac:dyDescent="0.25">
      <c r="A165" s="19" t="s">
        <v>24</v>
      </c>
      <c r="B165" s="21">
        <v>40.652755850915163</v>
      </c>
      <c r="C165" s="21">
        <v>40.589993209220211</v>
      </c>
      <c r="D165" s="21">
        <v>40.510686776869193</v>
      </c>
      <c r="E165" s="21">
        <v>40.293791860362802</v>
      </c>
      <c r="F165" s="21">
        <v>40.360874328572585</v>
      </c>
      <c r="G165" s="21">
        <v>40.098970164255817</v>
      </c>
      <c r="H165" s="21">
        <v>39.955678205872523</v>
      </c>
      <c r="I165" s="21">
        <v>39.773702086184322</v>
      </c>
      <c r="J165" s="21">
        <v>39.556764694924595</v>
      </c>
      <c r="K165" s="21">
        <v>39.462069846959487</v>
      </c>
      <c r="L165" s="21">
        <v>39.2967194013873</v>
      </c>
      <c r="M165" s="21">
        <v>39.108245136436764</v>
      </c>
      <c r="N165" s="21">
        <v>38.877925884788084</v>
      </c>
      <c r="O165" s="21">
        <v>38.573852773527776</v>
      </c>
      <c r="P165" s="21">
        <v>38.27545774145797</v>
      </c>
      <c r="Q165" s="21">
        <v>38.040301581522037</v>
      </c>
    </row>
    <row r="166" spans="1:17" ht="11.45" customHeight="1" x14ac:dyDescent="0.25">
      <c r="A166" s="17" t="s">
        <v>23</v>
      </c>
      <c r="B166" s="20">
        <v>0</v>
      </c>
      <c r="C166" s="20">
        <v>40.186855670023071</v>
      </c>
      <c r="D166" s="20">
        <v>40.117924528213983</v>
      </c>
      <c r="E166" s="20">
        <v>40.03209242611166</v>
      </c>
      <c r="F166" s="20">
        <v>39.929577464704153</v>
      </c>
      <c r="G166" s="20">
        <v>39.810638297787214</v>
      </c>
      <c r="H166" s="20">
        <v>39.67557251900643</v>
      </c>
      <c r="I166" s="20">
        <v>39.524714828812556</v>
      </c>
      <c r="J166" s="20">
        <v>39.358435002025217</v>
      </c>
      <c r="K166" s="20">
        <v>39.17713567831121</v>
      </c>
      <c r="L166" s="20">
        <v>38.981249999913594</v>
      </c>
      <c r="M166" s="20">
        <v>38.771239121346895</v>
      </c>
      <c r="N166" s="20">
        <v>38.547589616731102</v>
      </c>
      <c r="O166" s="20">
        <v>38.310810810737571</v>
      </c>
      <c r="P166" s="20">
        <v>38.061432058508984</v>
      </c>
      <c r="Q166" s="20">
        <v>37.799999999919784</v>
      </c>
    </row>
    <row r="167" spans="1:17" ht="11.45" customHeight="1" x14ac:dyDescent="0.25">
      <c r="A167" s="15" t="s">
        <v>22</v>
      </c>
      <c r="B167" s="69">
        <v>41.817137617325592</v>
      </c>
      <c r="C167" s="69">
        <v>41.752577319504482</v>
      </c>
      <c r="D167" s="69">
        <v>41.680960548793763</v>
      </c>
      <c r="E167" s="69">
        <v>41.591784338817305</v>
      </c>
      <c r="F167" s="69">
        <v>41.485275288004303</v>
      </c>
      <c r="G167" s="69">
        <v>41.361702127571121</v>
      </c>
      <c r="H167" s="69">
        <v>41.221374045720971</v>
      </c>
      <c r="I167" s="69">
        <v>41.064638783181884</v>
      </c>
      <c r="J167" s="69">
        <v>40.891880521584632</v>
      </c>
      <c r="K167" s="69">
        <v>40.703517587855806</v>
      </c>
      <c r="L167" s="69">
        <v>40.49999999991023</v>
      </c>
      <c r="M167" s="69">
        <v>40.281806879321451</v>
      </c>
      <c r="N167" s="69">
        <v>40.049443757642699</v>
      </c>
      <c r="O167" s="69">
        <v>39.803439803363723</v>
      </c>
      <c r="P167" s="69">
        <v>39.544344995853493</v>
      </c>
      <c r="Q167" s="69">
        <v>39.272727272643941</v>
      </c>
    </row>
    <row r="169" spans="1:17" ht="11.45" customHeight="1" x14ac:dyDescent="0.25">
      <c r="A169" s="27" t="s">
        <v>104</v>
      </c>
      <c r="B169" s="68"/>
      <c r="C169" s="68"/>
      <c r="D169" s="68"/>
      <c r="E169" s="68"/>
      <c r="F169" s="68"/>
      <c r="G169" s="68"/>
      <c r="H169" s="68"/>
      <c r="I169" s="68"/>
      <c r="J169" s="68"/>
      <c r="K169" s="68"/>
      <c r="L169" s="68"/>
      <c r="M169" s="68"/>
      <c r="N169" s="68"/>
      <c r="O169" s="68"/>
      <c r="P169" s="68"/>
      <c r="Q169" s="68"/>
    </row>
    <row r="170" spans="1:17" ht="11.45" customHeight="1" x14ac:dyDescent="0.25">
      <c r="A170" s="25" t="s">
        <v>39</v>
      </c>
      <c r="B170" s="79"/>
      <c r="C170" s="79"/>
      <c r="D170" s="79"/>
      <c r="E170" s="79"/>
      <c r="F170" s="79"/>
      <c r="G170" s="79"/>
      <c r="H170" s="79"/>
      <c r="I170" s="79"/>
      <c r="J170" s="79"/>
      <c r="K170" s="79"/>
      <c r="L170" s="79"/>
      <c r="M170" s="79"/>
      <c r="N170" s="79"/>
      <c r="O170" s="79"/>
      <c r="P170" s="79"/>
      <c r="Q170" s="79"/>
    </row>
    <row r="171" spans="1:17" ht="11.45" customHeight="1" x14ac:dyDescent="0.25">
      <c r="A171" s="23" t="s">
        <v>30</v>
      </c>
      <c r="B171" s="78">
        <v>110.21224119039073</v>
      </c>
      <c r="C171" s="78">
        <v>109.61719682398073</v>
      </c>
      <c r="D171" s="78">
        <v>107.34952688441524</v>
      </c>
      <c r="E171" s="78">
        <v>106.45357197388584</v>
      </c>
      <c r="F171" s="78">
        <v>105.52697619689809</v>
      </c>
      <c r="G171" s="78">
        <v>104.41212066917267</v>
      </c>
      <c r="H171" s="78">
        <v>103.17778321523066</v>
      </c>
      <c r="I171" s="78">
        <v>101.80711101530531</v>
      </c>
      <c r="J171" s="78">
        <v>100.35214059729877</v>
      </c>
      <c r="K171" s="78">
        <v>99.384780970581573</v>
      </c>
      <c r="L171" s="78">
        <v>98.160762203197535</v>
      </c>
      <c r="M171" s="78">
        <v>97.027341105211335</v>
      </c>
      <c r="N171" s="78">
        <v>95.952379277156368</v>
      </c>
      <c r="O171" s="78">
        <v>95.304005843426509</v>
      </c>
      <c r="P171" s="78">
        <v>93.975567651836741</v>
      </c>
      <c r="Q171" s="78">
        <v>92.558805498441799</v>
      </c>
    </row>
    <row r="172" spans="1:17" ht="11.45" customHeight="1" x14ac:dyDescent="0.25">
      <c r="A172" s="19" t="s">
        <v>29</v>
      </c>
      <c r="B172" s="76">
        <v>189.49688656889398</v>
      </c>
      <c r="C172" s="76">
        <v>184.47003439973858</v>
      </c>
      <c r="D172" s="76">
        <v>182.58993193064788</v>
      </c>
      <c r="E172" s="76">
        <v>180.28870254656579</v>
      </c>
      <c r="F172" s="76">
        <v>177.66640553810296</v>
      </c>
      <c r="G172" s="76">
        <v>175.5395000523599</v>
      </c>
      <c r="H172" s="76">
        <v>173.55656099083774</v>
      </c>
      <c r="I172" s="76">
        <v>172.01091061200339</v>
      </c>
      <c r="J172" s="76">
        <v>169.93292065681021</v>
      </c>
      <c r="K172" s="76">
        <v>167.80313811642628</v>
      </c>
      <c r="L172" s="76">
        <v>166.26507665846532</v>
      </c>
      <c r="M172" s="76">
        <v>164.53768913960297</v>
      </c>
      <c r="N172" s="76">
        <v>162.55455922679474</v>
      </c>
      <c r="O172" s="76">
        <v>163.58062386488029</v>
      </c>
      <c r="P172" s="76">
        <v>157.28859327754679</v>
      </c>
      <c r="Q172" s="76">
        <v>154.19846730515096</v>
      </c>
    </row>
    <row r="173" spans="1:17" ht="11.45" customHeight="1" x14ac:dyDescent="0.25">
      <c r="A173" s="62" t="s">
        <v>59</v>
      </c>
      <c r="B173" s="77">
        <v>193.07187698925998</v>
      </c>
      <c r="C173" s="77">
        <v>190.57705187054023</v>
      </c>
      <c r="D173" s="77">
        <v>189.77959724456778</v>
      </c>
      <c r="E173" s="77">
        <v>188.7587308011762</v>
      </c>
      <c r="F173" s="77">
        <v>187.81373805031134</v>
      </c>
      <c r="G173" s="77">
        <v>186.83754267110447</v>
      </c>
      <c r="H173" s="77">
        <v>185.65446243773098</v>
      </c>
      <c r="I173" s="77">
        <v>184.62705058165344</v>
      </c>
      <c r="J173" s="77">
        <v>183.62424061549734</v>
      </c>
      <c r="K173" s="77">
        <v>182.31177265062826</v>
      </c>
      <c r="L173" s="77">
        <v>180.9708067740699</v>
      </c>
      <c r="M173" s="77">
        <v>179.80625517739944</v>
      </c>
      <c r="N173" s="77">
        <v>178.52453662652476</v>
      </c>
      <c r="O173" s="77">
        <v>176.82463584079761</v>
      </c>
      <c r="P173" s="77">
        <v>174.40879916823891</v>
      </c>
      <c r="Q173" s="77">
        <v>171.61788829151902</v>
      </c>
    </row>
    <row r="174" spans="1:17" ht="11.45" customHeight="1" x14ac:dyDescent="0.25">
      <c r="A174" s="62" t="s">
        <v>58</v>
      </c>
      <c r="B174" s="77">
        <v>169.00687730549396</v>
      </c>
      <c r="C174" s="77">
        <v>162.33457317730912</v>
      </c>
      <c r="D174" s="77">
        <v>160.53541989067946</v>
      </c>
      <c r="E174" s="77">
        <v>159.21914921518973</v>
      </c>
      <c r="F174" s="77">
        <v>158.30130905265887</v>
      </c>
      <c r="G174" s="77">
        <v>157.61427067809419</v>
      </c>
      <c r="H174" s="77">
        <v>157.13625115675097</v>
      </c>
      <c r="I174" s="77">
        <v>156.30181739036743</v>
      </c>
      <c r="J174" s="77">
        <v>155.5016347174936</v>
      </c>
      <c r="K174" s="77">
        <v>154.36404194098986</v>
      </c>
      <c r="L174" s="77">
        <v>153.16590470732115</v>
      </c>
      <c r="M174" s="77">
        <v>152.36114576221811</v>
      </c>
      <c r="N174" s="77">
        <v>151.15004214283471</v>
      </c>
      <c r="O174" s="77">
        <v>149.83503830460648</v>
      </c>
      <c r="P174" s="77">
        <v>148.17102868037304</v>
      </c>
      <c r="Q174" s="77">
        <v>146.16184479410029</v>
      </c>
    </row>
    <row r="175" spans="1:17" ht="11.45" customHeight="1" x14ac:dyDescent="0.25">
      <c r="A175" s="62" t="s">
        <v>57</v>
      </c>
      <c r="B175" s="77">
        <v>161.37385599976321</v>
      </c>
      <c r="C175" s="77">
        <v>160.54791514148459</v>
      </c>
      <c r="D175" s="77">
        <v>159.67999192710673</v>
      </c>
      <c r="E175" s="77">
        <v>159.85892685184155</v>
      </c>
      <c r="F175" s="77">
        <v>160.14189423491769</v>
      </c>
      <c r="G175" s="77">
        <v>159.21610745607811</v>
      </c>
      <c r="H175" s="77">
        <v>159.19993116623246</v>
      </c>
      <c r="I175" s="77">
        <v>159.61348441591349</v>
      </c>
      <c r="J175" s="77">
        <v>153.12357923372613</v>
      </c>
      <c r="K175" s="77">
        <v>151.15723665879614</v>
      </c>
      <c r="L175" s="77">
        <v>150.29891780636271</v>
      </c>
      <c r="M175" s="77">
        <v>149.984909177639</v>
      </c>
      <c r="N175" s="77">
        <v>148.9179989304067</v>
      </c>
      <c r="O175" s="77">
        <v>147.36378423249118</v>
      </c>
      <c r="P175" s="77">
        <v>146.4211975455957</v>
      </c>
      <c r="Q175" s="77">
        <v>146.25393987346007</v>
      </c>
    </row>
    <row r="176" spans="1:17" ht="11.45" customHeight="1" x14ac:dyDescent="0.25">
      <c r="A176" s="62" t="s">
        <v>56</v>
      </c>
      <c r="B176" s="77" t="s">
        <v>183</v>
      </c>
      <c r="C176" s="77" t="s">
        <v>183</v>
      </c>
      <c r="D176" s="77" t="s">
        <v>183</v>
      </c>
      <c r="E176" s="77" t="s">
        <v>183</v>
      </c>
      <c r="F176" s="77">
        <v>156.58498533664041</v>
      </c>
      <c r="G176" s="77">
        <v>156.59581486408325</v>
      </c>
      <c r="H176" s="77">
        <v>155.54866059170891</v>
      </c>
      <c r="I176" s="77">
        <v>155.9113773280117</v>
      </c>
      <c r="J176" s="77">
        <v>156.05369826370838</v>
      </c>
      <c r="K176" s="77">
        <v>156.04870720003447</v>
      </c>
      <c r="L176" s="77">
        <v>154.96746166891347</v>
      </c>
      <c r="M176" s="77">
        <v>154.99048224258041</v>
      </c>
      <c r="N176" s="77">
        <v>140.23261692200987</v>
      </c>
      <c r="O176" s="77">
        <v>137.05485981913333</v>
      </c>
      <c r="P176" s="77">
        <v>135.22599642885618</v>
      </c>
      <c r="Q176" s="77">
        <v>132.53715855591847</v>
      </c>
    </row>
    <row r="177" spans="1:17" ht="11.45" customHeight="1" x14ac:dyDescent="0.25">
      <c r="A177" s="62" t="s">
        <v>60</v>
      </c>
      <c r="B177" s="77" t="s">
        <v>183</v>
      </c>
      <c r="C177" s="77" t="s">
        <v>183</v>
      </c>
      <c r="D177" s="77" t="s">
        <v>183</v>
      </c>
      <c r="E177" s="77" t="s">
        <v>183</v>
      </c>
      <c r="F177" s="77" t="s">
        <v>183</v>
      </c>
      <c r="G177" s="77" t="s">
        <v>183</v>
      </c>
      <c r="H177" s="77" t="s">
        <v>183</v>
      </c>
      <c r="I177" s="77" t="s">
        <v>183</v>
      </c>
      <c r="J177" s="77" t="s">
        <v>183</v>
      </c>
      <c r="K177" s="77" t="s">
        <v>183</v>
      </c>
      <c r="L177" s="77" t="s">
        <v>183</v>
      </c>
      <c r="M177" s="77" t="s">
        <v>183</v>
      </c>
      <c r="N177" s="77" t="s">
        <v>183</v>
      </c>
      <c r="O177" s="77" t="s">
        <v>183</v>
      </c>
      <c r="P177" s="77">
        <v>50.062195754556917</v>
      </c>
      <c r="Q177" s="77">
        <v>48.300456157357239</v>
      </c>
    </row>
    <row r="178" spans="1:17" ht="11.45" customHeight="1" x14ac:dyDescent="0.25">
      <c r="A178" s="62" t="s">
        <v>55</v>
      </c>
      <c r="B178" s="77" t="s">
        <v>183</v>
      </c>
      <c r="C178" s="77" t="s">
        <v>183</v>
      </c>
      <c r="D178" s="77" t="s">
        <v>183</v>
      </c>
      <c r="E178" s="77" t="s">
        <v>183</v>
      </c>
      <c r="F178" s="77" t="s">
        <v>183</v>
      </c>
      <c r="G178" s="77" t="s">
        <v>183</v>
      </c>
      <c r="H178" s="77" t="s">
        <v>183</v>
      </c>
      <c r="I178" s="77" t="s">
        <v>183</v>
      </c>
      <c r="J178" s="77" t="s">
        <v>183</v>
      </c>
      <c r="K178" s="77" t="s">
        <v>183</v>
      </c>
      <c r="L178" s="77">
        <v>0</v>
      </c>
      <c r="M178" s="77">
        <v>0</v>
      </c>
      <c r="N178" s="77">
        <v>0</v>
      </c>
      <c r="O178" s="77">
        <v>0</v>
      </c>
      <c r="P178" s="77">
        <v>0</v>
      </c>
      <c r="Q178" s="77">
        <v>0</v>
      </c>
    </row>
    <row r="179" spans="1:17" ht="11.45" customHeight="1" x14ac:dyDescent="0.25">
      <c r="A179" s="19" t="s">
        <v>28</v>
      </c>
      <c r="B179" s="76">
        <v>1673.7082362851456</v>
      </c>
      <c r="C179" s="76">
        <v>1638.0076069648546</v>
      </c>
      <c r="D179" s="76">
        <v>1627.3554062218411</v>
      </c>
      <c r="E179" s="76">
        <v>1523.1207112367165</v>
      </c>
      <c r="F179" s="76">
        <v>1566.0182627698955</v>
      </c>
      <c r="G179" s="76">
        <v>1553.8765018654251</v>
      </c>
      <c r="H179" s="76">
        <v>1539.1351015149953</v>
      </c>
      <c r="I179" s="76">
        <v>1490.4292070064469</v>
      </c>
      <c r="J179" s="76">
        <v>1508.5253031388388</v>
      </c>
      <c r="K179" s="76">
        <v>1491.174440043359</v>
      </c>
      <c r="L179" s="76">
        <v>1476.080460573731</v>
      </c>
      <c r="M179" s="76">
        <v>1459.5702537172863</v>
      </c>
      <c r="N179" s="76">
        <v>1428.8255631977236</v>
      </c>
      <c r="O179" s="76">
        <v>1435.5607350987145</v>
      </c>
      <c r="P179" s="76">
        <v>1420.3478127819503</v>
      </c>
      <c r="Q179" s="76">
        <v>1181.3105801470292</v>
      </c>
    </row>
    <row r="180" spans="1:17" ht="11.45" customHeight="1" x14ac:dyDescent="0.25">
      <c r="A180" s="62" t="s">
        <v>59</v>
      </c>
      <c r="B180" s="75">
        <v>494.02831313231297</v>
      </c>
      <c r="C180" s="75">
        <v>487.06335664805908</v>
      </c>
      <c r="D180" s="75">
        <v>478.95417017541439</v>
      </c>
      <c r="E180" s="75">
        <v>474.62090342639277</v>
      </c>
      <c r="F180" s="75">
        <v>469.20802960053118</v>
      </c>
      <c r="G180" s="75">
        <v>467.59038973651383</v>
      </c>
      <c r="H180" s="75">
        <v>461.0333383619697</v>
      </c>
      <c r="I180" s="75">
        <v>447.82846785585645</v>
      </c>
      <c r="J180" s="75">
        <v>443.76377329918512</v>
      </c>
      <c r="K180" s="75">
        <v>438.94064816093669</v>
      </c>
      <c r="L180" s="75">
        <v>431.63648044763215</v>
      </c>
      <c r="M180" s="75">
        <v>422.68689360856382</v>
      </c>
      <c r="N180" s="75">
        <v>413.60968063979959</v>
      </c>
      <c r="O180" s="75">
        <v>409.27740912915789</v>
      </c>
      <c r="P180" s="75">
        <v>400.27182794045649</v>
      </c>
      <c r="Q180" s="75">
        <v>395.46016651868479</v>
      </c>
    </row>
    <row r="181" spans="1:17" ht="11.45" customHeight="1" x14ac:dyDescent="0.25">
      <c r="A181" s="62" t="s">
        <v>58</v>
      </c>
      <c r="B181" s="75">
        <v>1704.0349851246613</v>
      </c>
      <c r="C181" s="75">
        <v>1667.1579907035866</v>
      </c>
      <c r="D181" s="75">
        <v>1649.2379039126854</v>
      </c>
      <c r="E181" s="75">
        <v>1636.0127039692716</v>
      </c>
      <c r="F181" s="75">
        <v>1615.7351826295069</v>
      </c>
      <c r="G181" s="75">
        <v>1599.2261204720564</v>
      </c>
      <c r="H181" s="75">
        <v>1572.5837694088009</v>
      </c>
      <c r="I181" s="75">
        <v>1554.5668011436492</v>
      </c>
      <c r="J181" s="75">
        <v>1535.4169919475275</v>
      </c>
      <c r="K181" s="75">
        <v>1517.1857684559302</v>
      </c>
      <c r="L181" s="75">
        <v>1499.486089787179</v>
      </c>
      <c r="M181" s="75">
        <v>1481.7221046380305</v>
      </c>
      <c r="N181" s="75">
        <v>1465.4840379430207</v>
      </c>
      <c r="O181" s="75">
        <v>1462.0242126779065</v>
      </c>
      <c r="P181" s="75">
        <v>1454.2092652345818</v>
      </c>
      <c r="Q181" s="75">
        <v>1447.7338511276353</v>
      </c>
    </row>
    <row r="182" spans="1:17" ht="11.45" customHeight="1" x14ac:dyDescent="0.25">
      <c r="A182" s="62" t="s">
        <v>57</v>
      </c>
      <c r="B182" s="75" t="s">
        <v>183</v>
      </c>
      <c r="C182" s="75" t="s">
        <v>183</v>
      </c>
      <c r="D182" s="75" t="s">
        <v>183</v>
      </c>
      <c r="E182" s="75" t="s">
        <v>183</v>
      </c>
      <c r="F182" s="75" t="s">
        <v>183</v>
      </c>
      <c r="G182" s="75" t="s">
        <v>183</v>
      </c>
      <c r="H182" s="75" t="s">
        <v>183</v>
      </c>
      <c r="I182" s="75" t="s">
        <v>183</v>
      </c>
      <c r="J182" s="75" t="s">
        <v>183</v>
      </c>
      <c r="K182" s="75" t="s">
        <v>183</v>
      </c>
      <c r="L182" s="75" t="s">
        <v>183</v>
      </c>
      <c r="M182" s="75" t="s">
        <v>183</v>
      </c>
      <c r="N182" s="75" t="s">
        <v>183</v>
      </c>
      <c r="O182" s="75" t="s">
        <v>183</v>
      </c>
      <c r="P182" s="75">
        <v>958.51785441124707</v>
      </c>
      <c r="Q182" s="75">
        <v>951.45564959212948</v>
      </c>
    </row>
    <row r="183" spans="1:17" ht="11.45" customHeight="1" x14ac:dyDescent="0.25">
      <c r="A183" s="62" t="s">
        <v>56</v>
      </c>
      <c r="B183" s="75">
        <v>987.6723175295275</v>
      </c>
      <c r="C183" s="75">
        <v>984.37898445806627</v>
      </c>
      <c r="D183" s="75">
        <v>924.37698279789697</v>
      </c>
      <c r="E183" s="75">
        <v>922.19749429017281</v>
      </c>
      <c r="F183" s="75">
        <v>923.39887014421322</v>
      </c>
      <c r="G183" s="75">
        <v>924.89308407893327</v>
      </c>
      <c r="H183" s="75">
        <v>926.09198896344901</v>
      </c>
      <c r="I183" s="75">
        <v>924.85619494517118</v>
      </c>
      <c r="J183" s="75">
        <v>926.70257070039463</v>
      </c>
      <c r="K183" s="75">
        <v>928.77030216898709</v>
      </c>
      <c r="L183" s="75">
        <v>931.09222792440949</v>
      </c>
      <c r="M183" s="75">
        <v>933.40989128595572</v>
      </c>
      <c r="N183" s="75">
        <v>931.62723782630724</v>
      </c>
      <c r="O183" s="75">
        <v>931.83088604894101</v>
      </c>
      <c r="P183" s="75">
        <v>933.00099102454078</v>
      </c>
      <c r="Q183" s="75">
        <v>865.31316753119108</v>
      </c>
    </row>
    <row r="184" spans="1:17" ht="11.45" customHeight="1" x14ac:dyDescent="0.25">
      <c r="A184" s="62" t="s">
        <v>55</v>
      </c>
      <c r="B184" s="75" t="s">
        <v>183</v>
      </c>
      <c r="C184" s="75" t="s">
        <v>183</v>
      </c>
      <c r="D184" s="75" t="s">
        <v>183</v>
      </c>
      <c r="E184" s="75" t="s">
        <v>183</v>
      </c>
      <c r="F184" s="75" t="s">
        <v>183</v>
      </c>
      <c r="G184" s="75" t="s">
        <v>183</v>
      </c>
      <c r="H184" s="75" t="s">
        <v>183</v>
      </c>
      <c r="I184" s="75" t="s">
        <v>183</v>
      </c>
      <c r="J184" s="75" t="s">
        <v>183</v>
      </c>
      <c r="K184" s="75" t="s">
        <v>183</v>
      </c>
      <c r="L184" s="75" t="s">
        <v>183</v>
      </c>
      <c r="M184" s="75" t="s">
        <v>183</v>
      </c>
      <c r="N184" s="75" t="s">
        <v>183</v>
      </c>
      <c r="O184" s="75" t="s">
        <v>183</v>
      </c>
      <c r="P184" s="75">
        <v>0</v>
      </c>
      <c r="Q184" s="75">
        <v>0</v>
      </c>
    </row>
    <row r="185" spans="1:17" ht="11.45" customHeight="1" x14ac:dyDescent="0.25">
      <c r="A185" s="25" t="s">
        <v>18</v>
      </c>
      <c r="B185" s="79"/>
      <c r="C185" s="79"/>
      <c r="D185" s="79"/>
      <c r="E185" s="79"/>
      <c r="F185" s="79"/>
      <c r="G185" s="79"/>
      <c r="H185" s="79"/>
      <c r="I185" s="79"/>
      <c r="J185" s="79"/>
      <c r="K185" s="79"/>
      <c r="L185" s="79"/>
      <c r="M185" s="79"/>
      <c r="N185" s="79"/>
      <c r="O185" s="79"/>
      <c r="P185" s="79"/>
      <c r="Q185" s="79"/>
    </row>
    <row r="186" spans="1:17" ht="11.45" customHeight="1" x14ac:dyDescent="0.25">
      <c r="A186" s="23" t="s">
        <v>27</v>
      </c>
      <c r="B186" s="78">
        <v>224.39994946495671</v>
      </c>
      <c r="C186" s="78">
        <v>228.38798345467325</v>
      </c>
      <c r="D186" s="78">
        <v>228.48320813070691</v>
      </c>
      <c r="E186" s="78">
        <v>226.87059914537269</v>
      </c>
      <c r="F186" s="78">
        <v>220.90205524908447</v>
      </c>
      <c r="G186" s="78">
        <v>217.66923647343711</v>
      </c>
      <c r="H186" s="78">
        <v>215.80140752244313</v>
      </c>
      <c r="I186" s="78">
        <v>207.39117400881426</v>
      </c>
      <c r="J186" s="78">
        <v>202.41126656717134</v>
      </c>
      <c r="K186" s="78">
        <v>198.94548128545389</v>
      </c>
      <c r="L186" s="78">
        <v>191.10954103611317</v>
      </c>
      <c r="M186" s="78">
        <v>191.91389648678566</v>
      </c>
      <c r="N186" s="78">
        <v>157.69818632065363</v>
      </c>
      <c r="O186" s="78">
        <v>185.81656552452657</v>
      </c>
      <c r="P186" s="78">
        <v>171.08216680503298</v>
      </c>
      <c r="Q186" s="78">
        <v>165.90297218974067</v>
      </c>
    </row>
    <row r="187" spans="1:17" ht="11.45" customHeight="1" x14ac:dyDescent="0.25">
      <c r="A187" s="62" t="s">
        <v>59</v>
      </c>
      <c r="B187" s="77">
        <v>255.35725195130027</v>
      </c>
      <c r="C187" s="77">
        <v>253.89022870983959</v>
      </c>
      <c r="D187" s="77">
        <v>254.00962580352271</v>
      </c>
      <c r="E187" s="77">
        <v>254.47389764197641</v>
      </c>
      <c r="F187" s="77">
        <v>254.82962098580978</v>
      </c>
      <c r="G187" s="77">
        <v>255.04975092061977</v>
      </c>
      <c r="H187" s="77">
        <v>255.43425080473838</v>
      </c>
      <c r="I187" s="77">
        <v>254.54371784425638</v>
      </c>
      <c r="J187" s="77">
        <v>253.37763922929614</v>
      </c>
      <c r="K187" s="77">
        <v>253.167031647545</v>
      </c>
      <c r="L187" s="77">
        <v>253.95173828507475</v>
      </c>
      <c r="M187" s="77">
        <v>253.78261946078956</v>
      </c>
      <c r="N187" s="77">
        <v>249.45452054714988</v>
      </c>
      <c r="O187" s="77">
        <v>234.11687387293122</v>
      </c>
      <c r="P187" s="77">
        <v>225.69006272981503</v>
      </c>
      <c r="Q187" s="77">
        <v>201.44869262878615</v>
      </c>
    </row>
    <row r="188" spans="1:17" ht="11.45" customHeight="1" x14ac:dyDescent="0.25">
      <c r="A188" s="62" t="s">
        <v>58</v>
      </c>
      <c r="B188" s="77">
        <v>221.80905862387672</v>
      </c>
      <c r="C188" s="77">
        <v>219.27939593601906</v>
      </c>
      <c r="D188" s="77">
        <v>218.33375044872548</v>
      </c>
      <c r="E188" s="77">
        <v>215.70163713006858</v>
      </c>
      <c r="F188" s="77">
        <v>212.23938443363863</v>
      </c>
      <c r="G188" s="77">
        <v>210.05896100229714</v>
      </c>
      <c r="H188" s="77">
        <v>208.18824697658334</v>
      </c>
      <c r="I188" s="77">
        <v>204.68588571415157</v>
      </c>
      <c r="J188" s="77">
        <v>203.61222730613898</v>
      </c>
      <c r="K188" s="77">
        <v>200.41328384143605</v>
      </c>
      <c r="L188" s="77">
        <v>199.58568412460033</v>
      </c>
      <c r="M188" s="77">
        <v>198.97595264100539</v>
      </c>
      <c r="N188" s="77">
        <v>197.46433190379724</v>
      </c>
      <c r="O188" s="77">
        <v>194.18122940616857</v>
      </c>
      <c r="P188" s="77">
        <v>192.14322000666454</v>
      </c>
      <c r="Q188" s="77">
        <v>189.49460560451024</v>
      </c>
    </row>
    <row r="189" spans="1:17" ht="11.45" customHeight="1" x14ac:dyDescent="0.25">
      <c r="A189" s="62" t="s">
        <v>57</v>
      </c>
      <c r="B189" s="77" t="s">
        <v>183</v>
      </c>
      <c r="C189" s="77" t="s">
        <v>183</v>
      </c>
      <c r="D189" s="77" t="s">
        <v>183</v>
      </c>
      <c r="E189" s="77" t="s">
        <v>183</v>
      </c>
      <c r="F189" s="77" t="s">
        <v>183</v>
      </c>
      <c r="G189" s="77" t="s">
        <v>183</v>
      </c>
      <c r="H189" s="77" t="s">
        <v>183</v>
      </c>
      <c r="I189" s="77" t="s">
        <v>183</v>
      </c>
      <c r="J189" s="77" t="s">
        <v>183</v>
      </c>
      <c r="K189" s="77" t="s">
        <v>183</v>
      </c>
      <c r="L189" s="77" t="s">
        <v>183</v>
      </c>
      <c r="M189" s="77" t="s">
        <v>183</v>
      </c>
      <c r="N189" s="77" t="s">
        <v>183</v>
      </c>
      <c r="O189" s="77">
        <v>288</v>
      </c>
      <c r="P189" s="77">
        <v>188.87066980510451</v>
      </c>
      <c r="Q189" s="77">
        <v>204.3509548763117</v>
      </c>
    </row>
    <row r="190" spans="1:17" ht="11.45" customHeight="1" x14ac:dyDescent="0.25">
      <c r="A190" s="62" t="s">
        <v>56</v>
      </c>
      <c r="B190" s="77" t="s">
        <v>183</v>
      </c>
      <c r="C190" s="77" t="s">
        <v>183</v>
      </c>
      <c r="D190" s="77" t="s">
        <v>183</v>
      </c>
      <c r="E190" s="77" t="s">
        <v>183</v>
      </c>
      <c r="F190" s="77" t="s">
        <v>183</v>
      </c>
      <c r="G190" s="77" t="s">
        <v>183</v>
      </c>
      <c r="H190" s="77" t="s">
        <v>183</v>
      </c>
      <c r="I190" s="77" t="s">
        <v>183</v>
      </c>
      <c r="J190" s="77" t="s">
        <v>183</v>
      </c>
      <c r="K190" s="77" t="s">
        <v>183</v>
      </c>
      <c r="L190" s="77" t="s">
        <v>183</v>
      </c>
      <c r="M190" s="77" t="s">
        <v>183</v>
      </c>
      <c r="N190" s="77" t="s">
        <v>183</v>
      </c>
      <c r="O190" s="77">
        <v>262.99999999999994</v>
      </c>
      <c r="P190" s="77">
        <v>203.16181629914709</v>
      </c>
      <c r="Q190" s="77">
        <v>209.48027826618866</v>
      </c>
    </row>
    <row r="191" spans="1:17" ht="11.45" customHeight="1" x14ac:dyDescent="0.25">
      <c r="A191" s="62" t="s">
        <v>55</v>
      </c>
      <c r="B191" s="77" t="s">
        <v>183</v>
      </c>
      <c r="C191" s="77" t="s">
        <v>183</v>
      </c>
      <c r="D191" s="77" t="s">
        <v>183</v>
      </c>
      <c r="E191" s="77" t="s">
        <v>183</v>
      </c>
      <c r="F191" s="77" t="s">
        <v>183</v>
      </c>
      <c r="G191" s="77" t="s">
        <v>183</v>
      </c>
      <c r="H191" s="77" t="s">
        <v>183</v>
      </c>
      <c r="I191" s="77" t="s">
        <v>183</v>
      </c>
      <c r="J191" s="77" t="s">
        <v>183</v>
      </c>
      <c r="K191" s="77" t="s">
        <v>183</v>
      </c>
      <c r="L191" s="77" t="s">
        <v>183</v>
      </c>
      <c r="M191" s="77" t="s">
        <v>183</v>
      </c>
      <c r="N191" s="77">
        <v>0</v>
      </c>
      <c r="O191" s="77">
        <v>0</v>
      </c>
      <c r="P191" s="77">
        <v>0</v>
      </c>
      <c r="Q191" s="77">
        <v>0</v>
      </c>
    </row>
    <row r="192" spans="1:17" ht="11.45" customHeight="1" x14ac:dyDescent="0.25">
      <c r="A192" s="19" t="s">
        <v>24</v>
      </c>
      <c r="B192" s="76">
        <v>1317.7897828999392</v>
      </c>
      <c r="C192" s="76">
        <v>1313.7526294241482</v>
      </c>
      <c r="D192" s="76">
        <v>1310.8857239547988</v>
      </c>
      <c r="E192" s="76">
        <v>1307.0633746546291</v>
      </c>
      <c r="F192" s="76">
        <v>1304.1832557580217</v>
      </c>
      <c r="G192" s="76">
        <v>1301.1853783446281</v>
      </c>
      <c r="H192" s="76">
        <v>1297.8137650349236</v>
      </c>
      <c r="I192" s="76">
        <v>1292.7547455153556</v>
      </c>
      <c r="J192" s="76">
        <v>1288.8405806947512</v>
      </c>
      <c r="K192" s="76">
        <v>1285.6387009071116</v>
      </c>
      <c r="L192" s="76">
        <v>1280.6304165347665</v>
      </c>
      <c r="M192" s="76">
        <v>1274.9371273496852</v>
      </c>
      <c r="N192" s="76">
        <v>1268.5714601113173</v>
      </c>
      <c r="O192" s="76">
        <v>1258.7525327307887</v>
      </c>
      <c r="P192" s="76">
        <v>1248.9554027959377</v>
      </c>
      <c r="Q192" s="76">
        <v>1237.8337572561234</v>
      </c>
    </row>
    <row r="193" spans="1:17" ht="11.45" customHeight="1" x14ac:dyDescent="0.25">
      <c r="A193" s="17" t="s">
        <v>23</v>
      </c>
      <c r="B193" s="75">
        <v>1311.1270056643139</v>
      </c>
      <c r="C193" s="75">
        <v>1310.0458368760085</v>
      </c>
      <c r="D193" s="75">
        <v>1308.9682141927863</v>
      </c>
      <c r="E193" s="75">
        <v>1306.3162252932461</v>
      </c>
      <c r="F193" s="75">
        <v>1304.2439601266196</v>
      </c>
      <c r="G193" s="75">
        <v>1301.4683846209189</v>
      </c>
      <c r="H193" s="75">
        <v>1298.1022064230294</v>
      </c>
      <c r="I193" s="75">
        <v>1292.9172846987408</v>
      </c>
      <c r="J193" s="75">
        <v>1288.86215633809</v>
      </c>
      <c r="K193" s="75">
        <v>1285.6905119556691</v>
      </c>
      <c r="L193" s="75">
        <v>1280.7393692167429</v>
      </c>
      <c r="M193" s="75">
        <v>1275.1266207040101</v>
      </c>
      <c r="N193" s="75">
        <v>1268.7784920269562</v>
      </c>
      <c r="O193" s="75">
        <v>1258.9085001272551</v>
      </c>
      <c r="P193" s="75">
        <v>1248.8800756039695</v>
      </c>
      <c r="Q193" s="75">
        <v>1237.5455159889134</v>
      </c>
    </row>
    <row r="194" spans="1:17" ht="11.45" customHeight="1" x14ac:dyDescent="0.25">
      <c r="A194" s="15" t="s">
        <v>22</v>
      </c>
      <c r="B194" s="74">
        <v>1424.8737890693271</v>
      </c>
      <c r="C194" s="74">
        <v>1371.1659422840053</v>
      </c>
      <c r="D194" s="74">
        <v>1339.5268120504504</v>
      </c>
      <c r="E194" s="74">
        <v>1318.4652526773532</v>
      </c>
      <c r="F194" s="74">
        <v>1303.3886431862452</v>
      </c>
      <c r="G194" s="74">
        <v>1297.5386049729111</v>
      </c>
      <c r="H194" s="74">
        <v>1294.1087327471839</v>
      </c>
      <c r="I194" s="74">
        <v>1290.6534608706297</v>
      </c>
      <c r="J194" s="74">
        <v>1288.5345463124218</v>
      </c>
      <c r="K194" s="74">
        <v>1284.8518554323166</v>
      </c>
      <c r="L194" s="74">
        <v>1278.9567746070293</v>
      </c>
      <c r="M194" s="74">
        <v>1272.0648344425431</v>
      </c>
      <c r="N194" s="74">
        <v>1265.4574259097922</v>
      </c>
      <c r="O194" s="74">
        <v>1256.5336991456329</v>
      </c>
      <c r="P194" s="74">
        <v>1250.0381249565655</v>
      </c>
      <c r="Q194" s="74">
        <v>1241.8128539288139</v>
      </c>
    </row>
    <row r="196" spans="1:17" ht="11.45" customHeight="1" x14ac:dyDescent="0.25">
      <c r="A196" s="27" t="s">
        <v>103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</row>
    <row r="197" spans="1:17" ht="11.45" customHeight="1" x14ac:dyDescent="0.25">
      <c r="A197" s="25" t="s">
        <v>39</v>
      </c>
      <c r="B197" s="110"/>
      <c r="C197" s="110"/>
      <c r="D197" s="110"/>
      <c r="E197" s="110"/>
      <c r="F197" s="110"/>
      <c r="G197" s="110"/>
      <c r="H197" s="110"/>
      <c r="I197" s="110"/>
      <c r="J197" s="110"/>
      <c r="K197" s="110"/>
      <c r="L197" s="110"/>
      <c r="M197" s="110"/>
      <c r="N197" s="110"/>
      <c r="O197" s="110"/>
      <c r="P197" s="110"/>
      <c r="Q197" s="110"/>
    </row>
    <row r="198" spans="1:17" ht="11.45" customHeight="1" x14ac:dyDescent="0.25">
      <c r="A198" s="23" t="s">
        <v>30</v>
      </c>
      <c r="B198" s="111">
        <f>IF(TrRoad_act!B86=0,"",TrRoad_emi!B56/TrRoad_tech!B171)</f>
        <v>1.1014213854649055</v>
      </c>
      <c r="C198" s="111">
        <f>IF(TrRoad_act!C86=0,"",TrRoad_emi!C56/TrRoad_tech!C171)</f>
        <v>1.0996854106221889</v>
      </c>
      <c r="D198" s="111">
        <f>IF(TrRoad_act!D86=0,"",TrRoad_emi!D56/TrRoad_tech!D171)</f>
        <v>1.0991202488922485</v>
      </c>
      <c r="E198" s="111">
        <f>IF(TrRoad_act!E86=0,"",TrRoad_emi!E56/TrRoad_tech!E171)</f>
        <v>1.0948790032994489</v>
      </c>
      <c r="F198" s="111">
        <f>IF(TrRoad_act!F86=0,"",TrRoad_emi!F56/TrRoad_tech!F171)</f>
        <v>1.0937780238271522</v>
      </c>
      <c r="G198" s="111">
        <f>IF(TrRoad_act!G86=0,"",TrRoad_emi!G56/TrRoad_tech!G171)</f>
        <v>1.0856388976566511</v>
      </c>
      <c r="H198" s="111">
        <f>IF(TrRoad_act!H86=0,"",TrRoad_emi!H56/TrRoad_tech!H171)</f>
        <v>1.0813733591741495</v>
      </c>
      <c r="I198" s="111">
        <f>IF(TrRoad_act!I86=0,"",TrRoad_emi!I56/TrRoad_tech!I171)</f>
        <v>1.0848731925360906</v>
      </c>
      <c r="J198" s="111">
        <f>IF(TrRoad_act!J86=0,"",TrRoad_emi!J56/TrRoad_tech!J171)</f>
        <v>1.080174204895415</v>
      </c>
      <c r="K198" s="111">
        <f>IF(TrRoad_act!K86=0,"",TrRoad_emi!K56/TrRoad_tech!K171)</f>
        <v>1.0919194139470991</v>
      </c>
      <c r="L198" s="111">
        <f>IF(TrRoad_act!L86=0,"",TrRoad_emi!L56/TrRoad_tech!L171)</f>
        <v>1.0919866773777094</v>
      </c>
      <c r="M198" s="111">
        <f>IF(TrRoad_act!M86=0,"",TrRoad_emi!M56/TrRoad_tech!M171)</f>
        <v>1.0972461150708028</v>
      </c>
      <c r="N198" s="111">
        <f>IF(TrRoad_act!N86=0,"",TrRoad_emi!N56/TrRoad_tech!N171)</f>
        <v>1.1149646722816404</v>
      </c>
      <c r="O198" s="111">
        <f>IF(TrRoad_act!O86=0,"",TrRoad_emi!O56/TrRoad_tech!O171)</f>
        <v>1.1273455506841032</v>
      </c>
      <c r="P198" s="111">
        <f>IF(TrRoad_act!P86=0,"",TrRoad_emi!P56/TrRoad_tech!P171)</f>
        <v>1.1362996164129446</v>
      </c>
      <c r="Q198" s="111">
        <f>IF(TrRoad_act!Q86=0,"",TrRoad_emi!Q56/TrRoad_tech!Q171)</f>
        <v>1.1356795436466414</v>
      </c>
    </row>
    <row r="199" spans="1:17" ht="11.45" customHeight="1" x14ac:dyDescent="0.25">
      <c r="A199" s="19" t="s">
        <v>29</v>
      </c>
      <c r="B199" s="107">
        <f>IF(TrRoad_act!B87=0,"",TrRoad_emi!B57/TrRoad_tech!B172)</f>
        <v>1.3046644555127136</v>
      </c>
      <c r="C199" s="107">
        <f>IF(TrRoad_act!C87=0,"",TrRoad_emi!C57/TrRoad_tech!C172)</f>
        <v>1.309434627067295</v>
      </c>
      <c r="D199" s="107">
        <f>IF(TrRoad_act!D87=0,"",TrRoad_emi!D57/TrRoad_tech!D172)</f>
        <v>1.2920655896577959</v>
      </c>
      <c r="E199" s="107">
        <f>IF(TrRoad_act!E87=0,"",TrRoad_emi!E57/TrRoad_tech!E172)</f>
        <v>1.3063102182365889</v>
      </c>
      <c r="F199" s="107">
        <f>IF(TrRoad_act!F87=0,"",TrRoad_emi!F57/TrRoad_tech!F172)</f>
        <v>1.2591884448116355</v>
      </c>
      <c r="G199" s="107">
        <f>IF(TrRoad_act!G87=0,"",TrRoad_emi!G57/TrRoad_tech!G172)</f>
        <v>1.2475098764144246</v>
      </c>
      <c r="H199" s="107">
        <f>IF(TrRoad_act!H87=0,"",TrRoad_emi!H57/TrRoad_tech!H172)</f>
        <v>1.2509443507801539</v>
      </c>
      <c r="I199" s="107">
        <f>IF(TrRoad_act!I87=0,"",TrRoad_emi!I57/TrRoad_tech!I172)</f>
        <v>1.22850887519046</v>
      </c>
      <c r="J199" s="107">
        <f>IF(TrRoad_act!J87=0,"",TrRoad_emi!J57/TrRoad_tech!J172)</f>
        <v>1.1900744346528291</v>
      </c>
      <c r="K199" s="107">
        <f>IF(TrRoad_act!K87=0,"",TrRoad_emi!K57/TrRoad_tech!K172)</f>
        <v>1.1510951864128771</v>
      </c>
      <c r="L199" s="107">
        <f>IF(TrRoad_act!L87=0,"",TrRoad_emi!L57/TrRoad_tech!L172)</f>
        <v>1.141072836403193</v>
      </c>
      <c r="M199" s="107">
        <f>IF(TrRoad_act!M87=0,"",TrRoad_emi!M57/TrRoad_tech!M172)</f>
        <v>1.1180276869625398</v>
      </c>
      <c r="N199" s="107">
        <f>IF(TrRoad_act!N87=0,"",TrRoad_emi!N57/TrRoad_tech!N172)</f>
        <v>1.0621944663414928</v>
      </c>
      <c r="O199" s="107">
        <f>IF(TrRoad_act!O87=0,"",TrRoad_emi!O57/TrRoad_tech!O172)</f>
        <v>1.1054858182194383</v>
      </c>
      <c r="P199" s="107">
        <f>IF(TrRoad_act!P87=0,"",TrRoad_emi!P57/TrRoad_tech!P172)</f>
        <v>1.1897678863198751</v>
      </c>
      <c r="Q199" s="107">
        <f>IF(TrRoad_act!Q87=0,"",TrRoad_emi!Q57/TrRoad_tech!Q172)</f>
        <v>1.2240976587794037</v>
      </c>
    </row>
    <row r="200" spans="1:17" ht="11.45" customHeight="1" x14ac:dyDescent="0.25">
      <c r="A200" s="62" t="s">
        <v>59</v>
      </c>
      <c r="B200" s="108">
        <f>IF(TrRoad_act!B88=0,"",TrRoad_emi!B58/TrRoad_tech!B173)</f>
        <v>1.3172554915666961</v>
      </c>
      <c r="C200" s="108">
        <f>IF(TrRoad_act!C88=0,"",TrRoad_emi!C58/TrRoad_tech!C173)</f>
        <v>1.3275757289650083</v>
      </c>
      <c r="D200" s="108">
        <f>IF(TrRoad_act!D88=0,"",TrRoad_emi!D58/TrRoad_tech!D173)</f>
        <v>1.2850746664209847</v>
      </c>
      <c r="E200" s="108">
        <f>IF(TrRoad_act!E88=0,"",TrRoad_emi!E58/TrRoad_tech!E173)</f>
        <v>1.2978039229609506</v>
      </c>
      <c r="F200" s="108">
        <f>IF(TrRoad_act!F88=0,"",TrRoad_emi!F58/TrRoad_tech!F173)</f>
        <v>1.2601914419108222</v>
      </c>
      <c r="G200" s="108">
        <f>IF(TrRoad_act!G88=0,"",TrRoad_emi!G58/TrRoad_tech!G173)</f>
        <v>1.234407638569391</v>
      </c>
      <c r="H200" s="108">
        <f>IF(TrRoad_act!H88=0,"",TrRoad_emi!H58/TrRoad_tech!H173)</f>
        <v>1.228122675247143</v>
      </c>
      <c r="I200" s="108">
        <f>IF(TrRoad_act!I88=0,"",TrRoad_emi!I58/TrRoad_tech!I173)</f>
        <v>1.2103387925378752</v>
      </c>
      <c r="J200" s="108">
        <f>IF(TrRoad_act!J88=0,"",TrRoad_emi!J58/TrRoad_tech!J173)</f>
        <v>1.1578619278954019</v>
      </c>
      <c r="K200" s="108">
        <f>IF(TrRoad_act!K88=0,"",TrRoad_emi!K58/TrRoad_tech!K173)</f>
        <v>1.1219672489507144</v>
      </c>
      <c r="L200" s="108">
        <f>IF(TrRoad_act!L88=0,"",TrRoad_emi!L58/TrRoad_tech!L173)</f>
        <v>1.097217313804224</v>
      </c>
      <c r="M200" s="108">
        <f>IF(TrRoad_act!M88=0,"",TrRoad_emi!M58/TrRoad_tech!M173)</f>
        <v>1.0781837442356066</v>
      </c>
      <c r="N200" s="108">
        <f>IF(TrRoad_act!N88=0,"",TrRoad_emi!N58/TrRoad_tech!N173)</f>
        <v>1.0380492568058846</v>
      </c>
      <c r="O200" s="108">
        <f>IF(TrRoad_act!O88=0,"",TrRoad_emi!O58/TrRoad_tech!O173)</f>
        <v>1.0671637112227212</v>
      </c>
      <c r="P200" s="108">
        <f>IF(TrRoad_act!P88=0,"",TrRoad_emi!P58/TrRoad_tech!P173)</f>
        <v>1.1052198416272798</v>
      </c>
      <c r="Q200" s="108">
        <f>IF(TrRoad_act!Q88=0,"",TrRoad_emi!Q58/TrRoad_tech!Q173)</f>
        <v>1.0888963052601925</v>
      </c>
    </row>
    <row r="201" spans="1:17" ht="11.45" customHeight="1" x14ac:dyDescent="0.25">
      <c r="A201" s="62" t="s">
        <v>58</v>
      </c>
      <c r="B201" s="108">
        <f>IF(TrRoad_act!B89=0,"",TrRoad_emi!B59/TrRoad_tech!B174)</f>
        <v>1.4200340245170398</v>
      </c>
      <c r="C201" s="108">
        <f>IF(TrRoad_act!C89=0,"",TrRoad_emi!C59/TrRoad_tech!C174)</f>
        <v>1.4206970498808535</v>
      </c>
      <c r="D201" s="108">
        <f>IF(TrRoad_act!D89=0,"",TrRoad_emi!D59/TrRoad_tech!D174)</f>
        <v>1.4287297945071593</v>
      </c>
      <c r="E201" s="108">
        <f>IF(TrRoad_act!E89=0,"",TrRoad_emi!E59/TrRoad_tech!E174)</f>
        <v>1.4361403534828292</v>
      </c>
      <c r="F201" s="108">
        <f>IF(TrRoad_act!F89=0,"",TrRoad_emi!F59/TrRoad_tech!F174)</f>
        <v>1.3594516693131926</v>
      </c>
      <c r="G201" s="108">
        <f>IF(TrRoad_act!G89=0,"",TrRoad_emi!G59/TrRoad_tech!G174)</f>
        <v>1.3466642978109944</v>
      </c>
      <c r="H201" s="108">
        <f>IF(TrRoad_act!H89=0,"",TrRoad_emi!H59/TrRoad_tech!H174)</f>
        <v>1.346590461072541</v>
      </c>
      <c r="I201" s="108">
        <f>IF(TrRoad_act!I89=0,"",TrRoad_emi!I59/TrRoad_tech!I174)</f>
        <v>1.3159481993512001</v>
      </c>
      <c r="J201" s="108">
        <f>IF(TrRoad_act!J89=0,"",TrRoad_emi!J59/TrRoad_tech!J174)</f>
        <v>1.2711500813823329</v>
      </c>
      <c r="K201" s="108">
        <f>IF(TrRoad_act!K89=0,"",TrRoad_emi!K59/TrRoad_tech!K174)</f>
        <v>1.2206921054011943</v>
      </c>
      <c r="L201" s="108">
        <f>IF(TrRoad_act!L89=0,"",TrRoad_emi!L59/TrRoad_tech!L174)</f>
        <v>1.2160841690162529</v>
      </c>
      <c r="M201" s="108">
        <f>IF(TrRoad_act!M89=0,"",TrRoad_emi!M59/TrRoad_tech!M174)</f>
        <v>1.1828001896172065</v>
      </c>
      <c r="N201" s="108">
        <f>IF(TrRoad_act!N89=0,"",TrRoad_emi!N59/TrRoad_tech!N174)</f>
        <v>1.1117808388174903</v>
      </c>
      <c r="O201" s="108">
        <f>IF(TrRoad_act!O89=0,"",TrRoad_emi!O59/TrRoad_tech!O174)</f>
        <v>1.1897220267166713</v>
      </c>
      <c r="P201" s="108">
        <f>IF(TrRoad_act!P89=0,"",TrRoad_emi!P59/TrRoad_tech!P174)</f>
        <v>1.2522417446737613</v>
      </c>
      <c r="Q201" s="108">
        <f>IF(TrRoad_act!Q89=0,"",TrRoad_emi!Q59/TrRoad_tech!Q174)</f>
        <v>1.2979402715537887</v>
      </c>
    </row>
    <row r="202" spans="1:17" ht="11.45" customHeight="1" x14ac:dyDescent="0.25">
      <c r="A202" s="62" t="s">
        <v>57</v>
      </c>
      <c r="B202" s="108">
        <f>IF(TrRoad_act!B90=0,"",TrRoad_emi!B60/TrRoad_tech!B175)</f>
        <v>1.1000000000067303</v>
      </c>
      <c r="C202" s="108">
        <f>IF(TrRoad_act!C90=0,"",TrRoad_emi!C60/TrRoad_tech!C175)</f>
        <v>1.100020283160571</v>
      </c>
      <c r="D202" s="108">
        <f>IF(TrRoad_act!D90=0,"",TrRoad_emi!D60/TrRoad_tech!D175)</f>
        <v>1.0960164865767734</v>
      </c>
      <c r="E202" s="108">
        <f>IF(TrRoad_act!E90=0,"",TrRoad_emi!E60/TrRoad_tech!E175)</f>
        <v>1.1000785703936466</v>
      </c>
      <c r="F202" s="108">
        <f>IF(TrRoad_act!F90=0,"",TrRoad_emi!F60/TrRoad_tech!F175)</f>
        <v>1.1467110247732542</v>
      </c>
      <c r="G202" s="108">
        <f>IF(TrRoad_act!G90=0,"",TrRoad_emi!G60/TrRoad_tech!G175)</f>
        <v>1.1001210771922549</v>
      </c>
      <c r="H202" s="108">
        <f>IF(TrRoad_act!H90=0,"",TrRoad_emi!H60/TrRoad_tech!H175)</f>
        <v>1.1001334756603078</v>
      </c>
      <c r="I202" s="108">
        <f>IF(TrRoad_act!I90=0,"",TrRoad_emi!I60/TrRoad_tech!I175)</f>
        <v>1.1321409678921537</v>
      </c>
      <c r="J202" s="108">
        <f>IF(TrRoad_act!J90=0,"",TrRoad_emi!J60/TrRoad_tech!J175)</f>
        <v>1.1003494849684621</v>
      </c>
      <c r="K202" s="108">
        <f>IF(TrRoad_act!K90=0,"",TrRoad_emi!K60/TrRoad_tech!K175)</f>
        <v>1.1061448040521997</v>
      </c>
      <c r="L202" s="108">
        <f>IF(TrRoad_act!L90=0,"",TrRoad_emi!L60/TrRoad_tech!L175)</f>
        <v>1.1102325229228798</v>
      </c>
      <c r="M202" s="108">
        <f>IF(TrRoad_act!M90=0,"",TrRoad_emi!M60/TrRoad_tech!M175)</f>
        <v>1.1145519480192059</v>
      </c>
      <c r="N202" s="108">
        <f>IF(TrRoad_act!N90=0,"",TrRoad_emi!N60/TrRoad_tech!N175)</f>
        <v>1.0789528763868119</v>
      </c>
      <c r="O202" s="108">
        <f>IF(TrRoad_act!O90=0,"",TrRoad_emi!O60/TrRoad_tech!O175)</f>
        <v>1.0264082079685637</v>
      </c>
      <c r="P202" s="108">
        <f>IF(TrRoad_act!P90=0,"",TrRoad_emi!P60/TrRoad_tech!P175)</f>
        <v>1.0400927520142309</v>
      </c>
      <c r="Q202" s="108">
        <f>IF(TrRoad_act!Q90=0,"",TrRoad_emi!Q60/TrRoad_tech!Q175)</f>
        <v>1.1450081250608568</v>
      </c>
    </row>
    <row r="203" spans="1:17" ht="11.45" customHeight="1" x14ac:dyDescent="0.25">
      <c r="A203" s="62" t="s">
        <v>56</v>
      </c>
      <c r="B203" s="108" t="str">
        <f>IF(TrRoad_act!B91=0,"",TrRoad_emi!B61/TrRoad_tech!B176)</f>
        <v/>
      </c>
      <c r="C203" s="108" t="str">
        <f>IF(TrRoad_act!C91=0,"",TrRoad_emi!C61/TrRoad_tech!C176)</f>
        <v/>
      </c>
      <c r="D203" s="108" t="str">
        <f>IF(TrRoad_act!D91=0,"",TrRoad_emi!D61/TrRoad_tech!D176)</f>
        <v/>
      </c>
      <c r="E203" s="108" t="str">
        <f>IF(TrRoad_act!E91=0,"",TrRoad_emi!E61/TrRoad_tech!E176)</f>
        <v/>
      </c>
      <c r="F203" s="108">
        <f>IF(TrRoad_act!F91=0,"",TrRoad_emi!F61/TrRoad_tech!F176)</f>
        <v>1.1240000000066177</v>
      </c>
      <c r="G203" s="108">
        <f>IF(TrRoad_act!G91=0,"",TrRoad_emi!G61/TrRoad_tech!G176)</f>
        <v>1.1290642631953252</v>
      </c>
      <c r="H203" s="108">
        <f>IF(TrRoad_act!H91=0,"",TrRoad_emi!H61/TrRoad_tech!H176)</f>
        <v>1.1349458123643323</v>
      </c>
      <c r="I203" s="108">
        <f>IF(TrRoad_act!I91=0,"",TrRoad_emi!I61/TrRoad_tech!I176)</f>
        <v>1.1350883965075482</v>
      </c>
      <c r="J203" s="108">
        <f>IF(TrRoad_act!J91=0,"",TrRoad_emi!J61/TrRoad_tech!J176)</f>
        <v>1.1361100183726387</v>
      </c>
      <c r="K203" s="108">
        <f>IF(TrRoad_act!K91=0,"",TrRoad_emi!K61/TrRoad_tech!K176)</f>
        <v>1.1373546881161425</v>
      </c>
      <c r="L203" s="108">
        <f>IF(TrRoad_act!L91=0,"",TrRoad_emi!L61/TrRoad_tech!L176)</f>
        <v>1.1396816995517665</v>
      </c>
      <c r="M203" s="108">
        <f>IF(TrRoad_act!M91=0,"",TrRoad_emi!M61/TrRoad_tech!M176)</f>
        <v>1.1403835923621655</v>
      </c>
      <c r="N203" s="108">
        <f>IF(TrRoad_act!N91=0,"",TrRoad_emi!N61/TrRoad_tech!N176)</f>
        <v>1.1741823264381077</v>
      </c>
      <c r="O203" s="108">
        <f>IF(TrRoad_act!O91=0,"",TrRoad_emi!O61/TrRoad_tech!O176)</f>
        <v>1.1836424108190295</v>
      </c>
      <c r="P203" s="108">
        <f>IF(TrRoad_act!P91=0,"",TrRoad_emi!P61/TrRoad_tech!P176)</f>
        <v>1.18780739336713</v>
      </c>
      <c r="Q203" s="108">
        <f>IF(TrRoad_act!Q91=0,"",TrRoad_emi!Q61/TrRoad_tech!Q176)</f>
        <v>1.1996646473512755</v>
      </c>
    </row>
    <row r="204" spans="1:17" ht="11.45" customHeight="1" x14ac:dyDescent="0.25">
      <c r="A204" s="62" t="s">
        <v>60</v>
      </c>
      <c r="B204" s="108" t="str">
        <f>IF(TrRoad_act!B92=0,"",TrRoad_emi!B62/TrRoad_tech!B177)</f>
        <v/>
      </c>
      <c r="C204" s="108" t="str">
        <f>IF(TrRoad_act!C92=0,"",TrRoad_emi!C62/TrRoad_tech!C177)</f>
        <v/>
      </c>
      <c r="D204" s="108" t="str">
        <f>IF(TrRoad_act!D92=0,"",TrRoad_emi!D62/TrRoad_tech!D177)</f>
        <v/>
      </c>
      <c r="E204" s="108" t="str">
        <f>IF(TrRoad_act!E92=0,"",TrRoad_emi!E62/TrRoad_tech!E177)</f>
        <v/>
      </c>
      <c r="F204" s="108" t="str">
        <f>IF(TrRoad_act!F92=0,"",TrRoad_emi!F62/TrRoad_tech!F177)</f>
        <v/>
      </c>
      <c r="G204" s="108" t="str">
        <f>IF(TrRoad_act!G92=0,"",TrRoad_emi!G62/TrRoad_tech!G177)</f>
        <v/>
      </c>
      <c r="H204" s="108" t="str">
        <f>IF(TrRoad_act!H92=0,"",TrRoad_emi!H62/TrRoad_tech!H177)</f>
        <v/>
      </c>
      <c r="I204" s="108" t="str">
        <f>IF(TrRoad_act!I92=0,"",TrRoad_emi!I62/TrRoad_tech!I177)</f>
        <v/>
      </c>
      <c r="J204" s="108" t="str">
        <f>IF(TrRoad_act!J92=0,"",TrRoad_emi!J62/TrRoad_tech!J177)</f>
        <v/>
      </c>
      <c r="K204" s="108" t="str">
        <f>IF(TrRoad_act!K92=0,"",TrRoad_emi!K62/TrRoad_tech!K177)</f>
        <v/>
      </c>
      <c r="L204" s="108" t="str">
        <f>IF(TrRoad_act!L92=0,"",TrRoad_emi!L62/TrRoad_tech!L177)</f>
        <v/>
      </c>
      <c r="M204" s="108" t="str">
        <f>IF(TrRoad_act!M92=0,"",TrRoad_emi!M62/TrRoad_tech!M177)</f>
        <v/>
      </c>
      <c r="N204" s="108" t="str">
        <f>IF(TrRoad_act!N92=0,"",TrRoad_emi!N62/TrRoad_tech!N177)</f>
        <v/>
      </c>
      <c r="O204" s="108" t="str">
        <f>IF(TrRoad_act!O92=0,"",TrRoad_emi!O62/TrRoad_tech!O177)</f>
        <v/>
      </c>
      <c r="P204" s="108">
        <f>IF(TrRoad_act!P92=0,"",TrRoad_emi!P62/TrRoad_tech!P177)</f>
        <v>1.2523572110827434</v>
      </c>
      <c r="Q204" s="108">
        <f>IF(TrRoad_act!Q92=0,"",TrRoad_emi!Q62/TrRoad_tech!Q177)</f>
        <v>1.2433018873492283</v>
      </c>
    </row>
    <row r="205" spans="1:17" ht="11.45" customHeight="1" x14ac:dyDescent="0.25">
      <c r="A205" s="62" t="s">
        <v>55</v>
      </c>
      <c r="B205" s="108" t="str">
        <f>""</f>
        <v/>
      </c>
      <c r="C205" s="108" t="str">
        <f>""</f>
        <v/>
      </c>
      <c r="D205" s="108" t="str">
        <f>""</f>
        <v/>
      </c>
      <c r="E205" s="108" t="str">
        <f>""</f>
        <v/>
      </c>
      <c r="F205" s="108" t="str">
        <f>""</f>
        <v/>
      </c>
      <c r="G205" s="108" t="str">
        <f>""</f>
        <v/>
      </c>
      <c r="H205" s="108" t="str">
        <f>""</f>
        <v/>
      </c>
      <c r="I205" s="108" t="str">
        <f>""</f>
        <v/>
      </c>
      <c r="J205" s="108" t="str">
        <f>""</f>
        <v/>
      </c>
      <c r="K205" s="108" t="str">
        <f>""</f>
        <v/>
      </c>
      <c r="L205" s="108" t="str">
        <f>""</f>
        <v/>
      </c>
      <c r="M205" s="108" t="str">
        <f>""</f>
        <v/>
      </c>
      <c r="N205" s="108" t="str">
        <f>""</f>
        <v/>
      </c>
      <c r="O205" s="108" t="str">
        <f>""</f>
        <v/>
      </c>
      <c r="P205" s="108" t="str">
        <f>""</f>
        <v/>
      </c>
      <c r="Q205" s="108" t="str">
        <f>""</f>
        <v/>
      </c>
    </row>
    <row r="206" spans="1:17" ht="11.45" customHeight="1" x14ac:dyDescent="0.25">
      <c r="A206" s="19" t="s">
        <v>28</v>
      </c>
      <c r="B206" s="107">
        <f>IF(TrRoad_act!B94=0,"",TrRoad_emi!B64/TrRoad_tech!B179)</f>
        <v>1.1014935198226465</v>
      </c>
      <c r="C206" s="107">
        <f>IF(TrRoad_act!C94=0,"",TrRoad_emi!C64/TrRoad_tech!C179)</f>
        <v>1.1014776024672257</v>
      </c>
      <c r="D206" s="107">
        <f>IF(TrRoad_act!D94=0,"",TrRoad_emi!D64/TrRoad_tech!D179)</f>
        <v>1.1014633264964528</v>
      </c>
      <c r="E206" s="107">
        <f>IF(TrRoad_act!E94=0,"",TrRoad_emi!E64/TrRoad_tech!E179)</f>
        <v>1.1575834492053834</v>
      </c>
      <c r="F206" s="107">
        <f>IF(TrRoad_act!F94=0,"",TrRoad_emi!F64/TrRoad_tech!F179)</f>
        <v>1.1098930817605654</v>
      </c>
      <c r="G206" s="107">
        <f>IF(TrRoad_act!G94=0,"",TrRoad_emi!G64/TrRoad_tech!G179)</f>
        <v>1.1047555391303245</v>
      </c>
      <c r="H206" s="107">
        <f>IF(TrRoad_act!H94=0,"",TrRoad_emi!H64/TrRoad_tech!H179)</f>
        <v>1.1019000127342973</v>
      </c>
      <c r="I206" s="107">
        <f>IF(TrRoad_act!I94=0,"",TrRoad_emi!I64/TrRoad_tech!I179)</f>
        <v>1.113305934997562</v>
      </c>
      <c r="J206" s="107">
        <f>IF(TrRoad_act!J94=0,"",TrRoad_emi!J64/TrRoad_tech!J179)</f>
        <v>1.0791271505632667</v>
      </c>
      <c r="K206" s="107">
        <f>IF(TrRoad_act!K94=0,"",TrRoad_emi!K64/TrRoad_tech!K179)</f>
        <v>1.0549487527069086</v>
      </c>
      <c r="L206" s="107">
        <f>IF(TrRoad_act!L94=0,"",TrRoad_emi!L64/TrRoad_tech!L179)</f>
        <v>1.0387650937712332</v>
      </c>
      <c r="M206" s="107">
        <f>IF(TrRoad_act!M94=0,"",TrRoad_emi!M64/TrRoad_tech!M179)</f>
        <v>1.0303746543247072</v>
      </c>
      <c r="N206" s="107">
        <f>IF(TrRoad_act!N94=0,"",TrRoad_emi!N64/TrRoad_tech!N179)</f>
        <v>1.018919458660573</v>
      </c>
      <c r="O206" s="107">
        <f>IF(TrRoad_act!O94=0,"",TrRoad_emi!O64/TrRoad_tech!O179)</f>
        <v>1.0905848882095817</v>
      </c>
      <c r="P206" s="107">
        <f>IF(TrRoad_act!P94=0,"",TrRoad_emi!P64/TrRoad_tech!P179)</f>
        <v>1.0832444757481636</v>
      </c>
      <c r="Q206" s="107">
        <f>IF(TrRoad_act!Q94=0,"",TrRoad_emi!Q64/TrRoad_tech!Q179)</f>
        <v>1.2585395851146823</v>
      </c>
    </row>
    <row r="207" spans="1:17" ht="11.45" customHeight="1" x14ac:dyDescent="0.25">
      <c r="A207" s="62" t="s">
        <v>59</v>
      </c>
      <c r="B207" s="106">
        <f>IF(TrRoad_act!B95=0,"",TrRoad_emi!B65/TrRoad_tech!B180)</f>
        <v>1.1000000000133241</v>
      </c>
      <c r="C207" s="106">
        <f>IF(TrRoad_act!C95=0,"",TrRoad_emi!C65/TrRoad_tech!C180)</f>
        <v>1.0994965055646695</v>
      </c>
      <c r="D207" s="106">
        <f>IF(TrRoad_act!D95=0,"",TrRoad_emi!D65/TrRoad_tech!D180)</f>
        <v>1.0892112366772118</v>
      </c>
      <c r="E207" s="106">
        <f>IF(TrRoad_act!E95=0,"",TrRoad_emi!E65/TrRoad_tech!E180)</f>
        <v>1.0852169936888933</v>
      </c>
      <c r="F207" s="106">
        <f>IF(TrRoad_act!F95=0,"",TrRoad_emi!F65/TrRoad_tech!F180)</f>
        <v>1.0881886690052733</v>
      </c>
      <c r="G207" s="106">
        <f>IF(TrRoad_act!G95=0,"",TrRoad_emi!G65/TrRoad_tech!G180)</f>
        <v>1.0822537292929144</v>
      </c>
      <c r="H207" s="106">
        <f>IF(TrRoad_act!H95=0,"",TrRoad_emi!H65/TrRoad_tech!H180)</f>
        <v>1.0826201734918757</v>
      </c>
      <c r="I207" s="106">
        <f>IF(TrRoad_act!I95=0,"",TrRoad_emi!I65/TrRoad_tech!I180)</f>
        <v>1.0867161471227147</v>
      </c>
      <c r="J207" s="106">
        <f>IF(TrRoad_act!J95=0,"",TrRoad_emi!J65/TrRoad_tech!J180)</f>
        <v>1.0893870658790012</v>
      </c>
      <c r="K207" s="106">
        <f>IF(TrRoad_act!K95=0,"",TrRoad_emi!K65/TrRoad_tech!K180)</f>
        <v>1.0790079831500503</v>
      </c>
      <c r="L207" s="106">
        <f>IF(TrRoad_act!L95=0,"",TrRoad_emi!L65/TrRoad_tech!L180)</f>
        <v>1.0641868567032364</v>
      </c>
      <c r="M207" s="106">
        <f>IF(TrRoad_act!M95=0,"",TrRoad_emi!M65/TrRoad_tech!M180)</f>
        <v>1.0646552610064799</v>
      </c>
      <c r="N207" s="106">
        <f>IF(TrRoad_act!N95=0,"",TrRoad_emi!N65/TrRoad_tech!N180)</f>
        <v>1.0683062370015737</v>
      </c>
      <c r="O207" s="106">
        <f>IF(TrRoad_act!O95=0,"",TrRoad_emi!O65/TrRoad_tech!O180)</f>
        <v>1.078009936028806</v>
      </c>
      <c r="P207" s="106">
        <f>IF(TrRoad_act!P95=0,"",TrRoad_emi!P65/TrRoad_tech!P180)</f>
        <v>1.082067866598371</v>
      </c>
      <c r="Q207" s="106">
        <f>IF(TrRoad_act!Q95=0,"",TrRoad_emi!Q65/TrRoad_tech!Q180)</f>
        <v>1.0859669320404108</v>
      </c>
    </row>
    <row r="208" spans="1:17" ht="11.45" customHeight="1" x14ac:dyDescent="0.25">
      <c r="A208" s="62" t="s">
        <v>58</v>
      </c>
      <c r="B208" s="106">
        <f>IF(TrRoad_act!B96=0,"",TrRoad_emi!B66/TrRoad_tech!B181)</f>
        <v>1.0955162213457321</v>
      </c>
      <c r="C208" s="106">
        <f>IF(TrRoad_act!C96=0,"",TrRoad_emi!C66/TrRoad_tech!C181)</f>
        <v>1.0957143461207122</v>
      </c>
      <c r="D208" s="106">
        <f>IF(TrRoad_act!D96=0,"",TrRoad_emi!D66/TrRoad_tech!D181)</f>
        <v>1.0959536138335881</v>
      </c>
      <c r="E208" s="106">
        <f>IF(TrRoad_act!E96=0,"",TrRoad_emi!E66/TrRoad_tech!E181)</f>
        <v>1.0948579998753341</v>
      </c>
      <c r="F208" s="106">
        <f>IF(TrRoad_act!F96=0,"",TrRoad_emi!F66/TrRoad_tech!F181)</f>
        <v>1.0948720869988218</v>
      </c>
      <c r="G208" s="106">
        <f>IF(TrRoad_act!G96=0,"",TrRoad_emi!G66/TrRoad_tech!G181)</f>
        <v>1.0932764911115369</v>
      </c>
      <c r="H208" s="106">
        <f>IF(TrRoad_act!H96=0,"",TrRoad_emi!H66/TrRoad_tech!H181)</f>
        <v>1.0983435408145217</v>
      </c>
      <c r="I208" s="106">
        <f>IF(TrRoad_act!I96=0,"",TrRoad_emi!I66/TrRoad_tech!I181)</f>
        <v>1.090484991099937</v>
      </c>
      <c r="J208" s="106">
        <f>IF(TrRoad_act!J96=0,"",TrRoad_emi!J66/TrRoad_tech!J181)</f>
        <v>1.0806762822755365</v>
      </c>
      <c r="K208" s="106">
        <f>IF(TrRoad_act!K96=0,"",TrRoad_emi!K66/TrRoad_tech!K181)</f>
        <v>1.0637686069801562</v>
      </c>
      <c r="L208" s="106">
        <f>IF(TrRoad_act!L96=0,"",TrRoad_emi!L66/TrRoad_tech!L181)</f>
        <v>1.0526989614439932</v>
      </c>
      <c r="M208" s="106">
        <f>IF(TrRoad_act!M96=0,"",TrRoad_emi!M66/TrRoad_tech!M181)</f>
        <v>1.039840774573483</v>
      </c>
      <c r="N208" s="106">
        <f>IF(TrRoad_act!N96=0,"",TrRoad_emi!N66/TrRoad_tech!N181)</f>
        <v>1.0136285137060905</v>
      </c>
      <c r="O208" s="106">
        <f>IF(TrRoad_act!O96=0,"",TrRoad_emi!O66/TrRoad_tech!O181)</f>
        <v>1.0784471137996927</v>
      </c>
      <c r="P208" s="106">
        <f>IF(TrRoad_act!P96=0,"",TrRoad_emi!P66/TrRoad_tech!P181)</f>
        <v>1.0817698797435966</v>
      </c>
      <c r="Q208" s="106">
        <f>IF(TrRoad_act!Q96=0,"",TrRoad_emi!Q66/TrRoad_tech!Q181)</f>
        <v>1.0885777424951957</v>
      </c>
    </row>
    <row r="209" spans="1:17" ht="11.45" customHeight="1" x14ac:dyDescent="0.25">
      <c r="A209" s="62" t="s">
        <v>57</v>
      </c>
      <c r="B209" s="106" t="str">
        <f>IF(TrRoad_act!B97=0,"",TrRoad_emi!B67/TrRoad_tech!B182)</f>
        <v/>
      </c>
      <c r="C209" s="106" t="str">
        <f>IF(TrRoad_act!C97=0,"",TrRoad_emi!C67/TrRoad_tech!C182)</f>
        <v/>
      </c>
      <c r="D209" s="106" t="str">
        <f>IF(TrRoad_act!D97=0,"",TrRoad_emi!D67/TrRoad_tech!D182)</f>
        <v/>
      </c>
      <c r="E209" s="106" t="str">
        <f>IF(TrRoad_act!E97=0,"",TrRoad_emi!E67/TrRoad_tech!E182)</f>
        <v/>
      </c>
      <c r="F209" s="106" t="str">
        <f>IF(TrRoad_act!F97=0,"",TrRoad_emi!F67/TrRoad_tech!F182)</f>
        <v/>
      </c>
      <c r="G209" s="106" t="str">
        <f>IF(TrRoad_act!G97=0,"",TrRoad_emi!G67/TrRoad_tech!G182)</f>
        <v/>
      </c>
      <c r="H209" s="106" t="str">
        <f>IF(TrRoad_act!H97=0,"",TrRoad_emi!H67/TrRoad_tech!H182)</f>
        <v/>
      </c>
      <c r="I209" s="106" t="str">
        <f>IF(TrRoad_act!I97=0,"",TrRoad_emi!I67/TrRoad_tech!I182)</f>
        <v/>
      </c>
      <c r="J209" s="106" t="str">
        <f>IF(TrRoad_act!J97=0,"",TrRoad_emi!J67/TrRoad_tech!J182)</f>
        <v/>
      </c>
      <c r="K209" s="106" t="str">
        <f>IF(TrRoad_act!K97=0,"",TrRoad_emi!K67/TrRoad_tech!K182)</f>
        <v/>
      </c>
      <c r="L209" s="106" t="str">
        <f>IF(TrRoad_act!L97=0,"",TrRoad_emi!L67/TrRoad_tech!L182)</f>
        <v/>
      </c>
      <c r="M209" s="106" t="str">
        <f>IF(TrRoad_act!M97=0,"",TrRoad_emi!M67/TrRoad_tech!M182)</f>
        <v/>
      </c>
      <c r="N209" s="106" t="str">
        <f>IF(TrRoad_act!N97=0,"",TrRoad_emi!N67/TrRoad_tech!N182)</f>
        <v/>
      </c>
      <c r="O209" s="106" t="str">
        <f>IF(TrRoad_act!O97=0,"",TrRoad_emi!O67/TrRoad_tech!O182)</f>
        <v/>
      </c>
      <c r="P209" s="106">
        <f>IF(TrRoad_act!P97=0,"",TrRoad_emi!P67/TrRoad_tech!P182)</f>
        <v>1.1882805506710556</v>
      </c>
      <c r="Q209" s="106">
        <f>IF(TrRoad_act!Q97=0,"",TrRoad_emi!Q67/TrRoad_tech!Q182)</f>
        <v>1.1972168179645517</v>
      </c>
    </row>
    <row r="210" spans="1:17" ht="11.45" customHeight="1" x14ac:dyDescent="0.25">
      <c r="A210" s="62" t="s">
        <v>56</v>
      </c>
      <c r="B210" s="106">
        <f>IF(TrRoad_act!B98=0,"",TrRoad_emi!B68/TrRoad_tech!B183)</f>
        <v>1.0919525896254962</v>
      </c>
      <c r="C210" s="106">
        <f>IF(TrRoad_act!C98=0,"",TrRoad_emi!C68/TrRoad_tech!C183)</f>
        <v>1.0998893635596223</v>
      </c>
      <c r="D210" s="106">
        <f>IF(TrRoad_act!D98=0,"",TrRoad_emi!D68/TrRoad_tech!D183)</f>
        <v>1.098604796183001</v>
      </c>
      <c r="E210" s="106">
        <f>IF(TrRoad_act!E98=0,"",TrRoad_emi!E68/TrRoad_tech!E183)</f>
        <v>1.0986925661450722</v>
      </c>
      <c r="F210" s="106">
        <f>IF(TrRoad_act!F98=0,"",TrRoad_emi!F68/TrRoad_tech!F183)</f>
        <v>1.0993276281254996</v>
      </c>
      <c r="G210" s="106">
        <f>IF(TrRoad_act!G98=0,"",TrRoad_emi!G68/TrRoad_tech!G183)</f>
        <v>1.0996645454365899</v>
      </c>
      <c r="H210" s="106">
        <f>IF(TrRoad_act!H98=0,"",TrRoad_emi!H68/TrRoad_tech!H183)</f>
        <v>1.1003404469017473</v>
      </c>
      <c r="I210" s="106">
        <f>IF(TrRoad_act!I98=0,"",TrRoad_emi!I68/TrRoad_tech!I183)</f>
        <v>1.102439676799015</v>
      </c>
      <c r="J210" s="106">
        <f>IF(TrRoad_act!J98=0,"",TrRoad_emi!J68/TrRoad_tech!J183)</f>
        <v>1.1026888063117892</v>
      </c>
      <c r="K210" s="106">
        <f>IF(TrRoad_act!K98=0,"",TrRoad_emi!K68/TrRoad_tech!K183)</f>
        <v>1.102886492232916</v>
      </c>
      <c r="L210" s="106">
        <f>IF(TrRoad_act!L98=0,"",TrRoad_emi!L68/TrRoad_tech!L183)</f>
        <v>1.1028864922329162</v>
      </c>
      <c r="M210" s="106">
        <f>IF(TrRoad_act!M98=0,"",TrRoad_emi!M68/TrRoad_tech!M183)</f>
        <v>1.1028923964950437</v>
      </c>
      <c r="N210" s="106">
        <f>IF(TrRoad_act!N98=0,"",TrRoad_emi!N68/TrRoad_tech!N183)</f>
        <v>1.2672360211211153</v>
      </c>
      <c r="O210" s="106">
        <f>IF(TrRoad_act!O98=0,"",TrRoad_emi!O68/TrRoad_tech!O183)</f>
        <v>1.6226416677186903</v>
      </c>
      <c r="P210" s="106">
        <f>IF(TrRoad_act!P98=0,"",TrRoad_emi!P68/TrRoad_tech!P183)</f>
        <v>0.78566323460210263</v>
      </c>
      <c r="Q210" s="106">
        <f>IF(TrRoad_act!Q98=0,"",TrRoad_emi!Q68/TrRoad_tech!Q183)</f>
        <v>1.4192836618392384</v>
      </c>
    </row>
    <row r="211" spans="1:17" ht="11.45" customHeight="1" x14ac:dyDescent="0.25">
      <c r="A211" s="62" t="s">
        <v>55</v>
      </c>
      <c r="B211" s="106" t="str">
        <f>""</f>
        <v/>
      </c>
      <c r="C211" s="106" t="str">
        <f>""</f>
        <v/>
      </c>
      <c r="D211" s="106" t="str">
        <f>""</f>
        <v/>
      </c>
      <c r="E211" s="106" t="str">
        <f>""</f>
        <v/>
      </c>
      <c r="F211" s="106" t="str">
        <f>""</f>
        <v/>
      </c>
      <c r="G211" s="106" t="str">
        <f>""</f>
        <v/>
      </c>
      <c r="H211" s="106" t="str">
        <f>""</f>
        <v/>
      </c>
      <c r="I211" s="106" t="str">
        <f>""</f>
        <v/>
      </c>
      <c r="J211" s="106" t="str">
        <f>""</f>
        <v/>
      </c>
      <c r="K211" s="106" t="str">
        <f>""</f>
        <v/>
      </c>
      <c r="L211" s="106" t="str">
        <f>""</f>
        <v/>
      </c>
      <c r="M211" s="106" t="str">
        <f>""</f>
        <v/>
      </c>
      <c r="N211" s="106" t="str">
        <f>""</f>
        <v/>
      </c>
      <c r="O211" s="106" t="str">
        <f>""</f>
        <v/>
      </c>
      <c r="P211" s="106" t="str">
        <f>""</f>
        <v/>
      </c>
      <c r="Q211" s="106" t="str">
        <f>""</f>
        <v/>
      </c>
    </row>
    <row r="212" spans="1:17" ht="11.45" customHeight="1" x14ac:dyDescent="0.25">
      <c r="A212" s="25" t="s">
        <v>18</v>
      </c>
      <c r="B212" s="110"/>
      <c r="C212" s="110"/>
      <c r="D212" s="110"/>
      <c r="E212" s="110"/>
      <c r="F212" s="110"/>
      <c r="G212" s="110"/>
      <c r="H212" s="110"/>
      <c r="I212" s="110"/>
      <c r="J212" s="110"/>
      <c r="K212" s="110"/>
      <c r="L212" s="110"/>
      <c r="M212" s="110"/>
      <c r="N212" s="110"/>
      <c r="O212" s="110"/>
      <c r="P212" s="110"/>
      <c r="Q212" s="110"/>
    </row>
    <row r="213" spans="1:17" ht="11.45" customHeight="1" x14ac:dyDescent="0.25">
      <c r="A213" s="23" t="s">
        <v>27</v>
      </c>
      <c r="B213" s="109">
        <f>IF(TrRoad_act!B101=0,"",TrRoad_emi!B71/TrRoad_tech!B186)</f>
        <v>1.0885856534282672</v>
      </c>
      <c r="C213" s="109">
        <f>IF(TrRoad_act!C101=0,"",TrRoad_emi!C71/TrRoad_tech!C186)</f>
        <v>1.0575790394999873</v>
      </c>
      <c r="D213" s="109">
        <f>IF(TrRoad_act!D101=0,"",TrRoad_emi!D71/TrRoad_tech!D186)</f>
        <v>1.0522565211899508</v>
      </c>
      <c r="E213" s="109">
        <f>IF(TrRoad_act!E101=0,"",TrRoad_emi!E71/TrRoad_tech!E186)</f>
        <v>1.0460804146660219</v>
      </c>
      <c r="F213" s="109">
        <f>IF(TrRoad_act!F101=0,"",TrRoad_emi!F71/TrRoad_tech!F186)</f>
        <v>1.0576221652134039</v>
      </c>
      <c r="G213" s="109">
        <f>IF(TrRoad_act!G101=0,"",TrRoad_emi!G71/TrRoad_tech!G186)</f>
        <v>1.0609517250510552</v>
      </c>
      <c r="H213" s="109">
        <f>IF(TrRoad_act!H101=0,"",TrRoad_emi!H71/TrRoad_tech!H186)</f>
        <v>1.0653838755941332</v>
      </c>
      <c r="I213" s="109">
        <f>IF(TrRoad_act!I101=0,"",TrRoad_emi!I71/TrRoad_tech!I186)</f>
        <v>1.0854974707753007</v>
      </c>
      <c r="J213" s="109">
        <f>IF(TrRoad_act!J101=0,"",TrRoad_emi!J71/TrRoad_tech!J186)</f>
        <v>1.0953386276755512</v>
      </c>
      <c r="K213" s="109">
        <f>IF(TrRoad_act!K101=0,"",TrRoad_emi!K71/TrRoad_tech!K186)</f>
        <v>1.0795600618751735</v>
      </c>
      <c r="L213" s="109">
        <f>IF(TrRoad_act!L101=0,"",TrRoad_emi!L71/TrRoad_tech!L186)</f>
        <v>1.1050683635842873</v>
      </c>
      <c r="M213" s="109">
        <f>IF(TrRoad_act!M101=0,"",TrRoad_emi!M71/TrRoad_tech!M186)</f>
        <v>1.08091454182937</v>
      </c>
      <c r="N213" s="109">
        <f>IF(TrRoad_act!N101=0,"",TrRoad_emi!N71/TrRoad_tech!N186)</f>
        <v>1.270470780274138</v>
      </c>
      <c r="O213" s="109">
        <f>IF(TrRoad_act!O101=0,"",TrRoad_emi!O71/TrRoad_tech!O186)</f>
        <v>1.1293116801866516</v>
      </c>
      <c r="P213" s="109">
        <f>IF(TrRoad_act!P101=0,"",TrRoad_emi!P71/TrRoad_tech!P186)</f>
        <v>1.2238309182460974</v>
      </c>
      <c r="Q213" s="109">
        <f>IF(TrRoad_act!Q101=0,"",TrRoad_emi!Q71/TrRoad_tech!Q186)</f>
        <v>1.2625079287777821</v>
      </c>
    </row>
    <row r="214" spans="1:17" ht="11.45" customHeight="1" x14ac:dyDescent="0.25">
      <c r="A214" s="62" t="s">
        <v>59</v>
      </c>
      <c r="B214" s="108">
        <f>IF(TrRoad_act!B102=0,"",TrRoad_emi!B72/TrRoad_tech!B187)</f>
        <v>1.10000000000673</v>
      </c>
      <c r="C214" s="108">
        <f>IF(TrRoad_act!C102=0,"",TrRoad_emi!C72/TrRoad_tech!C187)</f>
        <v>1.1000050867416189</v>
      </c>
      <c r="D214" s="108">
        <f>IF(TrRoad_act!D102=0,"",TrRoad_emi!D72/TrRoad_tech!D187)</f>
        <v>1.0909945164299211</v>
      </c>
      <c r="E214" s="108">
        <f>IF(TrRoad_act!E102=0,"",TrRoad_emi!E72/TrRoad_tech!E187)</f>
        <v>1.0873424706321713</v>
      </c>
      <c r="F214" s="108">
        <f>IF(TrRoad_act!F102=0,"",TrRoad_emi!F72/TrRoad_tech!F187)</f>
        <v>1.0899969577192832</v>
      </c>
      <c r="G214" s="108">
        <f>IF(TrRoad_act!G102=0,"",TrRoad_emi!G72/TrRoad_tech!G187)</f>
        <v>1.0842326005777094</v>
      </c>
      <c r="H214" s="108">
        <f>IF(TrRoad_act!H102=0,"",TrRoad_emi!H72/TrRoad_tech!H187)</f>
        <v>1.0833022823697664</v>
      </c>
      <c r="I214" s="108">
        <f>IF(TrRoad_act!I102=0,"",TrRoad_emi!I72/TrRoad_tech!I187)</f>
        <v>1.0832550731915205</v>
      </c>
      <c r="J214" s="108">
        <f>IF(TrRoad_act!J102=0,"",TrRoad_emi!J72/TrRoad_tech!J187)</f>
        <v>1.0853889303072795</v>
      </c>
      <c r="K214" s="108">
        <f>IF(TrRoad_act!K102=0,"",TrRoad_emi!K72/TrRoad_tech!K187)</f>
        <v>1.0742878863771077</v>
      </c>
      <c r="L214" s="108">
        <f>IF(TrRoad_act!L102=0,"",TrRoad_emi!L72/TrRoad_tech!L187)</f>
        <v>1.0579377848795721</v>
      </c>
      <c r="M214" s="108">
        <f>IF(TrRoad_act!M102=0,"",TrRoad_emi!M72/TrRoad_tech!M187)</f>
        <v>1.0559621338717733</v>
      </c>
      <c r="N214" s="108">
        <f>IF(TrRoad_act!N102=0,"",TrRoad_emi!N72/TrRoad_tech!N187)</f>
        <v>1.0616506273383124</v>
      </c>
      <c r="O214" s="108">
        <f>IF(TrRoad_act!O102=0,"",TrRoad_emi!O72/TrRoad_tech!O187)</f>
        <v>1.0866371706229403</v>
      </c>
      <c r="P214" s="108">
        <f>IF(TrRoad_act!P102=0,"",TrRoad_emi!P72/TrRoad_tech!P187)</f>
        <v>1.0930408458460776</v>
      </c>
      <c r="Q214" s="108">
        <f>IF(TrRoad_act!Q102=0,"",TrRoad_emi!Q72/TrRoad_tech!Q187)</f>
        <v>1.1280053024873686</v>
      </c>
    </row>
    <row r="215" spans="1:17" ht="11.45" customHeight="1" x14ac:dyDescent="0.25">
      <c r="A215" s="62" t="s">
        <v>58</v>
      </c>
      <c r="B215" s="108">
        <f>IF(TrRoad_act!B103=0,"",TrRoad_emi!B73/TrRoad_tech!B188)</f>
        <v>1.0955162213391652</v>
      </c>
      <c r="C215" s="108">
        <f>IF(TrRoad_act!C103=0,"",TrRoad_emi!C73/TrRoad_tech!C188)</f>
        <v>1.0959122722353356</v>
      </c>
      <c r="D215" s="108">
        <f>IF(TrRoad_act!D103=0,"",TrRoad_emi!D73/TrRoad_tech!D188)</f>
        <v>1.0964786229748738</v>
      </c>
      <c r="E215" s="108">
        <f>IF(TrRoad_act!E103=0,"",TrRoad_emi!E73/TrRoad_tech!E188)</f>
        <v>1.0958309308392185</v>
      </c>
      <c r="F215" s="108">
        <f>IF(TrRoad_act!F103=0,"",TrRoad_emi!F73/TrRoad_tech!F188)</f>
        <v>1.0964547437068992</v>
      </c>
      <c r="G215" s="108">
        <f>IF(TrRoad_act!G103=0,"",TrRoad_emi!G73/TrRoad_tech!G188)</f>
        <v>1.0954676305950961</v>
      </c>
      <c r="H215" s="108">
        <f>IF(TrRoad_act!H103=0,"",TrRoad_emi!H73/TrRoad_tech!H188)</f>
        <v>1.1007928890046197</v>
      </c>
      <c r="I215" s="108">
        <f>IF(TrRoad_act!I103=0,"",TrRoad_emi!I73/TrRoad_tech!I188)</f>
        <v>1.0962278077523702</v>
      </c>
      <c r="J215" s="108">
        <f>IF(TrRoad_act!J103=0,"",TrRoad_emi!J73/TrRoad_tech!J188)</f>
        <v>1.0856547031098207</v>
      </c>
      <c r="K215" s="108">
        <f>IF(TrRoad_act!K103=0,"",TrRoad_emi!K73/TrRoad_tech!K188)</f>
        <v>1.0681637354248752</v>
      </c>
      <c r="L215" s="108">
        <f>IF(TrRoad_act!L103=0,"",TrRoad_emi!L73/TrRoad_tech!L188)</f>
        <v>1.0549698069347671</v>
      </c>
      <c r="M215" s="108">
        <f>IF(TrRoad_act!M103=0,"",TrRoad_emi!M73/TrRoad_tech!M188)</f>
        <v>1.0395444598432768</v>
      </c>
      <c r="N215" s="108">
        <f>IF(TrRoad_act!N103=0,"",TrRoad_emi!N73/TrRoad_tech!N188)</f>
        <v>1.0114470255859909</v>
      </c>
      <c r="O215" s="108">
        <f>IF(TrRoad_act!O103=0,"",TrRoad_emi!O73/TrRoad_tech!O188)</f>
        <v>1.0781124630237597</v>
      </c>
      <c r="P215" s="108">
        <f>IF(TrRoad_act!P103=0,"",TrRoad_emi!P73/TrRoad_tech!P188)</f>
        <v>1.0878443386759415</v>
      </c>
      <c r="Q215" s="108">
        <f>IF(TrRoad_act!Q103=0,"",TrRoad_emi!Q73/TrRoad_tech!Q188)</f>
        <v>1.1035976634080191</v>
      </c>
    </row>
    <row r="216" spans="1:17" ht="11.45" customHeight="1" x14ac:dyDescent="0.25">
      <c r="A216" s="62" t="s">
        <v>57</v>
      </c>
      <c r="B216" s="108" t="str">
        <f>IF(TrRoad_act!B104=0,"",TrRoad_emi!B74/TrRoad_tech!B189)</f>
        <v/>
      </c>
      <c r="C216" s="108" t="str">
        <f>IF(TrRoad_act!C104=0,"",TrRoad_emi!C74/TrRoad_tech!C189)</f>
        <v/>
      </c>
      <c r="D216" s="108" t="str">
        <f>IF(TrRoad_act!D104=0,"",TrRoad_emi!D74/TrRoad_tech!D189)</f>
        <v/>
      </c>
      <c r="E216" s="108" t="str">
        <f>IF(TrRoad_act!E104=0,"",TrRoad_emi!E74/TrRoad_tech!E189)</f>
        <v/>
      </c>
      <c r="F216" s="108" t="str">
        <f>IF(TrRoad_act!F104=0,"",TrRoad_emi!F74/TrRoad_tech!F189)</f>
        <v/>
      </c>
      <c r="G216" s="108" t="str">
        <f>IF(TrRoad_act!G104=0,"",TrRoad_emi!G74/TrRoad_tech!G189)</f>
        <v/>
      </c>
      <c r="H216" s="108" t="str">
        <f>IF(TrRoad_act!H104=0,"",TrRoad_emi!H74/TrRoad_tech!H189)</f>
        <v/>
      </c>
      <c r="I216" s="108" t="str">
        <f>IF(TrRoad_act!I104=0,"",TrRoad_emi!I74/TrRoad_tech!I189)</f>
        <v/>
      </c>
      <c r="J216" s="108" t="str">
        <f>IF(TrRoad_act!J104=0,"",TrRoad_emi!J74/TrRoad_tech!J189)</f>
        <v/>
      </c>
      <c r="K216" s="108" t="str">
        <f>IF(TrRoad_act!K104=0,"",TrRoad_emi!K74/TrRoad_tech!K189)</f>
        <v/>
      </c>
      <c r="L216" s="108" t="str">
        <f>IF(TrRoad_act!L104=0,"",TrRoad_emi!L74/TrRoad_tech!L189)</f>
        <v/>
      </c>
      <c r="M216" s="108" t="str">
        <f>IF(TrRoad_act!M104=0,"",TrRoad_emi!M74/TrRoad_tech!M189)</f>
        <v/>
      </c>
      <c r="N216" s="108" t="str">
        <f>IF(TrRoad_act!N104=0,"",TrRoad_emi!N74/TrRoad_tech!N189)</f>
        <v/>
      </c>
      <c r="O216" s="108">
        <f>IF(TrRoad_act!O104=0,"",TrRoad_emi!O74/TrRoad_tech!O189)</f>
        <v>1.2560000000062246</v>
      </c>
      <c r="P216" s="108">
        <f>IF(TrRoad_act!P104=0,"",TrRoad_emi!P74/TrRoad_tech!P189)</f>
        <v>1.25116127145661</v>
      </c>
      <c r="Q216" s="108">
        <f>IF(TrRoad_act!Q104=0,"",TrRoad_emi!Q74/TrRoad_tech!Q189)</f>
        <v>1.2526835547386055</v>
      </c>
    </row>
    <row r="217" spans="1:17" ht="11.45" customHeight="1" x14ac:dyDescent="0.25">
      <c r="A217" s="62" t="s">
        <v>56</v>
      </c>
      <c r="B217" s="108" t="str">
        <f>IF(TrRoad_act!B105=0,"",TrRoad_emi!B75/TrRoad_tech!B190)</f>
        <v/>
      </c>
      <c r="C217" s="108" t="str">
        <f>IF(TrRoad_act!C105=0,"",TrRoad_emi!C75/TrRoad_tech!C190)</f>
        <v/>
      </c>
      <c r="D217" s="108" t="str">
        <f>IF(TrRoad_act!D105=0,"",TrRoad_emi!D75/TrRoad_tech!D190)</f>
        <v/>
      </c>
      <c r="E217" s="108" t="str">
        <f>IF(TrRoad_act!E105=0,"",TrRoad_emi!E75/TrRoad_tech!E190)</f>
        <v/>
      </c>
      <c r="F217" s="108" t="str">
        <f>IF(TrRoad_act!F105=0,"",TrRoad_emi!F75/TrRoad_tech!F190)</f>
        <v/>
      </c>
      <c r="G217" s="108" t="str">
        <f>IF(TrRoad_act!G105=0,"",TrRoad_emi!G75/TrRoad_tech!G190)</f>
        <v/>
      </c>
      <c r="H217" s="108" t="str">
        <f>IF(TrRoad_act!H105=0,"",TrRoad_emi!H75/TrRoad_tech!H190)</f>
        <v/>
      </c>
      <c r="I217" s="108" t="str">
        <f>IF(TrRoad_act!I105=0,"",TrRoad_emi!I75/TrRoad_tech!I190)</f>
        <v/>
      </c>
      <c r="J217" s="108" t="str">
        <f>IF(TrRoad_act!J105=0,"",TrRoad_emi!J75/TrRoad_tech!J190)</f>
        <v/>
      </c>
      <c r="K217" s="108" t="str">
        <f>IF(TrRoad_act!K105=0,"",TrRoad_emi!K75/TrRoad_tech!K190)</f>
        <v/>
      </c>
      <c r="L217" s="108" t="str">
        <f>IF(TrRoad_act!L105=0,"",TrRoad_emi!L75/TrRoad_tech!L190)</f>
        <v/>
      </c>
      <c r="M217" s="108" t="str">
        <f>IF(TrRoad_act!M105=0,"",TrRoad_emi!M75/TrRoad_tech!M190)</f>
        <v/>
      </c>
      <c r="N217" s="108" t="str">
        <f>IF(TrRoad_act!N105=0,"",TrRoad_emi!N75/TrRoad_tech!N190)</f>
        <v/>
      </c>
      <c r="O217" s="108">
        <f>IF(TrRoad_act!O105=0,"",TrRoad_emi!O75/TrRoad_tech!O190)</f>
        <v>1.2560000000062248</v>
      </c>
      <c r="P217" s="108">
        <f>IF(TrRoad_act!P105=0,"",TrRoad_emi!P75/TrRoad_tech!P190)</f>
        <v>1.2634904433817939</v>
      </c>
      <c r="Q217" s="108">
        <f>IF(TrRoad_act!Q105=0,"",TrRoad_emi!Q75/TrRoad_tech!Q190)</f>
        <v>1.288270604216422</v>
      </c>
    </row>
    <row r="218" spans="1:17" ht="11.45" customHeight="1" x14ac:dyDescent="0.25">
      <c r="A218" s="62" t="s">
        <v>55</v>
      </c>
      <c r="B218" s="108" t="str">
        <f>""</f>
        <v/>
      </c>
      <c r="C218" s="108" t="str">
        <f>""</f>
        <v/>
      </c>
      <c r="D218" s="108" t="str">
        <f>""</f>
        <v/>
      </c>
      <c r="E218" s="108" t="str">
        <f>""</f>
        <v/>
      </c>
      <c r="F218" s="108" t="str">
        <f>""</f>
        <v/>
      </c>
      <c r="G218" s="108" t="str">
        <f>""</f>
        <v/>
      </c>
      <c r="H218" s="108" t="str">
        <f>""</f>
        <v/>
      </c>
      <c r="I218" s="108" t="str">
        <f>""</f>
        <v/>
      </c>
      <c r="J218" s="108" t="str">
        <f>""</f>
        <v/>
      </c>
      <c r="K218" s="108" t="str">
        <f>""</f>
        <v/>
      </c>
      <c r="L218" s="108" t="str">
        <f>""</f>
        <v/>
      </c>
      <c r="M218" s="108" t="str">
        <f>""</f>
        <v/>
      </c>
      <c r="N218" s="108" t="str">
        <f>""</f>
        <v/>
      </c>
      <c r="O218" s="108" t="str">
        <f>""</f>
        <v/>
      </c>
      <c r="P218" s="108" t="str">
        <f>""</f>
        <v/>
      </c>
      <c r="Q218" s="108" t="str">
        <f>""</f>
        <v/>
      </c>
    </row>
    <row r="219" spans="1:17" ht="11.45" customHeight="1" x14ac:dyDescent="0.25">
      <c r="A219" s="19" t="s">
        <v>24</v>
      </c>
      <c r="B219" s="107">
        <f>IF(TrRoad_act!B107=0,"",TrRoad_emi!B77/TrRoad_tech!B192)</f>
        <v>1.3789763322418132</v>
      </c>
      <c r="C219" s="107">
        <f>IF(TrRoad_act!C107=0,"",TrRoad_emi!C77/TrRoad_tech!C192)</f>
        <v>1.3521918597854101</v>
      </c>
      <c r="D219" s="107">
        <f>IF(TrRoad_act!D107=0,"",TrRoad_emi!D77/TrRoad_tech!D192)</f>
        <v>1.3034791158174206</v>
      </c>
      <c r="E219" s="107">
        <f>IF(TrRoad_act!E107=0,"",TrRoad_emi!E77/TrRoad_tech!E192)</f>
        <v>1.318387650935027</v>
      </c>
      <c r="F219" s="107">
        <f>IF(TrRoad_act!F107=0,"",TrRoad_emi!F77/TrRoad_tech!F192)</f>
        <v>1.2859035095342084</v>
      </c>
      <c r="G219" s="107">
        <f>IF(TrRoad_act!G107=0,"",TrRoad_emi!G77/TrRoad_tech!G192)</f>
        <v>1.2630664911828153</v>
      </c>
      <c r="H219" s="107">
        <f>IF(TrRoad_act!H107=0,"",TrRoad_emi!H77/TrRoad_tech!H192)</f>
        <v>1.2477889875660384</v>
      </c>
      <c r="I219" s="107">
        <f>IF(TrRoad_act!I107=0,"",TrRoad_emi!I77/TrRoad_tech!I192)</f>
        <v>1.1987631714046167</v>
      </c>
      <c r="J219" s="107">
        <f>IF(TrRoad_act!J107=0,"",TrRoad_emi!J77/TrRoad_tech!J192)</f>
        <v>1.2170825935658804</v>
      </c>
      <c r="K219" s="107">
        <f>IF(TrRoad_act!K107=0,"",TrRoad_emi!K77/TrRoad_tech!K192)</f>
        <v>1.2194685954379512</v>
      </c>
      <c r="L219" s="107">
        <f>IF(TrRoad_act!L107=0,"",TrRoad_emi!L77/TrRoad_tech!L192)</f>
        <v>1.2447338906996737</v>
      </c>
      <c r="M219" s="107">
        <f>IF(TrRoad_act!M107=0,"",TrRoad_emi!M77/TrRoad_tech!M192)</f>
        <v>1.1993836079068558</v>
      </c>
      <c r="N219" s="107">
        <f>IF(TrRoad_act!N107=0,"",TrRoad_emi!N77/TrRoad_tech!N192)</f>
        <v>1.1076551820993938</v>
      </c>
      <c r="O219" s="107">
        <f>IF(TrRoad_act!O107=0,"",TrRoad_emi!O77/TrRoad_tech!O192)</f>
        <v>1.1495654542042668</v>
      </c>
      <c r="P219" s="107">
        <f>IF(TrRoad_act!P107=0,"",TrRoad_emi!P77/TrRoad_tech!P192)</f>
        <v>1.1253178659359668</v>
      </c>
      <c r="Q219" s="107">
        <f>IF(TrRoad_act!Q107=0,"",TrRoad_emi!Q77/TrRoad_tech!Q192)</f>
        <v>1.0482395494190233</v>
      </c>
    </row>
    <row r="220" spans="1:17" ht="11.45" customHeight="1" x14ac:dyDescent="0.25">
      <c r="A220" s="17" t="s">
        <v>23</v>
      </c>
      <c r="B220" s="106">
        <f>IF(TrRoad_act!B108=0,"",TrRoad_emi!B78/TrRoad_tech!B193)</f>
        <v>1.3639746865741196</v>
      </c>
      <c r="C220" s="106">
        <f>IF(TrRoad_act!C108=0,"",TrRoad_emi!C78/TrRoad_tech!C193)</f>
        <v>1.3444117246773812</v>
      </c>
      <c r="D220" s="106">
        <f>IF(TrRoad_act!D108=0,"",TrRoad_emi!D78/TrRoad_tech!D193)</f>
        <v>1.2998715742853824</v>
      </c>
      <c r="E220" s="106">
        <f>IF(TrRoad_act!E108=0,"",TrRoad_emi!E78/TrRoad_tech!E193)</f>
        <v>1.3165736577287999</v>
      </c>
      <c r="F220" s="106">
        <f>IF(TrRoad_act!F108=0,"",TrRoad_emi!F78/TrRoad_tech!F193)</f>
        <v>1.2849947818908916</v>
      </c>
      <c r="G220" s="106">
        <f>IF(TrRoad_act!G108=0,"",TrRoad_emi!G78/TrRoad_tech!G193)</f>
        <v>1.2622063743372112</v>
      </c>
      <c r="H220" s="106">
        <f>IF(TrRoad_act!H108=0,"",TrRoad_emi!H78/TrRoad_tech!H193)</f>
        <v>1.2466499534624698</v>
      </c>
      <c r="I220" s="106">
        <f>IF(TrRoad_act!I108=0,"",TrRoad_emi!I78/TrRoad_tech!I193)</f>
        <v>1.1972489049631589</v>
      </c>
      <c r="J220" s="106">
        <f>IF(TrRoad_act!J108=0,"",TrRoad_emi!J78/TrRoad_tech!J193)</f>
        <v>1.2151399854881515</v>
      </c>
      <c r="K220" s="106">
        <f>IF(TrRoad_act!K108=0,"",TrRoad_emi!K78/TrRoad_tech!K193)</f>
        <v>1.2169708582284013</v>
      </c>
      <c r="L220" s="106">
        <f>IF(TrRoad_act!L108=0,"",TrRoad_emi!L78/TrRoad_tech!L193)</f>
        <v>1.2414957644714273</v>
      </c>
      <c r="M220" s="106">
        <f>IF(TrRoad_act!M108=0,"",TrRoad_emi!M78/TrRoad_tech!M193)</f>
        <v>1.1955196148090348</v>
      </c>
      <c r="N220" s="106">
        <f>IF(TrRoad_act!N108=0,"",TrRoad_emi!N78/TrRoad_tech!N193)</f>
        <v>1.1033030182993846</v>
      </c>
      <c r="O220" s="106">
        <f>IF(TrRoad_act!O108=0,"",TrRoad_emi!O78/TrRoad_tech!O193)</f>
        <v>1.1437179760235059</v>
      </c>
      <c r="P220" s="106">
        <f>IF(TrRoad_act!P108=0,"",TrRoad_emi!P78/TrRoad_tech!P193)</f>
        <v>1.1190696832914369</v>
      </c>
      <c r="Q220" s="106">
        <f>IF(TrRoad_act!Q108=0,"",TrRoad_emi!Q78/TrRoad_tech!Q193)</f>
        <v>1.0418379398403437</v>
      </c>
    </row>
    <row r="221" spans="1:17" ht="11.45" customHeight="1" x14ac:dyDescent="0.25">
      <c r="A221" s="15" t="s">
        <v>22</v>
      </c>
      <c r="B221" s="105">
        <f>IF(TrRoad_act!B109=0,"",TrRoad_emi!B79/TrRoad_tech!B194)</f>
        <v>1.3639746865741194</v>
      </c>
      <c r="C221" s="105">
        <f>IF(TrRoad_act!C109=0,"",TrRoad_emi!C79/TrRoad_tech!C194)</f>
        <v>1.3450609938567599</v>
      </c>
      <c r="D221" s="105">
        <f>IF(TrRoad_act!D109=0,"",TrRoad_emi!D79/TrRoad_tech!D194)</f>
        <v>1.3017262667438079</v>
      </c>
      <c r="E221" s="105">
        <f>IF(TrRoad_act!E109=0,"",TrRoad_emi!E79/TrRoad_tech!E194)</f>
        <v>1.3198402462216072</v>
      </c>
      <c r="F221" s="105">
        <f>IF(TrRoad_act!F109=0,"",TrRoad_emi!F79/TrRoad_tech!F194)</f>
        <v>1.2907880007941437</v>
      </c>
      <c r="G221" s="105">
        <f>IF(TrRoad_act!G109=0,"",TrRoad_emi!G79/TrRoad_tech!G194)</f>
        <v>1.2695422700514216</v>
      </c>
      <c r="H221" s="105">
        <f>IF(TrRoad_act!H109=0,"",TrRoad_emi!H79/TrRoad_tech!H194)</f>
        <v>1.2557879611101626</v>
      </c>
      <c r="I221" s="105">
        <f>IF(TrRoad_act!I109=0,"",TrRoad_emi!I79/TrRoad_tech!I194)</f>
        <v>1.2080759465229509</v>
      </c>
      <c r="J221" s="105">
        <f>IF(TrRoad_act!J109=0,"",TrRoad_emi!J79/TrRoad_tech!J194)</f>
        <v>1.2277233734298274</v>
      </c>
      <c r="K221" s="105">
        <f>IF(TrRoad_act!K109=0,"",TrRoad_emi!K79/TrRoad_tech!K194)</f>
        <v>1.2327681560007151</v>
      </c>
      <c r="L221" s="105">
        <f>IF(TrRoad_act!L109=0,"",TrRoad_emi!L79/TrRoad_tech!L194)</f>
        <v>1.2621189271184952</v>
      </c>
      <c r="M221" s="105">
        <f>IF(TrRoad_act!M109=0,"",TrRoad_emi!M79/TrRoad_tech!M194)</f>
        <v>1.2203167521314859</v>
      </c>
      <c r="N221" s="105">
        <f>IF(TrRoad_act!N109=0,"",TrRoad_emi!N79/TrRoad_tech!N194)</f>
        <v>1.1302828059098129</v>
      </c>
      <c r="O221" s="105">
        <f>IF(TrRoad_act!O109=0,"",TrRoad_emi!O79/TrRoad_tech!O194)</f>
        <v>1.1754732634694525</v>
      </c>
      <c r="P221" s="105">
        <f>IF(TrRoad_act!P109=0,"",TrRoad_emi!P79/TrRoad_tech!P194)</f>
        <v>1.1514676436674478</v>
      </c>
      <c r="Q221" s="105">
        <f>IF(TrRoad_act!Q109=0,"",TrRoad_emi!Q79/TrRoad_tech!Q194)</f>
        <v>1.0735097616007963</v>
      </c>
    </row>
    <row r="223" spans="1:17" ht="11.45" customHeight="1" x14ac:dyDescent="0.25">
      <c r="A223" s="27" t="s">
        <v>102</v>
      </c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</row>
    <row r="224" spans="1:17" ht="11.45" customHeight="1" x14ac:dyDescent="0.25">
      <c r="A224" s="25" t="s">
        <v>39</v>
      </c>
      <c r="B224" s="40"/>
      <c r="C224" s="40"/>
      <c r="D224" s="40"/>
      <c r="E224" s="40"/>
      <c r="F224" s="40"/>
      <c r="G224" s="40"/>
      <c r="H224" s="40"/>
      <c r="I224" s="40"/>
      <c r="J224" s="40"/>
      <c r="K224" s="40"/>
      <c r="L224" s="40"/>
      <c r="M224" s="40"/>
      <c r="N224" s="40"/>
      <c r="O224" s="40"/>
      <c r="P224" s="40"/>
      <c r="Q224" s="40"/>
    </row>
    <row r="225" spans="1:17" ht="11.45" customHeight="1" x14ac:dyDescent="0.25">
      <c r="A225" s="23" t="s">
        <v>30</v>
      </c>
      <c r="B225" s="78">
        <v>96.45532352372264</v>
      </c>
      <c r="C225" s="78">
        <v>96.887661400947266</v>
      </c>
      <c r="D225" s="78">
        <v>97.37030998516363</v>
      </c>
      <c r="E225" s="78">
        <v>96.861378557252294</v>
      </c>
      <c r="F225" s="78">
        <v>96.003602113026204</v>
      </c>
      <c r="G225" s="78">
        <v>95.837542327862636</v>
      </c>
      <c r="H225" s="78">
        <v>94.27968650158013</v>
      </c>
      <c r="I225" s="78">
        <v>93.577217770096908</v>
      </c>
      <c r="J225" s="78">
        <v>91.606004492975615</v>
      </c>
      <c r="K225" s="78">
        <v>88.337374477094471</v>
      </c>
      <c r="L225" s="78">
        <v>83.870485723666292</v>
      </c>
      <c r="M225" s="78">
        <v>82.116765685366133</v>
      </c>
      <c r="N225" s="78">
        <v>79.463828157903194</v>
      </c>
      <c r="O225" s="78">
        <v>76.325947741450946</v>
      </c>
      <c r="P225" s="78">
        <v>74.147587933884168</v>
      </c>
      <c r="Q225" s="78">
        <v>78.303892839120948</v>
      </c>
    </row>
    <row r="226" spans="1:17" ht="11.45" customHeight="1" x14ac:dyDescent="0.25">
      <c r="A226" s="19" t="s">
        <v>29</v>
      </c>
      <c r="B226" s="76">
        <v>154.79137841105921</v>
      </c>
      <c r="C226" s="76">
        <v>156.07061541273566</v>
      </c>
      <c r="D226" s="76">
        <v>156.47999003567119</v>
      </c>
      <c r="E226" s="76">
        <v>156.95463417363146</v>
      </c>
      <c r="F226" s="76">
        <v>155.46026750919899</v>
      </c>
      <c r="G226" s="76">
        <v>155.42180314103129</v>
      </c>
      <c r="H226" s="76">
        <v>155.29285234486503</v>
      </c>
      <c r="I226" s="76">
        <v>153.01940524888215</v>
      </c>
      <c r="J226" s="76">
        <v>149.02361223877278</v>
      </c>
      <c r="K226" s="76">
        <v>142.96069477363426</v>
      </c>
      <c r="L226" s="76">
        <v>137.85664915638063</v>
      </c>
      <c r="M226" s="76">
        <v>133.76060791827007</v>
      </c>
      <c r="N226" s="76">
        <v>128.6810693973332</v>
      </c>
      <c r="O226" s="76">
        <v>121.87213670429628</v>
      </c>
      <c r="P226" s="76">
        <v>118.59659837095995</v>
      </c>
      <c r="Q226" s="76">
        <v>115.29495905355586</v>
      </c>
    </row>
    <row r="227" spans="1:17" ht="11.45" customHeight="1" x14ac:dyDescent="0.25">
      <c r="A227" s="62" t="s">
        <v>59</v>
      </c>
      <c r="B227" s="77">
        <v>166.09807900058331</v>
      </c>
      <c r="C227" s="77">
        <v>166.94524995113554</v>
      </c>
      <c r="D227" s="77">
        <v>167.89161972410881</v>
      </c>
      <c r="E227" s="77">
        <v>166.89371496349835</v>
      </c>
      <c r="F227" s="77">
        <v>165.21180036697658</v>
      </c>
      <c r="G227" s="77">
        <v>164.88619294508726</v>
      </c>
      <c r="H227" s="77">
        <v>161.83157367786663</v>
      </c>
      <c r="I227" s="77">
        <v>160.45418400829166</v>
      </c>
      <c r="J227" s="77">
        <v>156.58905993550485</v>
      </c>
      <c r="K227" s="77">
        <v>150.17998147299284</v>
      </c>
      <c r="L227" s="77">
        <v>141.42137607411399</v>
      </c>
      <c r="M227" s="77">
        <v>137.95655129011999</v>
      </c>
      <c r="N227" s="77">
        <v>132.75130003317199</v>
      </c>
      <c r="O227" s="77">
        <v>126.625534870175</v>
      </c>
      <c r="P227" s="77">
        <v>122.417771339995</v>
      </c>
      <c r="Q227" s="77">
        <v>118.844436154202</v>
      </c>
    </row>
    <row r="228" spans="1:17" ht="11.45" customHeight="1" x14ac:dyDescent="0.25">
      <c r="A228" s="62" t="s">
        <v>58</v>
      </c>
      <c r="B228" s="77">
        <v>144.46095433843743</v>
      </c>
      <c r="C228" s="77">
        <v>146.1367435548166</v>
      </c>
      <c r="D228" s="77">
        <v>148.02154092575054</v>
      </c>
      <c r="E228" s="77">
        <v>150.34108761993784</v>
      </c>
      <c r="F228" s="77">
        <v>149.69691636658069</v>
      </c>
      <c r="G228" s="77">
        <v>150.47098223481234</v>
      </c>
      <c r="H228" s="77">
        <v>152.33192141117749</v>
      </c>
      <c r="I228" s="77">
        <v>149.74728366622585</v>
      </c>
      <c r="J228" s="77">
        <v>145.466063196383</v>
      </c>
      <c r="K228" s="77">
        <v>139.77190742596656</v>
      </c>
      <c r="L228" s="77">
        <v>136.41585472329101</v>
      </c>
      <c r="M228" s="77">
        <v>132.084257450889</v>
      </c>
      <c r="N228" s="77">
        <v>126.95401824487099</v>
      </c>
      <c r="O228" s="77">
        <v>115.693629221349</v>
      </c>
      <c r="P228" s="77">
        <v>116.82767868705</v>
      </c>
      <c r="Q228" s="77">
        <v>113.565412376293</v>
      </c>
    </row>
    <row r="229" spans="1:17" ht="11.45" customHeight="1" x14ac:dyDescent="0.25">
      <c r="A229" s="62" t="s">
        <v>57</v>
      </c>
      <c r="B229" s="77">
        <v>0</v>
      </c>
      <c r="C229" s="77">
        <v>139.53662825248054</v>
      </c>
      <c r="D229" s="77">
        <v>141.33630069407022</v>
      </c>
      <c r="E229" s="77">
        <v>0</v>
      </c>
      <c r="F229" s="77">
        <v>0</v>
      </c>
      <c r="G229" s="77">
        <v>0</v>
      </c>
      <c r="H229" s="77">
        <v>0</v>
      </c>
      <c r="I229" s="77">
        <v>0</v>
      </c>
      <c r="J229" s="77">
        <v>0</v>
      </c>
      <c r="K229" s="77">
        <v>133.45925338292102</v>
      </c>
      <c r="L229" s="77">
        <v>124.88478164249292</v>
      </c>
      <c r="M229" s="77">
        <v>122</v>
      </c>
      <c r="N229" s="77">
        <v>164.530214424951</v>
      </c>
      <c r="O229" s="77">
        <v>116.11304347826101</v>
      </c>
      <c r="P229" s="77">
        <v>126.855445544554</v>
      </c>
      <c r="Q229" s="77">
        <v>129.563110749186</v>
      </c>
    </row>
    <row r="230" spans="1:17" ht="11.45" customHeight="1" x14ac:dyDescent="0.25">
      <c r="A230" s="62" t="s">
        <v>56</v>
      </c>
      <c r="B230" s="77">
        <v>0</v>
      </c>
      <c r="C230" s="77">
        <v>0</v>
      </c>
      <c r="D230" s="77">
        <v>0</v>
      </c>
      <c r="E230" s="77">
        <v>0</v>
      </c>
      <c r="F230" s="77">
        <v>156.58498533664041</v>
      </c>
      <c r="G230" s="77">
        <v>156.27638005984551</v>
      </c>
      <c r="H230" s="77">
        <v>153.3812629307765</v>
      </c>
      <c r="I230" s="77">
        <v>0</v>
      </c>
      <c r="J230" s="77">
        <v>148.41249595619334</v>
      </c>
      <c r="K230" s="77">
        <v>142.33807842158231</v>
      </c>
      <c r="L230" s="77">
        <v>123.84824903984413</v>
      </c>
      <c r="M230" s="77">
        <v>120.78905637317152</v>
      </c>
      <c r="N230" s="77">
        <v>118.98671989414397</v>
      </c>
      <c r="O230" s="77">
        <v>115</v>
      </c>
      <c r="P230" s="77">
        <v>98.33031039845784</v>
      </c>
      <c r="Q230" s="77">
        <v>112.44715447154501</v>
      </c>
    </row>
    <row r="231" spans="1:17" ht="11.45" customHeight="1" x14ac:dyDescent="0.25">
      <c r="A231" s="62" t="s">
        <v>60</v>
      </c>
      <c r="B231" s="77">
        <v>0</v>
      </c>
      <c r="C231" s="77">
        <v>0</v>
      </c>
      <c r="D231" s="77">
        <v>0</v>
      </c>
      <c r="E231" s="77">
        <v>0</v>
      </c>
      <c r="F231" s="77">
        <v>0</v>
      </c>
      <c r="G231" s="77">
        <v>0</v>
      </c>
      <c r="H231" s="77">
        <v>0</v>
      </c>
      <c r="I231" s="77">
        <v>0</v>
      </c>
      <c r="J231" s="77">
        <v>0</v>
      </c>
      <c r="K231" s="77">
        <v>0</v>
      </c>
      <c r="L231" s="77">
        <v>0</v>
      </c>
      <c r="M231" s="77">
        <v>0</v>
      </c>
      <c r="N231" s="77">
        <v>0</v>
      </c>
      <c r="O231" s="77">
        <v>0</v>
      </c>
      <c r="P231" s="77">
        <v>44.262500000000003</v>
      </c>
      <c r="Q231" s="77">
        <v>41.449756097561</v>
      </c>
    </row>
    <row r="232" spans="1:17" ht="11.45" customHeight="1" x14ac:dyDescent="0.25">
      <c r="A232" s="62" t="s">
        <v>55</v>
      </c>
      <c r="B232" s="77">
        <v>0</v>
      </c>
      <c r="C232" s="77">
        <v>0</v>
      </c>
      <c r="D232" s="77">
        <v>0</v>
      </c>
      <c r="E232" s="77">
        <v>0</v>
      </c>
      <c r="F232" s="77">
        <v>0</v>
      </c>
      <c r="G232" s="77">
        <v>0</v>
      </c>
      <c r="H232" s="77">
        <v>0</v>
      </c>
      <c r="I232" s="77">
        <v>0</v>
      </c>
      <c r="J232" s="77">
        <v>0</v>
      </c>
      <c r="K232" s="77">
        <v>0</v>
      </c>
      <c r="L232" s="77">
        <v>0</v>
      </c>
      <c r="M232" s="77">
        <v>0</v>
      </c>
      <c r="N232" s="77">
        <v>0</v>
      </c>
      <c r="O232" s="77">
        <v>0</v>
      </c>
      <c r="P232" s="77">
        <v>0</v>
      </c>
      <c r="Q232" s="77">
        <v>0</v>
      </c>
    </row>
    <row r="233" spans="1:17" ht="11.45" customHeight="1" x14ac:dyDescent="0.25">
      <c r="A233" s="19" t="s">
        <v>28</v>
      </c>
      <c r="B233" s="76">
        <v>1434.6549518388108</v>
      </c>
      <c r="C233" s="76">
        <v>1436.5058312844906</v>
      </c>
      <c r="D233" s="76">
        <v>1437.3698719068873</v>
      </c>
      <c r="E233" s="76">
        <v>1315.2616924619779</v>
      </c>
      <c r="F233" s="76">
        <v>1412.3629020664614</v>
      </c>
      <c r="G233" s="76">
        <v>1429.3894553838145</v>
      </c>
      <c r="H233" s="76">
        <v>1430.9692055559626</v>
      </c>
      <c r="I233" s="76">
        <v>1359.0804001828726</v>
      </c>
      <c r="J233" s="76">
        <v>1436.2287411438272</v>
      </c>
      <c r="K233" s="76">
        <v>1418.6241770989391</v>
      </c>
      <c r="L233" s="76">
        <v>1394.1149645909213</v>
      </c>
      <c r="M233" s="76">
        <v>1382.7901424848733</v>
      </c>
      <c r="N233" s="76">
        <v>1342.9854134127888</v>
      </c>
      <c r="O233" s="76">
        <v>1342.021886419938</v>
      </c>
      <c r="P233" s="76">
        <v>1316.9342578472688</v>
      </c>
      <c r="Q233" s="76">
        <v>1005.2211704918441</v>
      </c>
    </row>
    <row r="234" spans="1:17" ht="11.45" customHeight="1" x14ac:dyDescent="0.25">
      <c r="A234" s="62" t="s">
        <v>59</v>
      </c>
      <c r="B234" s="75">
        <v>0</v>
      </c>
      <c r="C234" s="75">
        <v>417.36312487783891</v>
      </c>
      <c r="D234" s="75">
        <v>419.72904931027193</v>
      </c>
      <c r="E234" s="75">
        <v>417.2342874087459</v>
      </c>
      <c r="F234" s="75">
        <v>413.02950091744145</v>
      </c>
      <c r="G234" s="75">
        <v>0</v>
      </c>
      <c r="H234" s="75">
        <v>404.57893419466649</v>
      </c>
      <c r="I234" s="75">
        <v>401.13546002072923</v>
      </c>
      <c r="J234" s="75">
        <v>391.47264983876204</v>
      </c>
      <c r="K234" s="75">
        <v>375.44995368248203</v>
      </c>
      <c r="L234" s="75">
        <v>353.55344018528501</v>
      </c>
      <c r="M234" s="75">
        <v>344.95677333087247</v>
      </c>
      <c r="N234" s="75">
        <v>331.95217760801495</v>
      </c>
      <c r="O234" s="75">
        <v>316.57041086070001</v>
      </c>
      <c r="P234" s="75">
        <v>305.89217650988252</v>
      </c>
      <c r="Q234" s="75">
        <v>296.60565469363996</v>
      </c>
    </row>
    <row r="235" spans="1:17" ht="11.45" customHeight="1" x14ac:dyDescent="0.25">
      <c r="A235" s="62" t="s">
        <v>58</v>
      </c>
      <c r="B235" s="75">
        <v>1459.6547332631851</v>
      </c>
      <c r="C235" s="75">
        <v>1461.5084625404229</v>
      </c>
      <c r="D235" s="75">
        <v>1463.5709229603772</v>
      </c>
      <c r="E235" s="75">
        <v>1461.3864122102943</v>
      </c>
      <c r="F235" s="75">
        <v>1457.6764965578989</v>
      </c>
      <c r="G235" s="75">
        <v>1456.9572184982189</v>
      </c>
      <c r="H235" s="75">
        <v>1450.1143830221356</v>
      </c>
      <c r="I235" s="75">
        <v>1447.0089868578059</v>
      </c>
      <c r="J235" s="75">
        <v>1438.1345348164011</v>
      </c>
      <c r="K235" s="75">
        <v>1422.95305442726</v>
      </c>
      <c r="L235" s="75">
        <v>1401.2571503444974</v>
      </c>
      <c r="M235" s="75">
        <v>1392.5810233259485</v>
      </c>
      <c r="N235" s="75">
        <v>1379.0743306816073</v>
      </c>
      <c r="O235" s="75">
        <v>1362.5234956393494</v>
      </c>
      <c r="P235" s="75">
        <v>1350.7354613985428</v>
      </c>
      <c r="Q235" s="75">
        <v>1340.2449215971562</v>
      </c>
    </row>
    <row r="236" spans="1:17" ht="11.45" customHeight="1" x14ac:dyDescent="0.25">
      <c r="A236" s="62" t="s">
        <v>57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0</v>
      </c>
      <c r="M236" s="75">
        <v>0</v>
      </c>
      <c r="N236" s="75">
        <v>0</v>
      </c>
      <c r="O236" s="75">
        <v>0</v>
      </c>
      <c r="P236" s="75">
        <v>958.51785441124696</v>
      </c>
      <c r="Q236" s="75">
        <v>951.07348799798206</v>
      </c>
    </row>
    <row r="237" spans="1:17" ht="11.45" customHeight="1" x14ac:dyDescent="0.25">
      <c r="A237" s="62" t="s">
        <v>56</v>
      </c>
      <c r="B237" s="75">
        <v>0</v>
      </c>
      <c r="C237" s="75">
        <v>922.07180328967286</v>
      </c>
      <c r="D237" s="75">
        <v>0</v>
      </c>
      <c r="E237" s="75">
        <v>921.99480122579314</v>
      </c>
      <c r="F237" s="75">
        <v>919.65419992013199</v>
      </c>
      <c r="G237" s="75">
        <v>919.20040438315448</v>
      </c>
      <c r="H237" s="75">
        <v>914.88323085404659</v>
      </c>
      <c r="I237" s="75">
        <v>912.92402342243497</v>
      </c>
      <c r="J237" s="75">
        <v>0</v>
      </c>
      <c r="K237" s="75">
        <v>897.74703501315003</v>
      </c>
      <c r="L237" s="75">
        <v>0</v>
      </c>
      <c r="M237" s="75">
        <v>0</v>
      </c>
      <c r="N237" s="75">
        <v>870.06376463380775</v>
      </c>
      <c r="O237" s="75">
        <v>859.62177356463701</v>
      </c>
      <c r="P237" s="75">
        <v>0</v>
      </c>
      <c r="Q237" s="75">
        <v>845.56612799820584</v>
      </c>
    </row>
    <row r="238" spans="1:17" ht="11.45" customHeight="1" x14ac:dyDescent="0.25">
      <c r="A238" s="62" t="s">
        <v>55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0</v>
      </c>
      <c r="M238" s="75">
        <v>0</v>
      </c>
      <c r="N238" s="75">
        <v>0</v>
      </c>
      <c r="O238" s="75">
        <v>0</v>
      </c>
      <c r="P238" s="75">
        <v>0</v>
      </c>
      <c r="Q238" s="75">
        <v>0</v>
      </c>
    </row>
    <row r="239" spans="1:17" ht="11.45" customHeight="1" x14ac:dyDescent="0.25">
      <c r="A239" s="25" t="s">
        <v>18</v>
      </c>
      <c r="B239" s="79"/>
      <c r="C239" s="79"/>
      <c r="D239" s="79"/>
      <c r="E239" s="79"/>
      <c r="F239" s="79"/>
      <c r="G239" s="79"/>
      <c r="H239" s="79"/>
      <c r="I239" s="79"/>
      <c r="J239" s="79"/>
      <c r="K239" s="79"/>
      <c r="L239" s="79"/>
      <c r="M239" s="79"/>
      <c r="N239" s="79"/>
      <c r="O239" s="79"/>
      <c r="P239" s="79"/>
      <c r="Q239" s="79"/>
    </row>
    <row r="240" spans="1:17" ht="11.45" customHeight="1" x14ac:dyDescent="0.25">
      <c r="A240" s="23" t="s">
        <v>27</v>
      </c>
      <c r="B240" s="78">
        <v>0</v>
      </c>
      <c r="C240" s="78">
        <v>192.43550920696097</v>
      </c>
      <c r="D240" s="78">
        <v>194.26735273884069</v>
      </c>
      <c r="E240" s="78">
        <v>197.31158665922612</v>
      </c>
      <c r="F240" s="78">
        <v>196.46615941047912</v>
      </c>
      <c r="G240" s="78">
        <v>197.48206375876774</v>
      </c>
      <c r="H240" s="78">
        <v>199.92440914403707</v>
      </c>
      <c r="I240" s="78">
        <v>196.58058603442163</v>
      </c>
      <c r="J240" s="78">
        <v>0</v>
      </c>
      <c r="K240" s="78">
        <v>0</v>
      </c>
      <c r="L240" s="78">
        <v>0</v>
      </c>
      <c r="M240" s="78">
        <v>0</v>
      </c>
      <c r="N240" s="78">
        <v>166.20346554177488</v>
      </c>
      <c r="O240" s="78">
        <v>162.71994986403377</v>
      </c>
      <c r="P240" s="78">
        <v>156.71064889946669</v>
      </c>
      <c r="Q240" s="78">
        <v>154.69861283269228</v>
      </c>
    </row>
    <row r="241" spans="1:17" ht="11.45" customHeight="1" x14ac:dyDescent="0.25">
      <c r="A241" s="62" t="s">
        <v>59</v>
      </c>
      <c r="B241" s="77">
        <v>0</v>
      </c>
      <c r="C241" s="77">
        <v>220.80212260129593</v>
      </c>
      <c r="D241" s="77">
        <v>0</v>
      </c>
      <c r="E241" s="77">
        <v>0</v>
      </c>
      <c r="F241" s="77">
        <v>0</v>
      </c>
      <c r="G241" s="77">
        <v>0</v>
      </c>
      <c r="H241" s="77">
        <v>0</v>
      </c>
      <c r="I241" s="77">
        <v>212.21702575940074</v>
      </c>
      <c r="J241" s="77">
        <v>0</v>
      </c>
      <c r="K241" s="77">
        <v>0</v>
      </c>
      <c r="L241" s="77">
        <v>0</v>
      </c>
      <c r="M241" s="77">
        <v>0</v>
      </c>
      <c r="N241" s="77">
        <v>175.73314606741599</v>
      </c>
      <c r="O241" s="77">
        <v>172.701834862385</v>
      </c>
      <c r="P241" s="77">
        <v>158.556420233463</v>
      </c>
      <c r="Q241" s="77">
        <v>152.702830188679</v>
      </c>
    </row>
    <row r="242" spans="1:17" ht="11.45" customHeight="1" x14ac:dyDescent="0.25">
      <c r="A242" s="62" t="s">
        <v>58</v>
      </c>
      <c r="B242" s="77">
        <v>0</v>
      </c>
      <c r="C242" s="77">
        <v>191.7936952332474</v>
      </c>
      <c r="D242" s="77">
        <v>194.26735273884066</v>
      </c>
      <c r="E242" s="77">
        <v>197.31158665922612</v>
      </c>
      <c r="F242" s="77">
        <v>196.46615941047912</v>
      </c>
      <c r="G242" s="77">
        <v>197.48206375876774</v>
      </c>
      <c r="H242" s="77">
        <v>199.92440914403707</v>
      </c>
      <c r="I242" s="77">
        <v>196.53226277560745</v>
      </c>
      <c r="J242" s="77">
        <v>0</v>
      </c>
      <c r="K242" s="77">
        <v>0</v>
      </c>
      <c r="L242" s="77">
        <v>0</v>
      </c>
      <c r="M242" s="77">
        <v>0</v>
      </c>
      <c r="N242" s="77">
        <v>0</v>
      </c>
      <c r="O242" s="77">
        <v>146.692841752454</v>
      </c>
      <c r="P242" s="77">
        <v>157.32130937783199</v>
      </c>
      <c r="Q242" s="77">
        <v>155.70441225552401</v>
      </c>
    </row>
    <row r="243" spans="1:17" ht="11.45" customHeight="1" x14ac:dyDescent="0.25">
      <c r="A243" s="62" t="s">
        <v>57</v>
      </c>
      <c r="B243" s="77">
        <v>0</v>
      </c>
      <c r="C243" s="77">
        <v>0</v>
      </c>
      <c r="D243" s="77">
        <v>0</v>
      </c>
      <c r="E243" s="77">
        <v>0</v>
      </c>
      <c r="F243" s="77">
        <v>0</v>
      </c>
      <c r="G243" s="77">
        <v>0</v>
      </c>
      <c r="H243" s="77">
        <v>0</v>
      </c>
      <c r="I243" s="77">
        <v>0</v>
      </c>
      <c r="J243" s="77">
        <v>0</v>
      </c>
      <c r="K243" s="77">
        <v>0</v>
      </c>
      <c r="L243" s="77">
        <v>0</v>
      </c>
      <c r="M243" s="77">
        <v>0</v>
      </c>
      <c r="N243" s="77">
        <v>0</v>
      </c>
      <c r="O243" s="77">
        <v>288</v>
      </c>
      <c r="P243" s="77">
        <v>160.862944162437</v>
      </c>
      <c r="Q243" s="77">
        <v>167.23008849557499</v>
      </c>
    </row>
    <row r="244" spans="1:17" ht="11.45" customHeight="1" x14ac:dyDescent="0.25">
      <c r="A244" s="62" t="s">
        <v>56</v>
      </c>
      <c r="B244" s="77">
        <v>0</v>
      </c>
      <c r="C244" s="77">
        <v>0</v>
      </c>
      <c r="D244" s="77">
        <v>0</v>
      </c>
      <c r="E244" s="77">
        <v>0</v>
      </c>
      <c r="F244" s="77">
        <v>0</v>
      </c>
      <c r="G244" s="77">
        <v>0</v>
      </c>
      <c r="H244" s="77">
        <v>0</v>
      </c>
      <c r="I244" s="77">
        <v>0</v>
      </c>
      <c r="J244" s="77">
        <v>0</v>
      </c>
      <c r="K244" s="77">
        <v>0</v>
      </c>
      <c r="L244" s="77">
        <v>0</v>
      </c>
      <c r="M244" s="77">
        <v>0</v>
      </c>
      <c r="N244" s="77">
        <v>0</v>
      </c>
      <c r="O244" s="77">
        <v>263</v>
      </c>
      <c r="P244" s="77">
        <v>142.66613259829424</v>
      </c>
      <c r="Q244" s="77">
        <v>212.34782608695701</v>
      </c>
    </row>
    <row r="245" spans="1:17" ht="11.45" customHeight="1" x14ac:dyDescent="0.25">
      <c r="A245" s="62" t="s">
        <v>55</v>
      </c>
      <c r="B245" s="77">
        <v>0</v>
      </c>
      <c r="C245" s="77">
        <v>0</v>
      </c>
      <c r="D245" s="77">
        <v>0</v>
      </c>
      <c r="E245" s="77">
        <v>0</v>
      </c>
      <c r="F245" s="77">
        <v>0</v>
      </c>
      <c r="G245" s="77">
        <v>0</v>
      </c>
      <c r="H245" s="77">
        <v>0</v>
      </c>
      <c r="I245" s="77">
        <v>0</v>
      </c>
      <c r="J245" s="77">
        <v>0</v>
      </c>
      <c r="K245" s="77">
        <v>0</v>
      </c>
      <c r="L245" s="77">
        <v>0</v>
      </c>
      <c r="M245" s="77">
        <v>0</v>
      </c>
      <c r="N245" s="77">
        <v>0</v>
      </c>
      <c r="O245" s="77">
        <v>0</v>
      </c>
      <c r="P245" s="77">
        <v>0</v>
      </c>
      <c r="Q245" s="77">
        <v>0</v>
      </c>
    </row>
    <row r="246" spans="1:17" ht="11.45" customHeight="1" x14ac:dyDescent="0.25">
      <c r="A246" s="19" t="s">
        <v>24</v>
      </c>
      <c r="B246" s="76">
        <v>1261.218740236892</v>
      </c>
      <c r="C246" s="76">
        <v>1259.2715802415712</v>
      </c>
      <c r="D246" s="76">
        <v>1256.8111625747038</v>
      </c>
      <c r="E246" s="76">
        <v>1250.0821739087653</v>
      </c>
      <c r="F246" s="76">
        <v>1252.1633530140098</v>
      </c>
      <c r="G246" s="76">
        <v>1244.0379889822634</v>
      </c>
      <c r="H246" s="76">
        <v>1239.592472326492</v>
      </c>
      <c r="I246" s="76">
        <v>1233.9468109777747</v>
      </c>
      <c r="J246" s="76">
        <v>1227.2165045671034</v>
      </c>
      <c r="K246" s="76">
        <v>1224.2786738012023</v>
      </c>
      <c r="L246" s="76">
        <v>1219.1488104918872</v>
      </c>
      <c r="M246" s="76">
        <v>1213.3015494629001</v>
      </c>
      <c r="N246" s="76">
        <v>1206.1560816997319</v>
      </c>
      <c r="O246" s="76">
        <v>1196.722460330247</v>
      </c>
      <c r="P246" s="76">
        <v>1187.4649967570476</v>
      </c>
      <c r="Q246" s="76">
        <v>1180.1694678418371</v>
      </c>
    </row>
    <row r="247" spans="1:17" ht="11.45" customHeight="1" x14ac:dyDescent="0.25">
      <c r="A247" s="17" t="s">
        <v>23</v>
      </c>
      <c r="B247" s="75">
        <v>0</v>
      </c>
      <c r="C247" s="75">
        <v>1246.7645654356618</v>
      </c>
      <c r="D247" s="75">
        <v>1244.626032733122</v>
      </c>
      <c r="E247" s="75">
        <v>1241.9631614610641</v>
      </c>
      <c r="F247" s="75">
        <v>1238.7827180255451</v>
      </c>
      <c r="G247" s="75">
        <v>1235.0927269505505</v>
      </c>
      <c r="H247" s="75">
        <v>1230.9024208372891</v>
      </c>
      <c r="I247" s="75">
        <v>1226.2221834954685</v>
      </c>
      <c r="J247" s="75">
        <v>1221.0634868886107</v>
      </c>
      <c r="K247" s="75">
        <v>1215.4388225854345</v>
      </c>
      <c r="L247" s="75">
        <v>1209.3616284723194</v>
      </c>
      <c r="M247" s="75">
        <v>1202.846211493621</v>
      </c>
      <c r="N247" s="75">
        <v>1195.9076672163135</v>
      </c>
      <c r="O247" s="75">
        <v>1188.5617970247549</v>
      </c>
      <c r="P247" s="75">
        <v>1180.8250237324098</v>
      </c>
      <c r="Q247" s="75">
        <v>1172.7143063975113</v>
      </c>
    </row>
    <row r="248" spans="1:17" ht="11.45" customHeight="1" x14ac:dyDescent="0.25">
      <c r="A248" s="15" t="s">
        <v>22</v>
      </c>
      <c r="B248" s="74">
        <v>1297.342739061781</v>
      </c>
      <c r="C248" s="74">
        <v>1295.3398082448432</v>
      </c>
      <c r="D248" s="74">
        <v>1293.1179560863609</v>
      </c>
      <c r="E248" s="74">
        <v>1290.3513365829238</v>
      </c>
      <c r="F248" s="74">
        <v>1287.0469797667995</v>
      </c>
      <c r="G248" s="74">
        <v>1283.2132228057665</v>
      </c>
      <c r="H248" s="74">
        <v>1278.859658012768</v>
      </c>
      <c r="I248" s="74">
        <v>1273.9970737615261</v>
      </c>
      <c r="J248" s="74">
        <v>1268.6373889751799</v>
      </c>
      <c r="K248" s="74">
        <v>1262.7935819069451</v>
      </c>
      <c r="L248" s="74">
        <v>1256.479613997215</v>
      </c>
      <c r="M248" s="74">
        <v>1249.7103496037621</v>
      </c>
      <c r="N248" s="74">
        <v>1242.5014724325335</v>
      </c>
      <c r="O248" s="74">
        <v>1234.8693995062392</v>
      </c>
      <c r="P248" s="74">
        <v>1226.8311934882181</v>
      </c>
      <c r="Q248" s="74">
        <v>1218.4044741792329</v>
      </c>
    </row>
  </sheetData>
  <mergeCells count="1">
    <mergeCell ref="B57:Q57"/>
  </mergeCells>
  <pageMargins left="0.39370078740157483" right="0.39370078740157483" top="0.39370078740157483" bottom="0.39370078740157483" header="0.31496062992125984" footer="0.31496062992125984"/>
  <pageSetup paperSize="9" scale="28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Q135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187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54</v>
      </c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</row>
    <row r="4" spans="1:17" ht="11.45" customHeight="1" x14ac:dyDescent="0.25">
      <c r="A4" s="25" t="s">
        <v>53</v>
      </c>
      <c r="B4" s="40">
        <f t="shared" ref="B4" si="0">SUM(B5,B6,B9)</f>
        <v>25374</v>
      </c>
      <c r="C4" s="40">
        <f t="shared" ref="C4:Q4" si="1">SUM(C5,C6,C9)</f>
        <v>26169</v>
      </c>
      <c r="D4" s="40">
        <f t="shared" si="1"/>
        <v>26711</v>
      </c>
      <c r="E4" s="40">
        <f t="shared" si="1"/>
        <v>26727</v>
      </c>
      <c r="F4" s="40">
        <f t="shared" si="1"/>
        <v>26128</v>
      </c>
      <c r="G4" s="40">
        <f t="shared" si="1"/>
        <v>27151</v>
      </c>
      <c r="H4" s="40">
        <f t="shared" si="1"/>
        <v>27820</v>
      </c>
      <c r="I4" s="40">
        <f t="shared" si="1"/>
        <v>27762</v>
      </c>
      <c r="J4" s="40">
        <f t="shared" si="1"/>
        <v>29953</v>
      </c>
      <c r="K4" s="40">
        <f t="shared" si="1"/>
        <v>29327.5</v>
      </c>
      <c r="L4" s="40">
        <f t="shared" si="1"/>
        <v>29936.9</v>
      </c>
      <c r="M4" s="40">
        <f t="shared" si="1"/>
        <v>30568.1</v>
      </c>
      <c r="N4" s="40">
        <f t="shared" si="1"/>
        <v>29768.9</v>
      </c>
      <c r="O4" s="40">
        <f t="shared" si="1"/>
        <v>30735.9</v>
      </c>
      <c r="P4" s="40">
        <f t="shared" si="1"/>
        <v>32298.7</v>
      </c>
      <c r="Q4" s="40">
        <f t="shared" si="1"/>
        <v>33524.300000000003</v>
      </c>
    </row>
    <row r="5" spans="1:17" ht="11.45" customHeight="1" x14ac:dyDescent="0.25">
      <c r="A5" s="91" t="s">
        <v>21</v>
      </c>
      <c r="B5" s="121">
        <v>5230</v>
      </c>
      <c r="C5" s="121">
        <v>5340</v>
      </c>
      <c r="D5" s="121">
        <v>5500</v>
      </c>
      <c r="E5" s="121">
        <v>5600</v>
      </c>
      <c r="F5" s="121">
        <v>5800</v>
      </c>
      <c r="G5" s="121">
        <v>6000</v>
      </c>
      <c r="H5" s="121">
        <v>6200</v>
      </c>
      <c r="I5" s="121">
        <v>6400</v>
      </c>
      <c r="J5" s="121">
        <v>6500</v>
      </c>
      <c r="K5" s="121">
        <v>6272.5</v>
      </c>
      <c r="L5" s="121">
        <v>7588.9000000000005</v>
      </c>
      <c r="M5" s="121">
        <v>7631.1</v>
      </c>
      <c r="N5" s="121">
        <v>7316.9000000000005</v>
      </c>
      <c r="O5" s="121">
        <v>6969.9000000000015</v>
      </c>
      <c r="P5" s="121">
        <v>7152.7000000000007</v>
      </c>
      <c r="Q5" s="121">
        <v>7277.2999999999993</v>
      </c>
    </row>
    <row r="6" spans="1:17" ht="11.45" customHeight="1" x14ac:dyDescent="0.25">
      <c r="A6" s="19" t="s">
        <v>20</v>
      </c>
      <c r="B6" s="38">
        <f t="shared" ref="B6" si="2">SUM(B7:B8)</f>
        <v>18202</v>
      </c>
      <c r="C6" s="38">
        <f t="shared" ref="C6:Q6" si="3">SUM(C7:C8)</f>
        <v>18752</v>
      </c>
      <c r="D6" s="38">
        <f t="shared" si="3"/>
        <v>19030</v>
      </c>
      <c r="E6" s="38">
        <f t="shared" si="3"/>
        <v>19100</v>
      </c>
      <c r="F6" s="38">
        <f t="shared" si="3"/>
        <v>18243</v>
      </c>
      <c r="G6" s="38">
        <f t="shared" si="3"/>
        <v>18827</v>
      </c>
      <c r="H6" s="38">
        <f t="shared" si="3"/>
        <v>18923</v>
      </c>
      <c r="I6" s="38">
        <f t="shared" si="3"/>
        <v>18770</v>
      </c>
      <c r="J6" s="38">
        <f t="shared" si="3"/>
        <v>17970</v>
      </c>
      <c r="K6" s="38">
        <f t="shared" si="3"/>
        <v>11550</v>
      </c>
      <c r="L6" s="38">
        <f t="shared" si="3"/>
        <v>10633</v>
      </c>
      <c r="M6" s="38">
        <f t="shared" si="3"/>
        <v>11706</v>
      </c>
      <c r="N6" s="38">
        <f t="shared" si="3"/>
        <v>11275</v>
      </c>
      <c r="O6" s="38">
        <f t="shared" si="3"/>
        <v>11022</v>
      </c>
      <c r="P6" s="38">
        <f t="shared" si="3"/>
        <v>12358</v>
      </c>
      <c r="Q6" s="38">
        <f t="shared" si="3"/>
        <v>12118</v>
      </c>
    </row>
    <row r="7" spans="1:17" ht="11.45" customHeight="1" x14ac:dyDescent="0.25">
      <c r="A7" s="62" t="s">
        <v>116</v>
      </c>
      <c r="B7" s="42">
        <v>11693.639032010766</v>
      </c>
      <c r="C7" s="42">
        <v>11776.577086677791</v>
      </c>
      <c r="D7" s="42">
        <v>11274.513806092835</v>
      </c>
      <c r="E7" s="42">
        <v>10966.866230693411</v>
      </c>
      <c r="F7" s="42">
        <v>10270.902496036371</v>
      </c>
      <c r="G7" s="42">
        <v>9706.0407830376298</v>
      </c>
      <c r="H7" s="42">
        <v>11182.549872231817</v>
      </c>
      <c r="I7" s="42">
        <v>13937.789636131916</v>
      </c>
      <c r="J7" s="42">
        <v>11192.081978231947</v>
      </c>
      <c r="K7" s="42">
        <v>7870.7636188015513</v>
      </c>
      <c r="L7" s="42">
        <v>7549.6645064838967</v>
      </c>
      <c r="M7" s="42">
        <v>4767.8867352059096</v>
      </c>
      <c r="N7" s="42">
        <v>5249.6160315337356</v>
      </c>
      <c r="O7" s="42">
        <v>3792.1302211269112</v>
      </c>
      <c r="P7" s="42">
        <v>5176.2702847163655</v>
      </c>
      <c r="Q7" s="42">
        <v>3140.7871498349355</v>
      </c>
    </row>
    <row r="8" spans="1:17" ht="11.45" customHeight="1" x14ac:dyDescent="0.25">
      <c r="A8" s="62" t="s">
        <v>16</v>
      </c>
      <c r="B8" s="42">
        <v>6508.3609679892343</v>
      </c>
      <c r="C8" s="42">
        <v>6975.4229133222088</v>
      </c>
      <c r="D8" s="42">
        <v>7755.4861939071652</v>
      </c>
      <c r="E8" s="42">
        <v>8133.1337693065889</v>
      </c>
      <c r="F8" s="42">
        <v>7972.0975039636287</v>
      </c>
      <c r="G8" s="42">
        <v>9120.9592169623702</v>
      </c>
      <c r="H8" s="42">
        <v>7740.4501277681829</v>
      </c>
      <c r="I8" s="42">
        <v>4832.2103638680837</v>
      </c>
      <c r="J8" s="42">
        <v>6777.9180217680532</v>
      </c>
      <c r="K8" s="42">
        <v>3679.2363811984487</v>
      </c>
      <c r="L8" s="42">
        <v>3083.3354935161033</v>
      </c>
      <c r="M8" s="42">
        <v>6938.1132647940904</v>
      </c>
      <c r="N8" s="42">
        <v>6025.3839684662644</v>
      </c>
      <c r="O8" s="42">
        <v>7229.8697788730888</v>
      </c>
      <c r="P8" s="42">
        <v>7181.7297152836345</v>
      </c>
      <c r="Q8" s="42">
        <v>8977.2128501650641</v>
      </c>
    </row>
    <row r="9" spans="1:17" ht="11.45" customHeight="1" x14ac:dyDescent="0.25">
      <c r="A9" s="118" t="s">
        <v>19</v>
      </c>
      <c r="B9" s="120">
        <v>1942</v>
      </c>
      <c r="C9" s="120">
        <v>2077</v>
      </c>
      <c r="D9" s="120">
        <v>2181</v>
      </c>
      <c r="E9" s="120">
        <v>2027.0000000000002</v>
      </c>
      <c r="F9" s="120">
        <v>2085</v>
      </c>
      <c r="G9" s="120">
        <v>2324</v>
      </c>
      <c r="H9" s="120">
        <v>2697</v>
      </c>
      <c r="I9" s="120">
        <v>2592</v>
      </c>
      <c r="J9" s="120">
        <v>5483</v>
      </c>
      <c r="K9" s="120">
        <v>11505</v>
      </c>
      <c r="L9" s="120">
        <v>11715</v>
      </c>
      <c r="M9" s="120">
        <v>11231</v>
      </c>
      <c r="N9" s="120">
        <v>11177</v>
      </c>
      <c r="O9" s="120">
        <v>12744</v>
      </c>
      <c r="P9" s="120">
        <v>12788</v>
      </c>
      <c r="Q9" s="120">
        <v>14129</v>
      </c>
    </row>
    <row r="10" spans="1:17" ht="11.45" customHeight="1" x14ac:dyDescent="0.25">
      <c r="A10" s="25" t="s">
        <v>51</v>
      </c>
      <c r="B10" s="40">
        <f t="shared" ref="B10" si="4">SUM(B11:B12)</f>
        <v>11614</v>
      </c>
      <c r="C10" s="40">
        <f t="shared" ref="C10:Q10" si="5">SUM(C11:C12)</f>
        <v>11717</v>
      </c>
      <c r="D10" s="40">
        <f t="shared" si="5"/>
        <v>11569</v>
      </c>
      <c r="E10" s="40">
        <f t="shared" si="5"/>
        <v>11743</v>
      </c>
      <c r="F10" s="40">
        <f t="shared" si="5"/>
        <v>12436</v>
      </c>
      <c r="G10" s="40">
        <f t="shared" si="5"/>
        <v>11585</v>
      </c>
      <c r="H10" s="40">
        <f t="shared" si="5"/>
        <v>11541</v>
      </c>
      <c r="I10" s="40">
        <f t="shared" si="5"/>
        <v>11237</v>
      </c>
      <c r="J10" s="40">
        <f t="shared" si="5"/>
        <v>10971</v>
      </c>
      <c r="K10" s="40">
        <f t="shared" si="5"/>
        <v>7806</v>
      </c>
      <c r="L10" s="40">
        <f t="shared" si="5"/>
        <v>8913</v>
      </c>
      <c r="M10" s="40">
        <f t="shared" si="5"/>
        <v>9451</v>
      </c>
      <c r="N10" s="40">
        <f t="shared" si="5"/>
        <v>9458</v>
      </c>
      <c r="O10" s="40">
        <f t="shared" si="5"/>
        <v>9338</v>
      </c>
      <c r="P10" s="40">
        <f t="shared" si="5"/>
        <v>10385</v>
      </c>
      <c r="Q10" s="40">
        <f t="shared" si="5"/>
        <v>11131</v>
      </c>
    </row>
    <row r="11" spans="1:17" ht="11.45" customHeight="1" x14ac:dyDescent="0.25">
      <c r="A11" s="116" t="s">
        <v>116</v>
      </c>
      <c r="B11" s="42">
        <v>3873.8238378238098</v>
      </c>
      <c r="C11" s="42">
        <v>3979.2770036769662</v>
      </c>
      <c r="D11" s="42">
        <v>3597.0203538300402</v>
      </c>
      <c r="E11" s="42">
        <v>5566.8456984629229</v>
      </c>
      <c r="F11" s="42">
        <v>6837.8158594418719</v>
      </c>
      <c r="G11" s="42">
        <v>9736.9073442203553</v>
      </c>
      <c r="H11" s="42">
        <v>6658.6389460669998</v>
      </c>
      <c r="I11" s="42">
        <v>8254.583819508005</v>
      </c>
      <c r="J11" s="42">
        <v>7477.8811327590111</v>
      </c>
      <c r="K11" s="42">
        <v>6280.0731570360813</v>
      </c>
      <c r="L11" s="42">
        <v>6043.8507704468084</v>
      </c>
      <c r="M11" s="42">
        <v>6812.2697651037797</v>
      </c>
      <c r="N11" s="42">
        <v>6474.993529940225</v>
      </c>
      <c r="O11" s="42">
        <v>4262.2758608568129</v>
      </c>
      <c r="P11" s="42">
        <v>3855.6778802117756</v>
      </c>
      <c r="Q11" s="42">
        <v>2012.5096270560257</v>
      </c>
    </row>
    <row r="12" spans="1:17" ht="11.45" customHeight="1" x14ac:dyDescent="0.25">
      <c r="A12" s="93" t="s">
        <v>16</v>
      </c>
      <c r="B12" s="36">
        <v>7740.1761621761907</v>
      </c>
      <c r="C12" s="36">
        <v>7737.7229963230338</v>
      </c>
      <c r="D12" s="36">
        <v>7971.9796461699598</v>
      </c>
      <c r="E12" s="36">
        <v>6176.1543015370771</v>
      </c>
      <c r="F12" s="36">
        <v>5598.1841405581281</v>
      </c>
      <c r="G12" s="36">
        <v>1848.0926557796447</v>
      </c>
      <c r="H12" s="36">
        <v>4882.3610539330002</v>
      </c>
      <c r="I12" s="36">
        <v>2982.416180491995</v>
      </c>
      <c r="J12" s="36">
        <v>3493.1188672409889</v>
      </c>
      <c r="K12" s="36">
        <v>1525.9268429639187</v>
      </c>
      <c r="L12" s="36">
        <v>2869.1492295531916</v>
      </c>
      <c r="M12" s="36">
        <v>2638.7302348962203</v>
      </c>
      <c r="N12" s="36">
        <v>2983.006470059775</v>
      </c>
      <c r="O12" s="36">
        <v>5075.7241391431871</v>
      </c>
      <c r="P12" s="36">
        <v>6529.3221197882249</v>
      </c>
      <c r="Q12" s="36">
        <v>9118.4903729439739</v>
      </c>
    </row>
    <row r="14" spans="1:17" ht="11.45" customHeight="1" x14ac:dyDescent="0.25">
      <c r="A14" s="27" t="s">
        <v>115</v>
      </c>
      <c r="B14" s="68">
        <f t="shared" ref="B14" si="6">B15+B21</f>
        <v>286.64464661282727</v>
      </c>
      <c r="C14" s="68">
        <f t="shared" ref="C14:Q14" si="7">C15+C21</f>
        <v>314.58821839447126</v>
      </c>
      <c r="D14" s="68">
        <f t="shared" si="7"/>
        <v>328.1059064814865</v>
      </c>
      <c r="E14" s="68">
        <f t="shared" si="7"/>
        <v>354.68743596931029</v>
      </c>
      <c r="F14" s="68">
        <f t="shared" si="7"/>
        <v>391.34781101483134</v>
      </c>
      <c r="G14" s="68">
        <f t="shared" si="7"/>
        <v>417.39294171136316</v>
      </c>
      <c r="H14" s="68">
        <f t="shared" si="7"/>
        <v>356.46169496971686</v>
      </c>
      <c r="I14" s="68">
        <f t="shared" si="7"/>
        <v>356.32638866567265</v>
      </c>
      <c r="J14" s="68">
        <f t="shared" si="7"/>
        <v>367.25340524322036</v>
      </c>
      <c r="K14" s="68">
        <f t="shared" si="7"/>
        <v>335.16907030137816</v>
      </c>
      <c r="L14" s="68">
        <f t="shared" si="7"/>
        <v>374.88257068634636</v>
      </c>
      <c r="M14" s="68">
        <f t="shared" si="7"/>
        <v>398.52817200834784</v>
      </c>
      <c r="N14" s="68">
        <f t="shared" si="7"/>
        <v>429.91139233981124</v>
      </c>
      <c r="O14" s="68">
        <f t="shared" si="7"/>
        <v>390.24229827799871</v>
      </c>
      <c r="P14" s="68">
        <f t="shared" si="7"/>
        <v>365.26515890063439</v>
      </c>
      <c r="Q14" s="68">
        <f t="shared" si="7"/>
        <v>365.76781380825673</v>
      </c>
    </row>
    <row r="15" spans="1:17" ht="11.45" customHeight="1" x14ac:dyDescent="0.25">
      <c r="A15" s="25" t="s">
        <v>39</v>
      </c>
      <c r="B15" s="79">
        <f t="shared" ref="B15" si="8">SUM(B16,B17,B20)</f>
        <v>230.91750375568444</v>
      </c>
      <c r="C15" s="79">
        <f t="shared" ref="C15:Q15" si="9">SUM(C16,C17,C20)</f>
        <v>258.99821839447128</v>
      </c>
      <c r="D15" s="79">
        <f t="shared" si="9"/>
        <v>272.92019219577219</v>
      </c>
      <c r="E15" s="79">
        <f t="shared" si="9"/>
        <v>298.6717178556321</v>
      </c>
      <c r="F15" s="79">
        <f t="shared" si="9"/>
        <v>336.09781101483134</v>
      </c>
      <c r="G15" s="79">
        <f t="shared" si="9"/>
        <v>363.14865599707741</v>
      </c>
      <c r="H15" s="79">
        <f t="shared" si="9"/>
        <v>303.40883782685972</v>
      </c>
      <c r="I15" s="79">
        <f t="shared" si="9"/>
        <v>304.99638866567267</v>
      </c>
      <c r="J15" s="79">
        <f t="shared" si="9"/>
        <v>312.02173857655367</v>
      </c>
      <c r="K15" s="79">
        <f t="shared" si="9"/>
        <v>287.19907030137813</v>
      </c>
      <c r="L15" s="79">
        <f t="shared" si="9"/>
        <v>324.99657068634633</v>
      </c>
      <c r="M15" s="79">
        <f t="shared" si="9"/>
        <v>346.63417200834783</v>
      </c>
      <c r="N15" s="79">
        <f t="shared" si="9"/>
        <v>382.35339233981125</v>
      </c>
      <c r="O15" s="79">
        <f t="shared" si="9"/>
        <v>366.6732982779987</v>
      </c>
      <c r="P15" s="79">
        <f t="shared" si="9"/>
        <v>339.43515890063441</v>
      </c>
      <c r="Q15" s="79">
        <f t="shared" si="9"/>
        <v>340.26881380825671</v>
      </c>
    </row>
    <row r="16" spans="1:17" ht="11.45" customHeight="1" x14ac:dyDescent="0.25">
      <c r="A16" s="91" t="s">
        <v>21</v>
      </c>
      <c r="B16" s="123">
        <v>72.82469638952918</v>
      </c>
      <c r="C16" s="123">
        <v>74.364653250595197</v>
      </c>
      <c r="D16" s="123">
        <v>76.402737454640203</v>
      </c>
      <c r="E16" s="123">
        <v>77.940597260147101</v>
      </c>
      <c r="F16" s="123">
        <v>81.698476824168665</v>
      </c>
      <c r="G16" s="123">
        <v>83.652882998498001</v>
      </c>
      <c r="H16" s="123">
        <v>86.771301908827311</v>
      </c>
      <c r="I16" s="123">
        <v>90.311808952738204</v>
      </c>
      <c r="J16" s="123">
        <v>91.149666851182559</v>
      </c>
      <c r="K16" s="123">
        <v>88.955858120605868</v>
      </c>
      <c r="L16" s="123">
        <v>108.17744840989089</v>
      </c>
      <c r="M16" s="123">
        <v>108.87282940208679</v>
      </c>
      <c r="N16" s="123">
        <v>108.60856086919834</v>
      </c>
      <c r="O16" s="123">
        <v>101.92126552901617</v>
      </c>
      <c r="P16" s="123">
        <v>103.6593344832168</v>
      </c>
      <c r="Q16" s="123">
        <v>103.84733410660823</v>
      </c>
    </row>
    <row r="17" spans="1:17" ht="11.45" customHeight="1" x14ac:dyDescent="0.25">
      <c r="A17" s="19" t="s">
        <v>20</v>
      </c>
      <c r="B17" s="76">
        <f t="shared" ref="B17" si="10">SUM(B18:B19)</f>
        <v>151.14941176470592</v>
      </c>
      <c r="C17" s="76">
        <f t="shared" ref="C17:Q17" si="11">SUM(C18:C19)</f>
        <v>177.20666666666668</v>
      </c>
      <c r="D17" s="76">
        <f t="shared" si="11"/>
        <v>188.73802816901409</v>
      </c>
      <c r="E17" s="76">
        <f t="shared" si="11"/>
        <v>213.48717563746465</v>
      </c>
      <c r="F17" s="76">
        <f t="shared" si="11"/>
        <v>246.85818181818178</v>
      </c>
      <c r="G17" s="76">
        <f t="shared" si="11"/>
        <v>271.17599999999999</v>
      </c>
      <c r="H17" s="76">
        <f t="shared" si="11"/>
        <v>206.94558823529411</v>
      </c>
      <c r="I17" s="76">
        <f t="shared" si="11"/>
        <v>205.29285714285714</v>
      </c>
      <c r="J17" s="76">
        <f t="shared" si="11"/>
        <v>201.12941176470588</v>
      </c>
      <c r="K17" s="76">
        <f t="shared" si="11"/>
        <v>156.3478260869565</v>
      </c>
      <c r="L17" s="76">
        <f t="shared" si="11"/>
        <v>173.93999999999997</v>
      </c>
      <c r="M17" s="76">
        <f t="shared" si="11"/>
        <v>196.61829268292689</v>
      </c>
      <c r="N17" s="76">
        <f t="shared" si="11"/>
        <v>231.14499999999995</v>
      </c>
      <c r="O17" s="76">
        <f t="shared" si="11"/>
        <v>216.90117647058824</v>
      </c>
      <c r="P17" s="76">
        <f t="shared" si="11"/>
        <v>188.18900000000002</v>
      </c>
      <c r="Q17" s="76">
        <f t="shared" si="11"/>
        <v>184.65099999999998</v>
      </c>
    </row>
    <row r="18" spans="1:17" ht="11.45" customHeight="1" x14ac:dyDescent="0.25">
      <c r="A18" s="62" t="s">
        <v>17</v>
      </c>
      <c r="B18" s="77">
        <v>93.502315789473698</v>
      </c>
      <c r="C18" s="77">
        <v>102.14723142672264</v>
      </c>
      <c r="D18" s="77">
        <v>104.30751219512197</v>
      </c>
      <c r="E18" s="77">
        <v>103.94218553284807</v>
      </c>
      <c r="F18" s="77">
        <v>122.26755223880596</v>
      </c>
      <c r="G18" s="77">
        <v>115.09338461538461</v>
      </c>
      <c r="H18" s="77">
        <v>126.28195000000002</v>
      </c>
      <c r="I18" s="77">
        <v>148.98240000000004</v>
      </c>
      <c r="J18" s="77">
        <v>143.81682041519309</v>
      </c>
      <c r="K18" s="77">
        <v>114.9914693877551</v>
      </c>
      <c r="L18" s="77">
        <v>136.33268206180514</v>
      </c>
      <c r="M18" s="77">
        <v>96.952176438197938</v>
      </c>
      <c r="N18" s="77">
        <v>129.93896068795414</v>
      </c>
      <c r="O18" s="77">
        <v>96.977375938449171</v>
      </c>
      <c r="P18" s="77">
        <v>84.556028712620389</v>
      </c>
      <c r="Q18" s="77">
        <v>52.02367636917009</v>
      </c>
    </row>
    <row r="19" spans="1:17" ht="11.45" customHeight="1" x14ac:dyDescent="0.25">
      <c r="A19" s="62" t="s">
        <v>16</v>
      </c>
      <c r="B19" s="77">
        <v>57.647095975232219</v>
      </c>
      <c r="C19" s="77">
        <v>75.059435239944037</v>
      </c>
      <c r="D19" s="77">
        <v>84.430515973892113</v>
      </c>
      <c r="E19" s="77">
        <v>109.54499010461657</v>
      </c>
      <c r="F19" s="77">
        <v>124.59062957937581</v>
      </c>
      <c r="G19" s="77">
        <v>156.08261538461539</v>
      </c>
      <c r="H19" s="77">
        <v>80.663638235294087</v>
      </c>
      <c r="I19" s="77">
        <v>56.310457142857103</v>
      </c>
      <c r="J19" s="77">
        <v>57.312591349512786</v>
      </c>
      <c r="K19" s="77">
        <v>41.356356699201399</v>
      </c>
      <c r="L19" s="77">
        <v>37.607317938194825</v>
      </c>
      <c r="M19" s="77">
        <v>99.66611624472894</v>
      </c>
      <c r="N19" s="77">
        <v>101.20603931204582</v>
      </c>
      <c r="O19" s="77">
        <v>119.92380053213907</v>
      </c>
      <c r="P19" s="77">
        <v>103.63297128737962</v>
      </c>
      <c r="Q19" s="77">
        <v>132.62732363082989</v>
      </c>
    </row>
    <row r="20" spans="1:17" ht="11.45" customHeight="1" x14ac:dyDescent="0.25">
      <c r="A20" s="118" t="s">
        <v>19</v>
      </c>
      <c r="B20" s="122">
        <v>6.9433956014493283</v>
      </c>
      <c r="C20" s="122">
        <v>7.4268984772094182</v>
      </c>
      <c r="D20" s="122">
        <v>7.779426572117913</v>
      </c>
      <c r="E20" s="122">
        <v>7.2439449580203563</v>
      </c>
      <c r="F20" s="122">
        <v>7.5411523724808802</v>
      </c>
      <c r="G20" s="122">
        <v>8.3197729985794382</v>
      </c>
      <c r="H20" s="122">
        <v>9.6919476827383129</v>
      </c>
      <c r="I20" s="122">
        <v>9.391722570077329</v>
      </c>
      <c r="J20" s="122">
        <v>19.742659960665208</v>
      </c>
      <c r="K20" s="122">
        <v>41.895386093815787</v>
      </c>
      <c r="L20" s="122">
        <v>42.87912227645549</v>
      </c>
      <c r="M20" s="122">
        <v>41.143049923334189</v>
      </c>
      <c r="N20" s="122">
        <v>42.599831470612962</v>
      </c>
      <c r="O20" s="122">
        <v>47.850856278394296</v>
      </c>
      <c r="P20" s="122">
        <v>47.586824417417596</v>
      </c>
      <c r="Q20" s="122">
        <v>51.770479701648448</v>
      </c>
    </row>
    <row r="21" spans="1:17" ht="11.45" customHeight="1" x14ac:dyDescent="0.25">
      <c r="A21" s="25" t="s">
        <v>18</v>
      </c>
      <c r="B21" s="79">
        <f t="shared" ref="B21" si="12">SUM(B22:B23)</f>
        <v>55.727142857142859</v>
      </c>
      <c r="C21" s="79">
        <f t="shared" ref="C21:Q21" si="13">SUM(C22:C23)</f>
        <v>55.59</v>
      </c>
      <c r="D21" s="79">
        <f t="shared" si="13"/>
        <v>55.185714285714297</v>
      </c>
      <c r="E21" s="79">
        <f t="shared" si="13"/>
        <v>56.015718113678204</v>
      </c>
      <c r="F21" s="79">
        <f t="shared" si="13"/>
        <v>55.250000000000014</v>
      </c>
      <c r="G21" s="79">
        <f t="shared" si="13"/>
        <v>54.244285714285724</v>
      </c>
      <c r="H21" s="79">
        <f t="shared" si="13"/>
        <v>53.052857142857142</v>
      </c>
      <c r="I21" s="79">
        <f t="shared" si="13"/>
        <v>51.33</v>
      </c>
      <c r="J21" s="79">
        <f t="shared" si="13"/>
        <v>55.231666666666676</v>
      </c>
      <c r="K21" s="79">
        <f t="shared" si="13"/>
        <v>47.97</v>
      </c>
      <c r="L21" s="79">
        <f t="shared" si="13"/>
        <v>49.886000000000003</v>
      </c>
      <c r="M21" s="79">
        <f t="shared" si="13"/>
        <v>51.893999999999998</v>
      </c>
      <c r="N21" s="79">
        <f t="shared" si="13"/>
        <v>47.558</v>
      </c>
      <c r="O21" s="79">
        <f t="shared" si="13"/>
        <v>23.568999999999999</v>
      </c>
      <c r="P21" s="79">
        <f t="shared" si="13"/>
        <v>25.830000000000002</v>
      </c>
      <c r="Q21" s="79">
        <f t="shared" si="13"/>
        <v>25.498999999999999</v>
      </c>
    </row>
    <row r="22" spans="1:17" ht="11.45" customHeight="1" x14ac:dyDescent="0.25">
      <c r="A22" s="116" t="s">
        <v>17</v>
      </c>
      <c r="B22" s="77">
        <v>17.426285714285719</v>
      </c>
      <c r="C22" s="77">
        <v>17.709714285714295</v>
      </c>
      <c r="D22" s="77">
        <v>16.052155892565931</v>
      </c>
      <c r="E22" s="77">
        <v>24.854651786339215</v>
      </c>
      <c r="F22" s="77">
        <v>28.405807651434642</v>
      </c>
      <c r="G22" s="77">
        <v>42.75300068325221</v>
      </c>
      <c r="H22" s="77">
        <v>28.909555561815154</v>
      </c>
      <c r="I22" s="77">
        <v>36.134868761596238</v>
      </c>
      <c r="J22" s="77">
        <v>36.266704037479258</v>
      </c>
      <c r="K22" s="77">
        <v>37.58320557916128</v>
      </c>
      <c r="L22" s="77">
        <v>32.577864109508234</v>
      </c>
      <c r="M22" s="77">
        <v>35.367938899332643</v>
      </c>
      <c r="N22" s="77">
        <v>30.72336234292035</v>
      </c>
      <c r="O22" s="77">
        <v>10.058181564773873</v>
      </c>
      <c r="P22" s="77">
        <v>8.9505680437279729</v>
      </c>
      <c r="Q22" s="77">
        <v>4.2611995567977914</v>
      </c>
    </row>
    <row r="23" spans="1:17" ht="11.45" customHeight="1" x14ac:dyDescent="0.25">
      <c r="A23" s="93" t="s">
        <v>16</v>
      </c>
      <c r="B23" s="74">
        <v>38.30085714285714</v>
      </c>
      <c r="C23" s="74">
        <v>37.880285714285705</v>
      </c>
      <c r="D23" s="74">
        <v>39.133558393148363</v>
      </c>
      <c r="E23" s="74">
        <v>31.16106632733899</v>
      </c>
      <c r="F23" s="74">
        <v>26.844192348565372</v>
      </c>
      <c r="G23" s="74">
        <v>11.491285031033513</v>
      </c>
      <c r="H23" s="74">
        <v>24.143301581041989</v>
      </c>
      <c r="I23" s="74">
        <v>15.195131238403761</v>
      </c>
      <c r="J23" s="74">
        <v>18.964962629187418</v>
      </c>
      <c r="K23" s="74">
        <v>10.386794420838719</v>
      </c>
      <c r="L23" s="74">
        <v>17.308135890491769</v>
      </c>
      <c r="M23" s="74">
        <v>16.526061100667356</v>
      </c>
      <c r="N23" s="74">
        <v>16.83463765707965</v>
      </c>
      <c r="O23" s="74">
        <v>13.510818435226126</v>
      </c>
      <c r="P23" s="74">
        <v>16.879431956272029</v>
      </c>
      <c r="Q23" s="74">
        <v>21.237800443202207</v>
      </c>
    </row>
    <row r="25" spans="1:17" ht="11.45" customHeight="1" x14ac:dyDescent="0.25">
      <c r="A25" s="27" t="s">
        <v>114</v>
      </c>
      <c r="B25" s="68">
        <f t="shared" ref="B25:Q25" si="14">B26+B32</f>
        <v>1766.5</v>
      </c>
      <c r="C25" s="68">
        <f t="shared" si="14"/>
        <v>1882.5</v>
      </c>
      <c r="D25" s="68">
        <f t="shared" si="14"/>
        <v>1946</v>
      </c>
      <c r="E25" s="68">
        <f t="shared" si="14"/>
        <v>2058</v>
      </c>
      <c r="F25" s="68">
        <f t="shared" si="14"/>
        <v>2247</v>
      </c>
      <c r="G25" s="68">
        <f t="shared" si="14"/>
        <v>2489.5</v>
      </c>
      <c r="H25" s="68">
        <f t="shared" si="14"/>
        <v>2472.5</v>
      </c>
      <c r="I25" s="68">
        <f t="shared" si="14"/>
        <v>2551.5</v>
      </c>
      <c r="J25" s="68">
        <f t="shared" si="14"/>
        <v>2582.5</v>
      </c>
      <c r="K25" s="68">
        <f t="shared" si="14"/>
        <v>2702</v>
      </c>
      <c r="L25" s="68">
        <f t="shared" si="14"/>
        <v>2766</v>
      </c>
      <c r="M25" s="68">
        <f t="shared" si="14"/>
        <v>2777</v>
      </c>
      <c r="N25" s="68">
        <f t="shared" si="14"/>
        <v>2738</v>
      </c>
      <c r="O25" s="68">
        <f t="shared" si="14"/>
        <v>2432</v>
      </c>
      <c r="P25" s="68">
        <f t="shared" si="14"/>
        <v>2409.5</v>
      </c>
      <c r="Q25" s="68">
        <f t="shared" si="14"/>
        <v>2258.5</v>
      </c>
    </row>
    <row r="26" spans="1:17" ht="11.45" customHeight="1" x14ac:dyDescent="0.25">
      <c r="A26" s="25" t="s">
        <v>39</v>
      </c>
      <c r="B26" s="79">
        <f t="shared" ref="B26:Q26" si="15">SUM(B27,B28,B31)</f>
        <v>1211</v>
      </c>
      <c r="C26" s="79">
        <f t="shared" si="15"/>
        <v>1322.5</v>
      </c>
      <c r="D26" s="79">
        <f t="shared" si="15"/>
        <v>1383.5</v>
      </c>
      <c r="E26" s="79">
        <f t="shared" si="15"/>
        <v>1492</v>
      </c>
      <c r="F26" s="79">
        <f t="shared" si="15"/>
        <v>1645</v>
      </c>
      <c r="G26" s="79">
        <f t="shared" si="15"/>
        <v>1811</v>
      </c>
      <c r="H26" s="79">
        <f t="shared" si="15"/>
        <v>1818.5</v>
      </c>
      <c r="I26" s="79">
        <f t="shared" si="15"/>
        <v>1896</v>
      </c>
      <c r="J26" s="79">
        <f t="shared" si="15"/>
        <v>1927</v>
      </c>
      <c r="K26" s="79">
        <f t="shared" si="15"/>
        <v>2044.5</v>
      </c>
      <c r="L26" s="79">
        <f t="shared" si="15"/>
        <v>2127</v>
      </c>
      <c r="M26" s="79">
        <f t="shared" si="15"/>
        <v>2137</v>
      </c>
      <c r="N26" s="79">
        <f t="shared" si="15"/>
        <v>2141</v>
      </c>
      <c r="O26" s="79">
        <f t="shared" si="15"/>
        <v>2022</v>
      </c>
      <c r="P26" s="79">
        <f t="shared" si="15"/>
        <v>2001.5</v>
      </c>
      <c r="Q26" s="79">
        <f t="shared" si="15"/>
        <v>1889.5</v>
      </c>
    </row>
    <row r="27" spans="1:17" ht="11.45" customHeight="1" x14ac:dyDescent="0.25">
      <c r="A27" s="91" t="s">
        <v>21</v>
      </c>
      <c r="B27" s="123">
        <v>640.5</v>
      </c>
      <c r="C27" s="123">
        <v>654</v>
      </c>
      <c r="D27" s="123">
        <v>672</v>
      </c>
      <c r="E27" s="123">
        <v>685.5</v>
      </c>
      <c r="F27" s="123">
        <v>718.5</v>
      </c>
      <c r="G27" s="123">
        <v>735.5</v>
      </c>
      <c r="H27" s="123">
        <v>763</v>
      </c>
      <c r="I27" s="123">
        <v>794</v>
      </c>
      <c r="J27" s="123">
        <v>801.5</v>
      </c>
      <c r="K27" s="123">
        <v>870.5</v>
      </c>
      <c r="L27" s="123">
        <v>951</v>
      </c>
      <c r="M27" s="123">
        <v>957.5</v>
      </c>
      <c r="N27" s="123">
        <v>961.5</v>
      </c>
      <c r="O27" s="123">
        <v>923</v>
      </c>
      <c r="P27" s="123">
        <v>923</v>
      </c>
      <c r="Q27" s="123">
        <v>923</v>
      </c>
    </row>
    <row r="28" spans="1:17" ht="11.45" customHeight="1" x14ac:dyDescent="0.25">
      <c r="A28" s="19" t="s">
        <v>20</v>
      </c>
      <c r="B28" s="76">
        <f t="shared" ref="B28:Q28" si="16">SUM(B29:B30)</f>
        <v>558.5</v>
      </c>
      <c r="C28" s="76">
        <f t="shared" si="16"/>
        <v>655.5</v>
      </c>
      <c r="D28" s="76">
        <f t="shared" si="16"/>
        <v>698</v>
      </c>
      <c r="E28" s="76">
        <f t="shared" si="16"/>
        <v>793</v>
      </c>
      <c r="F28" s="76">
        <f t="shared" si="16"/>
        <v>913</v>
      </c>
      <c r="G28" s="76">
        <f t="shared" si="16"/>
        <v>1061</v>
      </c>
      <c r="H28" s="76">
        <f t="shared" si="16"/>
        <v>1039</v>
      </c>
      <c r="I28" s="76">
        <f t="shared" si="16"/>
        <v>1085.5</v>
      </c>
      <c r="J28" s="76">
        <f t="shared" si="16"/>
        <v>1091.5</v>
      </c>
      <c r="K28" s="76">
        <f t="shared" si="16"/>
        <v>1102.5</v>
      </c>
      <c r="L28" s="76">
        <f t="shared" si="16"/>
        <v>1103</v>
      </c>
      <c r="M28" s="76">
        <f t="shared" si="16"/>
        <v>1106</v>
      </c>
      <c r="N28" s="76">
        <f t="shared" si="16"/>
        <v>1106</v>
      </c>
      <c r="O28" s="76">
        <f t="shared" si="16"/>
        <v>1017.5</v>
      </c>
      <c r="P28" s="76">
        <f t="shared" si="16"/>
        <v>995.5</v>
      </c>
      <c r="Q28" s="76">
        <f t="shared" si="16"/>
        <v>878</v>
      </c>
    </row>
    <row r="29" spans="1:17" ht="11.45" customHeight="1" x14ac:dyDescent="0.25">
      <c r="A29" s="62" t="s">
        <v>17</v>
      </c>
      <c r="B29" s="77">
        <v>344.5</v>
      </c>
      <c r="C29" s="77">
        <v>376.5</v>
      </c>
      <c r="D29" s="77">
        <v>384.5</v>
      </c>
      <c r="E29" s="77">
        <v>386</v>
      </c>
      <c r="F29" s="77">
        <v>450.5</v>
      </c>
      <c r="G29" s="77">
        <v>481.5</v>
      </c>
      <c r="H29" s="77">
        <v>505.5</v>
      </c>
      <c r="I29" s="77">
        <v>549</v>
      </c>
      <c r="J29" s="77">
        <v>555</v>
      </c>
      <c r="K29" s="77">
        <v>565</v>
      </c>
      <c r="L29" s="77">
        <v>565</v>
      </c>
      <c r="M29" s="77">
        <v>568</v>
      </c>
      <c r="N29" s="77">
        <v>568</v>
      </c>
      <c r="O29" s="77">
        <v>479.5</v>
      </c>
      <c r="P29" s="77">
        <v>449.5</v>
      </c>
      <c r="Q29" s="77">
        <v>332</v>
      </c>
    </row>
    <row r="30" spans="1:17" ht="11.45" customHeight="1" x14ac:dyDescent="0.25">
      <c r="A30" s="62" t="s">
        <v>16</v>
      </c>
      <c r="B30" s="77">
        <v>214</v>
      </c>
      <c r="C30" s="77">
        <v>279</v>
      </c>
      <c r="D30" s="77">
        <v>313.5</v>
      </c>
      <c r="E30" s="77">
        <v>407</v>
      </c>
      <c r="F30" s="77">
        <v>462.5</v>
      </c>
      <c r="G30" s="77">
        <v>579.5</v>
      </c>
      <c r="H30" s="77">
        <v>533.5</v>
      </c>
      <c r="I30" s="77">
        <v>536.5</v>
      </c>
      <c r="J30" s="77">
        <v>536.5</v>
      </c>
      <c r="K30" s="77">
        <v>537.5</v>
      </c>
      <c r="L30" s="77">
        <v>538</v>
      </c>
      <c r="M30" s="77">
        <v>538</v>
      </c>
      <c r="N30" s="77">
        <v>538</v>
      </c>
      <c r="O30" s="77">
        <v>538</v>
      </c>
      <c r="P30" s="77">
        <v>546</v>
      </c>
      <c r="Q30" s="77">
        <v>546</v>
      </c>
    </row>
    <row r="31" spans="1:17" ht="11.45" customHeight="1" x14ac:dyDescent="0.25">
      <c r="A31" s="118" t="s">
        <v>19</v>
      </c>
      <c r="B31" s="122">
        <v>12</v>
      </c>
      <c r="C31" s="122">
        <v>13</v>
      </c>
      <c r="D31" s="122">
        <v>13.5</v>
      </c>
      <c r="E31" s="122">
        <v>13.5</v>
      </c>
      <c r="F31" s="122">
        <v>13.5</v>
      </c>
      <c r="G31" s="122">
        <v>14.5</v>
      </c>
      <c r="H31" s="122">
        <v>16.5</v>
      </c>
      <c r="I31" s="122">
        <v>16.5</v>
      </c>
      <c r="J31" s="122">
        <v>34</v>
      </c>
      <c r="K31" s="122">
        <v>71.5</v>
      </c>
      <c r="L31" s="122">
        <v>73</v>
      </c>
      <c r="M31" s="122">
        <v>73.5</v>
      </c>
      <c r="N31" s="122">
        <v>73.5</v>
      </c>
      <c r="O31" s="122">
        <v>81.5</v>
      </c>
      <c r="P31" s="122">
        <v>83</v>
      </c>
      <c r="Q31" s="122">
        <v>88.5</v>
      </c>
    </row>
    <row r="32" spans="1:17" ht="11.45" customHeight="1" x14ac:dyDescent="0.25">
      <c r="A32" s="25" t="s">
        <v>18</v>
      </c>
      <c r="B32" s="79">
        <f t="shared" ref="B32:Q32" si="17">SUM(B33:B34)</f>
        <v>555.5</v>
      </c>
      <c r="C32" s="79">
        <f t="shared" si="17"/>
        <v>560</v>
      </c>
      <c r="D32" s="79">
        <f t="shared" si="17"/>
        <v>562.5</v>
      </c>
      <c r="E32" s="79">
        <f t="shared" si="17"/>
        <v>566</v>
      </c>
      <c r="F32" s="79">
        <f t="shared" si="17"/>
        <v>602</v>
      </c>
      <c r="G32" s="79">
        <f t="shared" si="17"/>
        <v>678.5</v>
      </c>
      <c r="H32" s="79">
        <f t="shared" si="17"/>
        <v>654</v>
      </c>
      <c r="I32" s="79">
        <f t="shared" si="17"/>
        <v>655.5</v>
      </c>
      <c r="J32" s="79">
        <f t="shared" si="17"/>
        <v>655.5</v>
      </c>
      <c r="K32" s="79">
        <f t="shared" si="17"/>
        <v>657.5</v>
      </c>
      <c r="L32" s="79">
        <f t="shared" si="17"/>
        <v>639</v>
      </c>
      <c r="M32" s="79">
        <f t="shared" si="17"/>
        <v>640</v>
      </c>
      <c r="N32" s="79">
        <f t="shared" si="17"/>
        <v>597</v>
      </c>
      <c r="O32" s="79">
        <f t="shared" si="17"/>
        <v>410</v>
      </c>
      <c r="P32" s="79">
        <f t="shared" si="17"/>
        <v>408</v>
      </c>
      <c r="Q32" s="79">
        <f t="shared" si="17"/>
        <v>369</v>
      </c>
    </row>
    <row r="33" spans="1:17" ht="11.45" customHeight="1" x14ac:dyDescent="0.25">
      <c r="A33" s="116" t="s">
        <v>17</v>
      </c>
      <c r="B33" s="77">
        <v>328.5</v>
      </c>
      <c r="C33" s="77">
        <v>328.5</v>
      </c>
      <c r="D33" s="77">
        <v>330.5</v>
      </c>
      <c r="E33" s="77">
        <v>330.5</v>
      </c>
      <c r="F33" s="77">
        <v>363.5</v>
      </c>
      <c r="G33" s="77">
        <v>438.5</v>
      </c>
      <c r="H33" s="77">
        <v>414</v>
      </c>
      <c r="I33" s="77">
        <v>414</v>
      </c>
      <c r="J33" s="77">
        <v>414</v>
      </c>
      <c r="K33" s="77">
        <v>414</v>
      </c>
      <c r="L33" s="77">
        <v>395.5</v>
      </c>
      <c r="M33" s="77">
        <v>395.5</v>
      </c>
      <c r="N33" s="77">
        <v>352.5</v>
      </c>
      <c r="O33" s="77">
        <v>162</v>
      </c>
      <c r="P33" s="77">
        <v>160</v>
      </c>
      <c r="Q33" s="77">
        <v>121</v>
      </c>
    </row>
    <row r="34" spans="1:17" ht="11.45" customHeight="1" x14ac:dyDescent="0.25">
      <c r="A34" s="93" t="s">
        <v>16</v>
      </c>
      <c r="B34" s="74">
        <v>227</v>
      </c>
      <c r="C34" s="74">
        <v>231.5</v>
      </c>
      <c r="D34" s="74">
        <v>232</v>
      </c>
      <c r="E34" s="74">
        <v>235.5</v>
      </c>
      <c r="F34" s="74">
        <v>238.5</v>
      </c>
      <c r="G34" s="74">
        <v>240</v>
      </c>
      <c r="H34" s="74">
        <v>240</v>
      </c>
      <c r="I34" s="74">
        <v>241.5</v>
      </c>
      <c r="J34" s="74">
        <v>241.5</v>
      </c>
      <c r="K34" s="74">
        <v>243.5</v>
      </c>
      <c r="L34" s="74">
        <v>243.5</v>
      </c>
      <c r="M34" s="74">
        <v>244.5</v>
      </c>
      <c r="N34" s="74">
        <v>244.5</v>
      </c>
      <c r="O34" s="74">
        <v>248</v>
      </c>
      <c r="P34" s="74">
        <v>248</v>
      </c>
      <c r="Q34" s="74">
        <v>248</v>
      </c>
    </row>
    <row r="36" spans="1:17" ht="11.45" customHeight="1" x14ac:dyDescent="0.25">
      <c r="A36" s="27" t="s">
        <v>113</v>
      </c>
      <c r="B36" s="68">
        <f t="shared" ref="B36:Q36" si="18">B37+B43</f>
        <v>1766.5</v>
      </c>
      <c r="C36" s="68">
        <f t="shared" si="18"/>
        <v>1882.5</v>
      </c>
      <c r="D36" s="68">
        <f t="shared" si="18"/>
        <v>1946</v>
      </c>
      <c r="E36" s="68">
        <f t="shared" si="18"/>
        <v>2058</v>
      </c>
      <c r="F36" s="68">
        <f t="shared" si="18"/>
        <v>2247</v>
      </c>
      <c r="G36" s="68">
        <f t="shared" si="18"/>
        <v>2489.5</v>
      </c>
      <c r="H36" s="68">
        <f t="shared" si="18"/>
        <v>2472.5</v>
      </c>
      <c r="I36" s="68">
        <f t="shared" si="18"/>
        <v>2551.5</v>
      </c>
      <c r="J36" s="68">
        <f t="shared" si="18"/>
        <v>2582.5</v>
      </c>
      <c r="K36" s="68">
        <f t="shared" si="18"/>
        <v>2702</v>
      </c>
      <c r="L36" s="68">
        <f t="shared" si="18"/>
        <v>2766</v>
      </c>
      <c r="M36" s="68">
        <f t="shared" si="18"/>
        <v>2777</v>
      </c>
      <c r="N36" s="68">
        <f t="shared" si="18"/>
        <v>2738</v>
      </c>
      <c r="O36" s="68">
        <f t="shared" si="18"/>
        <v>2432</v>
      </c>
      <c r="P36" s="68">
        <f t="shared" si="18"/>
        <v>2409.5</v>
      </c>
      <c r="Q36" s="68">
        <f t="shared" si="18"/>
        <v>2258.5</v>
      </c>
    </row>
    <row r="37" spans="1:17" ht="11.45" customHeight="1" x14ac:dyDescent="0.25">
      <c r="A37" s="25" t="s">
        <v>39</v>
      </c>
      <c r="B37" s="79">
        <f t="shared" ref="B37:Q37" si="19">SUM(B38,B39,B42)</f>
        <v>1211</v>
      </c>
      <c r="C37" s="79">
        <f t="shared" si="19"/>
        <v>1322.5</v>
      </c>
      <c r="D37" s="79">
        <f t="shared" si="19"/>
        <v>1383.5</v>
      </c>
      <c r="E37" s="79">
        <f t="shared" si="19"/>
        <v>1492</v>
      </c>
      <c r="F37" s="79">
        <f t="shared" si="19"/>
        <v>1645</v>
      </c>
      <c r="G37" s="79">
        <f t="shared" si="19"/>
        <v>1811</v>
      </c>
      <c r="H37" s="79">
        <f t="shared" si="19"/>
        <v>1818.5</v>
      </c>
      <c r="I37" s="79">
        <f t="shared" si="19"/>
        <v>1896</v>
      </c>
      <c r="J37" s="79">
        <f t="shared" si="19"/>
        <v>1927</v>
      </c>
      <c r="K37" s="79">
        <f t="shared" si="19"/>
        <v>2044.5</v>
      </c>
      <c r="L37" s="79">
        <f t="shared" si="19"/>
        <v>2127</v>
      </c>
      <c r="M37" s="79">
        <f t="shared" si="19"/>
        <v>2137</v>
      </c>
      <c r="N37" s="79">
        <f t="shared" si="19"/>
        <v>2141</v>
      </c>
      <c r="O37" s="79">
        <f t="shared" si="19"/>
        <v>2022</v>
      </c>
      <c r="P37" s="79">
        <f t="shared" si="19"/>
        <v>2001.5</v>
      </c>
      <c r="Q37" s="79">
        <f t="shared" si="19"/>
        <v>1889.5</v>
      </c>
    </row>
    <row r="38" spans="1:17" ht="11.45" customHeight="1" x14ac:dyDescent="0.25">
      <c r="A38" s="91" t="s">
        <v>21</v>
      </c>
      <c r="B38" s="123">
        <v>640.5</v>
      </c>
      <c r="C38" s="123">
        <v>654</v>
      </c>
      <c r="D38" s="123">
        <v>672</v>
      </c>
      <c r="E38" s="123">
        <v>685.5</v>
      </c>
      <c r="F38" s="123">
        <v>718.5</v>
      </c>
      <c r="G38" s="123">
        <v>735.5</v>
      </c>
      <c r="H38" s="123">
        <v>763</v>
      </c>
      <c r="I38" s="123">
        <v>794</v>
      </c>
      <c r="J38" s="123">
        <v>801.5</v>
      </c>
      <c r="K38" s="123">
        <v>870.5</v>
      </c>
      <c r="L38" s="123">
        <v>951</v>
      </c>
      <c r="M38" s="123">
        <v>957.5</v>
      </c>
      <c r="N38" s="123">
        <v>961.5</v>
      </c>
      <c r="O38" s="123">
        <v>923</v>
      </c>
      <c r="P38" s="123">
        <v>923</v>
      </c>
      <c r="Q38" s="123">
        <v>923</v>
      </c>
    </row>
    <row r="39" spans="1:17" ht="11.45" customHeight="1" x14ac:dyDescent="0.25">
      <c r="A39" s="19" t="s">
        <v>20</v>
      </c>
      <c r="B39" s="76">
        <f t="shared" ref="B39:Q39" si="20">SUM(B40:B41)</f>
        <v>558.5</v>
      </c>
      <c r="C39" s="76">
        <f t="shared" si="20"/>
        <v>655.5</v>
      </c>
      <c r="D39" s="76">
        <f t="shared" si="20"/>
        <v>698</v>
      </c>
      <c r="E39" s="76">
        <f t="shared" si="20"/>
        <v>793</v>
      </c>
      <c r="F39" s="76">
        <f t="shared" si="20"/>
        <v>913</v>
      </c>
      <c r="G39" s="76">
        <f t="shared" si="20"/>
        <v>1061</v>
      </c>
      <c r="H39" s="76">
        <f t="shared" si="20"/>
        <v>1039</v>
      </c>
      <c r="I39" s="76">
        <f t="shared" si="20"/>
        <v>1085.5</v>
      </c>
      <c r="J39" s="76">
        <f t="shared" si="20"/>
        <v>1091.5</v>
      </c>
      <c r="K39" s="76">
        <f t="shared" si="20"/>
        <v>1102.5</v>
      </c>
      <c r="L39" s="76">
        <f t="shared" si="20"/>
        <v>1103</v>
      </c>
      <c r="M39" s="76">
        <f t="shared" si="20"/>
        <v>1106</v>
      </c>
      <c r="N39" s="76">
        <f t="shared" si="20"/>
        <v>1106</v>
      </c>
      <c r="O39" s="76">
        <f t="shared" si="20"/>
        <v>1017.5</v>
      </c>
      <c r="P39" s="76">
        <f t="shared" si="20"/>
        <v>995.5</v>
      </c>
      <c r="Q39" s="76">
        <f t="shared" si="20"/>
        <v>878</v>
      </c>
    </row>
    <row r="40" spans="1:17" ht="11.45" customHeight="1" x14ac:dyDescent="0.25">
      <c r="A40" s="62" t="s">
        <v>17</v>
      </c>
      <c r="B40" s="77">
        <v>344.5</v>
      </c>
      <c r="C40" s="77">
        <v>376.5</v>
      </c>
      <c r="D40" s="77">
        <v>384.5</v>
      </c>
      <c r="E40" s="77">
        <v>386</v>
      </c>
      <c r="F40" s="77">
        <v>450.5</v>
      </c>
      <c r="G40" s="77">
        <v>481.5</v>
      </c>
      <c r="H40" s="77">
        <v>505.5</v>
      </c>
      <c r="I40" s="77">
        <v>549</v>
      </c>
      <c r="J40" s="77">
        <v>555</v>
      </c>
      <c r="K40" s="77">
        <v>565</v>
      </c>
      <c r="L40" s="77">
        <v>565</v>
      </c>
      <c r="M40" s="77">
        <v>568</v>
      </c>
      <c r="N40" s="77">
        <v>568</v>
      </c>
      <c r="O40" s="77">
        <v>479.5</v>
      </c>
      <c r="P40" s="77">
        <v>449.5</v>
      </c>
      <c r="Q40" s="77">
        <v>332</v>
      </c>
    </row>
    <row r="41" spans="1:17" ht="11.45" customHeight="1" x14ac:dyDescent="0.25">
      <c r="A41" s="62" t="s">
        <v>16</v>
      </c>
      <c r="B41" s="77">
        <v>214</v>
      </c>
      <c r="C41" s="77">
        <v>279</v>
      </c>
      <c r="D41" s="77">
        <v>313.5</v>
      </c>
      <c r="E41" s="77">
        <v>407</v>
      </c>
      <c r="F41" s="77">
        <v>462.5</v>
      </c>
      <c r="G41" s="77">
        <v>579.5</v>
      </c>
      <c r="H41" s="77">
        <v>533.5</v>
      </c>
      <c r="I41" s="77">
        <v>536.5</v>
      </c>
      <c r="J41" s="77">
        <v>536.5</v>
      </c>
      <c r="K41" s="77">
        <v>537.5</v>
      </c>
      <c r="L41" s="77">
        <v>538</v>
      </c>
      <c r="M41" s="77">
        <v>538</v>
      </c>
      <c r="N41" s="77">
        <v>538</v>
      </c>
      <c r="O41" s="77">
        <v>538</v>
      </c>
      <c r="P41" s="77">
        <v>546</v>
      </c>
      <c r="Q41" s="77">
        <v>546</v>
      </c>
    </row>
    <row r="42" spans="1:17" ht="11.45" customHeight="1" x14ac:dyDescent="0.25">
      <c r="A42" s="118" t="s">
        <v>19</v>
      </c>
      <c r="B42" s="122">
        <v>12</v>
      </c>
      <c r="C42" s="122">
        <v>13</v>
      </c>
      <c r="D42" s="122">
        <v>13.5</v>
      </c>
      <c r="E42" s="122">
        <v>13.5</v>
      </c>
      <c r="F42" s="122">
        <v>13.5</v>
      </c>
      <c r="G42" s="122">
        <v>14.5</v>
      </c>
      <c r="H42" s="122">
        <v>16.5</v>
      </c>
      <c r="I42" s="122">
        <v>16.5</v>
      </c>
      <c r="J42" s="122">
        <v>34</v>
      </c>
      <c r="K42" s="122">
        <v>71.5</v>
      </c>
      <c r="L42" s="122">
        <v>73</v>
      </c>
      <c r="M42" s="122">
        <v>73.5</v>
      </c>
      <c r="N42" s="122">
        <v>73.5</v>
      </c>
      <c r="O42" s="122">
        <v>81.5</v>
      </c>
      <c r="P42" s="122">
        <v>83</v>
      </c>
      <c r="Q42" s="122">
        <v>88.5</v>
      </c>
    </row>
    <row r="43" spans="1:17" ht="11.45" customHeight="1" x14ac:dyDescent="0.25">
      <c r="A43" s="25" t="s">
        <v>18</v>
      </c>
      <c r="B43" s="79">
        <f t="shared" ref="B43:Q43" si="21">SUM(B44:B45)</f>
        <v>555.5</v>
      </c>
      <c r="C43" s="79">
        <f t="shared" si="21"/>
        <v>560</v>
      </c>
      <c r="D43" s="79">
        <f t="shared" si="21"/>
        <v>562.5</v>
      </c>
      <c r="E43" s="79">
        <f t="shared" si="21"/>
        <v>566</v>
      </c>
      <c r="F43" s="79">
        <f t="shared" si="21"/>
        <v>602</v>
      </c>
      <c r="G43" s="79">
        <f t="shared" si="21"/>
        <v>678.5</v>
      </c>
      <c r="H43" s="79">
        <f t="shared" si="21"/>
        <v>654</v>
      </c>
      <c r="I43" s="79">
        <f t="shared" si="21"/>
        <v>655.5</v>
      </c>
      <c r="J43" s="79">
        <f t="shared" si="21"/>
        <v>655.5</v>
      </c>
      <c r="K43" s="79">
        <f t="shared" si="21"/>
        <v>657.5</v>
      </c>
      <c r="L43" s="79">
        <f t="shared" si="21"/>
        <v>639</v>
      </c>
      <c r="M43" s="79">
        <f t="shared" si="21"/>
        <v>640</v>
      </c>
      <c r="N43" s="79">
        <f t="shared" si="21"/>
        <v>597</v>
      </c>
      <c r="O43" s="79">
        <f t="shared" si="21"/>
        <v>410</v>
      </c>
      <c r="P43" s="79">
        <f t="shared" si="21"/>
        <v>408</v>
      </c>
      <c r="Q43" s="79">
        <f t="shared" si="21"/>
        <v>369</v>
      </c>
    </row>
    <row r="44" spans="1:17" ht="11.45" customHeight="1" x14ac:dyDescent="0.25">
      <c r="A44" s="116" t="s">
        <v>17</v>
      </c>
      <c r="B44" s="77">
        <v>328.5</v>
      </c>
      <c r="C44" s="77">
        <v>328.5</v>
      </c>
      <c r="D44" s="77">
        <v>330.5</v>
      </c>
      <c r="E44" s="77">
        <v>330.5</v>
      </c>
      <c r="F44" s="77">
        <v>363.5</v>
      </c>
      <c r="G44" s="77">
        <v>438.5</v>
      </c>
      <c r="H44" s="77">
        <v>414</v>
      </c>
      <c r="I44" s="77">
        <v>414</v>
      </c>
      <c r="J44" s="77">
        <v>414</v>
      </c>
      <c r="K44" s="77">
        <v>414</v>
      </c>
      <c r="L44" s="77">
        <v>395.5</v>
      </c>
      <c r="M44" s="77">
        <v>395.5</v>
      </c>
      <c r="N44" s="77">
        <v>352.5</v>
      </c>
      <c r="O44" s="77">
        <v>162</v>
      </c>
      <c r="P44" s="77">
        <v>160</v>
      </c>
      <c r="Q44" s="77">
        <v>121</v>
      </c>
    </row>
    <row r="45" spans="1:17" ht="11.45" customHeight="1" x14ac:dyDescent="0.25">
      <c r="A45" s="93" t="s">
        <v>16</v>
      </c>
      <c r="B45" s="74">
        <v>227</v>
      </c>
      <c r="C45" s="74">
        <v>231.5</v>
      </c>
      <c r="D45" s="74">
        <v>232</v>
      </c>
      <c r="E45" s="74">
        <v>235.5</v>
      </c>
      <c r="F45" s="74">
        <v>238.5</v>
      </c>
      <c r="G45" s="74">
        <v>240</v>
      </c>
      <c r="H45" s="74">
        <v>240</v>
      </c>
      <c r="I45" s="74">
        <v>241.5</v>
      </c>
      <c r="J45" s="74">
        <v>241.5</v>
      </c>
      <c r="K45" s="74">
        <v>243.5</v>
      </c>
      <c r="L45" s="74">
        <v>243.5</v>
      </c>
      <c r="M45" s="74">
        <v>244.5</v>
      </c>
      <c r="N45" s="74">
        <v>244.5</v>
      </c>
      <c r="O45" s="74">
        <v>248</v>
      </c>
      <c r="P45" s="74">
        <v>248</v>
      </c>
      <c r="Q45" s="74">
        <v>248</v>
      </c>
    </row>
    <row r="47" spans="1:17" ht="11.45" customHeight="1" x14ac:dyDescent="0.25">
      <c r="A47" s="27" t="s">
        <v>112</v>
      </c>
      <c r="B47" s="41"/>
      <c r="C47" s="68">
        <f t="shared" ref="C47:Q47" si="22">C48+C54</f>
        <v>116</v>
      </c>
      <c r="D47" s="68">
        <f t="shared" si="22"/>
        <v>63.5</v>
      </c>
      <c r="E47" s="68">
        <f t="shared" si="22"/>
        <v>112</v>
      </c>
      <c r="F47" s="68">
        <f t="shared" si="22"/>
        <v>189</v>
      </c>
      <c r="G47" s="68">
        <f t="shared" si="22"/>
        <v>242.5</v>
      </c>
      <c r="H47" s="68">
        <f t="shared" si="22"/>
        <v>53.5</v>
      </c>
      <c r="I47" s="68">
        <f t="shared" si="22"/>
        <v>79</v>
      </c>
      <c r="J47" s="68">
        <f t="shared" si="22"/>
        <v>31</v>
      </c>
      <c r="K47" s="68">
        <f t="shared" si="22"/>
        <v>119.5</v>
      </c>
      <c r="L47" s="68">
        <f t="shared" si="22"/>
        <v>82.5</v>
      </c>
      <c r="M47" s="68">
        <f t="shared" si="22"/>
        <v>11</v>
      </c>
      <c r="N47" s="68">
        <f t="shared" si="22"/>
        <v>4</v>
      </c>
      <c r="O47" s="68">
        <f t="shared" si="22"/>
        <v>11.5</v>
      </c>
      <c r="P47" s="68">
        <f t="shared" si="22"/>
        <v>9.5</v>
      </c>
      <c r="Q47" s="68">
        <f t="shared" si="22"/>
        <v>5.5</v>
      </c>
    </row>
    <row r="48" spans="1:17" ht="11.45" customHeight="1" x14ac:dyDescent="0.25">
      <c r="A48" s="25" t="s">
        <v>39</v>
      </c>
      <c r="B48" s="40"/>
      <c r="C48" s="79">
        <f t="shared" ref="C48:Q48" si="23">SUM(C49,C50,C53)</f>
        <v>111.5</v>
      </c>
      <c r="D48" s="79">
        <f t="shared" si="23"/>
        <v>61</v>
      </c>
      <c r="E48" s="79">
        <f t="shared" si="23"/>
        <v>108.5</v>
      </c>
      <c r="F48" s="79">
        <f t="shared" si="23"/>
        <v>153</v>
      </c>
      <c r="G48" s="79">
        <f t="shared" si="23"/>
        <v>166</v>
      </c>
      <c r="H48" s="79">
        <f t="shared" si="23"/>
        <v>53.5</v>
      </c>
      <c r="I48" s="79">
        <f t="shared" si="23"/>
        <v>77.5</v>
      </c>
      <c r="J48" s="79">
        <f t="shared" si="23"/>
        <v>31</v>
      </c>
      <c r="K48" s="79">
        <f t="shared" si="23"/>
        <v>117.5</v>
      </c>
      <c r="L48" s="79">
        <f t="shared" si="23"/>
        <v>82.5</v>
      </c>
      <c r="M48" s="79">
        <f t="shared" si="23"/>
        <v>10</v>
      </c>
      <c r="N48" s="79">
        <f t="shared" si="23"/>
        <v>4</v>
      </c>
      <c r="O48" s="79">
        <f t="shared" si="23"/>
        <v>8</v>
      </c>
      <c r="P48" s="79">
        <f t="shared" si="23"/>
        <v>9.5</v>
      </c>
      <c r="Q48" s="79">
        <f t="shared" si="23"/>
        <v>5.5</v>
      </c>
    </row>
    <row r="49" spans="1:17" ht="11.45" customHeight="1" x14ac:dyDescent="0.25">
      <c r="A49" s="91" t="s">
        <v>21</v>
      </c>
      <c r="B49" s="121"/>
      <c r="C49" s="123">
        <v>13.5</v>
      </c>
      <c r="D49" s="123">
        <v>18</v>
      </c>
      <c r="E49" s="123">
        <v>13.5</v>
      </c>
      <c r="F49" s="123">
        <v>33</v>
      </c>
      <c r="G49" s="123">
        <v>17</v>
      </c>
      <c r="H49" s="123">
        <v>27.5</v>
      </c>
      <c r="I49" s="123">
        <v>31</v>
      </c>
      <c r="J49" s="123">
        <v>7.5</v>
      </c>
      <c r="K49" s="123">
        <v>69</v>
      </c>
      <c r="L49" s="123">
        <v>80.5</v>
      </c>
      <c r="M49" s="123">
        <v>6.5</v>
      </c>
      <c r="N49" s="123">
        <v>4</v>
      </c>
      <c r="O49" s="123">
        <v>0</v>
      </c>
      <c r="P49" s="123">
        <v>0</v>
      </c>
      <c r="Q49" s="123">
        <v>0</v>
      </c>
    </row>
    <row r="50" spans="1:17" ht="11.45" customHeight="1" x14ac:dyDescent="0.25">
      <c r="A50" s="19" t="s">
        <v>20</v>
      </c>
      <c r="B50" s="38"/>
      <c r="C50" s="76">
        <f t="shared" ref="C50:Q50" si="24">SUM(C51:C52)</f>
        <v>97</v>
      </c>
      <c r="D50" s="76">
        <f t="shared" si="24"/>
        <v>42.5</v>
      </c>
      <c r="E50" s="76">
        <f t="shared" si="24"/>
        <v>95</v>
      </c>
      <c r="F50" s="76">
        <f t="shared" si="24"/>
        <v>120</v>
      </c>
      <c r="G50" s="76">
        <f t="shared" si="24"/>
        <v>148</v>
      </c>
      <c r="H50" s="76">
        <f t="shared" si="24"/>
        <v>24</v>
      </c>
      <c r="I50" s="76">
        <f t="shared" si="24"/>
        <v>46.5</v>
      </c>
      <c r="J50" s="76">
        <f t="shared" si="24"/>
        <v>6</v>
      </c>
      <c r="K50" s="76">
        <f t="shared" si="24"/>
        <v>11</v>
      </c>
      <c r="L50" s="76">
        <f t="shared" si="24"/>
        <v>0.5</v>
      </c>
      <c r="M50" s="76">
        <f t="shared" si="24"/>
        <v>3</v>
      </c>
      <c r="N50" s="76">
        <f t="shared" si="24"/>
        <v>0</v>
      </c>
      <c r="O50" s="76">
        <f t="shared" si="24"/>
        <v>0</v>
      </c>
      <c r="P50" s="76">
        <f t="shared" si="24"/>
        <v>8</v>
      </c>
      <c r="Q50" s="76">
        <f t="shared" si="24"/>
        <v>0</v>
      </c>
    </row>
    <row r="51" spans="1:17" ht="11.45" customHeight="1" x14ac:dyDescent="0.25">
      <c r="A51" s="62" t="s">
        <v>17</v>
      </c>
      <c r="B51" s="42"/>
      <c r="C51" s="77">
        <v>32</v>
      </c>
      <c r="D51" s="77">
        <v>8</v>
      </c>
      <c r="E51" s="77">
        <v>1.5</v>
      </c>
      <c r="F51" s="77">
        <v>64.5</v>
      </c>
      <c r="G51" s="77">
        <v>31</v>
      </c>
      <c r="H51" s="77">
        <v>24</v>
      </c>
      <c r="I51" s="77">
        <v>43.5</v>
      </c>
      <c r="J51" s="77">
        <v>6</v>
      </c>
      <c r="K51" s="77">
        <v>10</v>
      </c>
      <c r="L51" s="77">
        <v>0</v>
      </c>
      <c r="M51" s="77">
        <v>3</v>
      </c>
      <c r="N51" s="77">
        <v>0</v>
      </c>
      <c r="O51" s="77">
        <v>0</v>
      </c>
      <c r="P51" s="77">
        <v>0</v>
      </c>
      <c r="Q51" s="77">
        <v>0</v>
      </c>
    </row>
    <row r="52" spans="1:17" ht="11.45" customHeight="1" x14ac:dyDescent="0.25">
      <c r="A52" s="62" t="s">
        <v>16</v>
      </c>
      <c r="B52" s="42"/>
      <c r="C52" s="77">
        <v>65</v>
      </c>
      <c r="D52" s="77">
        <v>34.5</v>
      </c>
      <c r="E52" s="77">
        <v>93.5</v>
      </c>
      <c r="F52" s="77">
        <v>55.5</v>
      </c>
      <c r="G52" s="77">
        <v>117</v>
      </c>
      <c r="H52" s="77">
        <v>0</v>
      </c>
      <c r="I52" s="77">
        <v>3</v>
      </c>
      <c r="J52" s="77">
        <v>0</v>
      </c>
      <c r="K52" s="77">
        <v>1</v>
      </c>
      <c r="L52" s="77">
        <v>0.5</v>
      </c>
      <c r="M52" s="77">
        <v>0</v>
      </c>
      <c r="N52" s="77">
        <v>0</v>
      </c>
      <c r="O52" s="77">
        <v>0</v>
      </c>
      <c r="P52" s="77">
        <v>8</v>
      </c>
      <c r="Q52" s="77">
        <v>0</v>
      </c>
    </row>
    <row r="53" spans="1:17" ht="11.45" customHeight="1" x14ac:dyDescent="0.25">
      <c r="A53" s="118" t="s">
        <v>19</v>
      </c>
      <c r="B53" s="120"/>
      <c r="C53" s="122">
        <v>1</v>
      </c>
      <c r="D53" s="122">
        <v>0.5</v>
      </c>
      <c r="E53" s="122">
        <v>0</v>
      </c>
      <c r="F53" s="122">
        <v>0</v>
      </c>
      <c r="G53" s="122">
        <v>1</v>
      </c>
      <c r="H53" s="122">
        <v>2</v>
      </c>
      <c r="I53" s="122">
        <v>0</v>
      </c>
      <c r="J53" s="122">
        <v>17.5</v>
      </c>
      <c r="K53" s="122">
        <v>37.5</v>
      </c>
      <c r="L53" s="122">
        <v>1.5</v>
      </c>
      <c r="M53" s="122">
        <v>0.5</v>
      </c>
      <c r="N53" s="122">
        <v>0</v>
      </c>
      <c r="O53" s="122">
        <v>8</v>
      </c>
      <c r="P53" s="122">
        <v>1.5</v>
      </c>
      <c r="Q53" s="122">
        <v>5.5</v>
      </c>
    </row>
    <row r="54" spans="1:17" ht="11.45" customHeight="1" x14ac:dyDescent="0.25">
      <c r="A54" s="25" t="s">
        <v>18</v>
      </c>
      <c r="B54" s="40"/>
      <c r="C54" s="79">
        <f t="shared" ref="C54:Q54" si="25">SUM(C55:C56)</f>
        <v>4.5</v>
      </c>
      <c r="D54" s="79">
        <f t="shared" si="25"/>
        <v>2.5</v>
      </c>
      <c r="E54" s="79">
        <f t="shared" si="25"/>
        <v>3.5</v>
      </c>
      <c r="F54" s="79">
        <f t="shared" si="25"/>
        <v>36</v>
      </c>
      <c r="G54" s="79">
        <f t="shared" si="25"/>
        <v>76.5</v>
      </c>
      <c r="H54" s="79">
        <f t="shared" si="25"/>
        <v>0</v>
      </c>
      <c r="I54" s="79">
        <f t="shared" si="25"/>
        <v>1.5</v>
      </c>
      <c r="J54" s="79">
        <f t="shared" si="25"/>
        <v>0</v>
      </c>
      <c r="K54" s="79">
        <f t="shared" si="25"/>
        <v>2</v>
      </c>
      <c r="L54" s="79">
        <f t="shared" si="25"/>
        <v>0</v>
      </c>
      <c r="M54" s="79">
        <f t="shared" si="25"/>
        <v>1</v>
      </c>
      <c r="N54" s="79">
        <f t="shared" si="25"/>
        <v>0</v>
      </c>
      <c r="O54" s="79">
        <f t="shared" si="25"/>
        <v>3.5</v>
      </c>
      <c r="P54" s="79">
        <f t="shared" si="25"/>
        <v>0</v>
      </c>
      <c r="Q54" s="79">
        <f t="shared" si="25"/>
        <v>0</v>
      </c>
    </row>
    <row r="55" spans="1:17" ht="11.45" customHeight="1" x14ac:dyDescent="0.25">
      <c r="A55" s="116" t="s">
        <v>17</v>
      </c>
      <c r="B55" s="42"/>
      <c r="C55" s="77">
        <v>0</v>
      </c>
      <c r="D55" s="77">
        <v>2</v>
      </c>
      <c r="E55" s="77">
        <v>0</v>
      </c>
      <c r="F55" s="77">
        <v>33</v>
      </c>
      <c r="G55" s="77">
        <v>75</v>
      </c>
      <c r="H55" s="77">
        <v>0</v>
      </c>
      <c r="I55" s="77">
        <v>0</v>
      </c>
      <c r="J55" s="77">
        <v>0</v>
      </c>
      <c r="K55" s="77">
        <v>0</v>
      </c>
      <c r="L55" s="77">
        <v>0</v>
      </c>
      <c r="M55" s="77">
        <v>0</v>
      </c>
      <c r="N55" s="77">
        <v>0</v>
      </c>
      <c r="O55" s="77">
        <v>0</v>
      </c>
      <c r="P55" s="77">
        <v>0</v>
      </c>
      <c r="Q55" s="77">
        <v>0</v>
      </c>
    </row>
    <row r="56" spans="1:17" ht="11.45" customHeight="1" x14ac:dyDescent="0.25">
      <c r="A56" s="93" t="s">
        <v>16</v>
      </c>
      <c r="B56" s="36"/>
      <c r="C56" s="74">
        <v>4.5</v>
      </c>
      <c r="D56" s="74">
        <v>0.5</v>
      </c>
      <c r="E56" s="74">
        <v>3.5</v>
      </c>
      <c r="F56" s="74">
        <v>3</v>
      </c>
      <c r="G56" s="74">
        <v>1.5</v>
      </c>
      <c r="H56" s="74">
        <v>0</v>
      </c>
      <c r="I56" s="74">
        <v>1.5</v>
      </c>
      <c r="J56" s="74">
        <v>0</v>
      </c>
      <c r="K56" s="74">
        <v>2</v>
      </c>
      <c r="L56" s="74">
        <v>0</v>
      </c>
      <c r="M56" s="74">
        <v>1</v>
      </c>
      <c r="N56" s="74">
        <v>0</v>
      </c>
      <c r="O56" s="74">
        <v>3.5</v>
      </c>
      <c r="P56" s="74">
        <v>0</v>
      </c>
      <c r="Q56" s="74">
        <v>0</v>
      </c>
    </row>
    <row r="58" spans="1:17" ht="11.45" customHeight="1" x14ac:dyDescent="0.25">
      <c r="A58" s="35" t="s">
        <v>45</v>
      </c>
      <c r="B58" s="34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</row>
    <row r="60" spans="1:17" ht="11.45" customHeight="1" x14ac:dyDescent="0.25">
      <c r="A60" s="27" t="s">
        <v>68</v>
      </c>
      <c r="B60" s="68"/>
      <c r="C60" s="68"/>
      <c r="D60" s="68"/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8"/>
      <c r="P60" s="68"/>
      <c r="Q60" s="68"/>
    </row>
    <row r="61" spans="1:17" ht="11.45" customHeight="1" x14ac:dyDescent="0.25">
      <c r="A61" s="25" t="s">
        <v>67</v>
      </c>
      <c r="B61" s="79">
        <f t="shared" ref="B61:Q61" si="26">IF(B4=0,0,B4/B15)</f>
        <v>109.88339812839058</v>
      </c>
      <c r="C61" s="79">
        <f t="shared" si="26"/>
        <v>101.03930506634951</v>
      </c>
      <c r="D61" s="79">
        <f t="shared" si="26"/>
        <v>97.871102116326966</v>
      </c>
      <c r="E61" s="79">
        <f t="shared" si="26"/>
        <v>89.48620978206894</v>
      </c>
      <c r="F61" s="79">
        <f t="shared" si="26"/>
        <v>77.739274531743447</v>
      </c>
      <c r="G61" s="79">
        <f t="shared" si="26"/>
        <v>74.765525223969192</v>
      </c>
      <c r="H61" s="79">
        <f t="shared" si="26"/>
        <v>91.691462250270661</v>
      </c>
      <c r="I61" s="79">
        <f t="shared" si="26"/>
        <v>91.024028584259142</v>
      </c>
      <c r="J61" s="79">
        <f t="shared" si="26"/>
        <v>95.996516578126545</v>
      </c>
      <c r="K61" s="79">
        <f t="shared" si="26"/>
        <v>102.11558125597202</v>
      </c>
      <c r="L61" s="79">
        <f t="shared" si="26"/>
        <v>92.114510429379436</v>
      </c>
      <c r="M61" s="79">
        <f t="shared" si="26"/>
        <v>88.185477568160366</v>
      </c>
      <c r="N61" s="79">
        <f t="shared" si="26"/>
        <v>77.857031208299844</v>
      </c>
      <c r="O61" s="79">
        <f t="shared" si="26"/>
        <v>83.823665765531501</v>
      </c>
      <c r="P61" s="79">
        <f t="shared" si="26"/>
        <v>95.154255983997999</v>
      </c>
      <c r="Q61" s="79">
        <f t="shared" si="26"/>
        <v>98.522987237058771</v>
      </c>
    </row>
    <row r="62" spans="1:17" ht="11.45" customHeight="1" x14ac:dyDescent="0.25">
      <c r="A62" s="91" t="s">
        <v>21</v>
      </c>
      <c r="B62" s="123">
        <f t="shared" ref="B62:Q62" si="27">IF(B5=0,0,B5/B16)</f>
        <v>71.816296658834759</v>
      </c>
      <c r="C62" s="123">
        <f t="shared" si="27"/>
        <v>71.808309009458867</v>
      </c>
      <c r="D62" s="123">
        <f t="shared" si="27"/>
        <v>71.98694946323505</v>
      </c>
      <c r="E62" s="123">
        <f t="shared" si="27"/>
        <v>71.849590545329505</v>
      </c>
      <c r="F62" s="123">
        <f t="shared" si="27"/>
        <v>70.992755623617697</v>
      </c>
      <c r="G62" s="123">
        <f t="shared" si="27"/>
        <v>71.724963742226677</v>
      </c>
      <c r="H62" s="123">
        <f t="shared" si="27"/>
        <v>71.45219517985899</v>
      </c>
      <c r="I62" s="123">
        <f t="shared" si="27"/>
        <v>70.86559414781776</v>
      </c>
      <c r="J62" s="123">
        <f t="shared" si="27"/>
        <v>71.311286420962603</v>
      </c>
      <c r="K62" s="123">
        <f t="shared" si="27"/>
        <v>70.512500610086619</v>
      </c>
      <c r="L62" s="123">
        <f t="shared" si="27"/>
        <v>70.152329450822322</v>
      </c>
      <c r="M62" s="123">
        <f t="shared" si="27"/>
        <v>70.091868117223129</v>
      </c>
      <c r="N62" s="123">
        <f t="shared" si="27"/>
        <v>67.369459105641198</v>
      </c>
      <c r="O62" s="123">
        <f t="shared" si="27"/>
        <v>68.385139880506358</v>
      </c>
      <c r="P62" s="123">
        <f t="shared" si="27"/>
        <v>69.001986513410188</v>
      </c>
      <c r="Q62" s="123">
        <f t="shared" si="27"/>
        <v>70.076907246643657</v>
      </c>
    </row>
    <row r="63" spans="1:17" ht="11.45" customHeight="1" x14ac:dyDescent="0.25">
      <c r="A63" s="19" t="s">
        <v>20</v>
      </c>
      <c r="B63" s="76">
        <f t="shared" ref="B63:Q63" si="28">IF(B6=0,0,B6/B17)</f>
        <v>120.42388910077287</v>
      </c>
      <c r="C63" s="76">
        <f t="shared" si="28"/>
        <v>105.81994657838305</v>
      </c>
      <c r="D63" s="76">
        <f t="shared" si="28"/>
        <v>100.82758723620191</v>
      </c>
      <c r="E63" s="76">
        <f t="shared" si="28"/>
        <v>89.466732336348173</v>
      </c>
      <c r="F63" s="76">
        <f t="shared" si="28"/>
        <v>73.900730636655581</v>
      </c>
      <c r="G63" s="76">
        <f t="shared" si="28"/>
        <v>69.427235448564772</v>
      </c>
      <c r="H63" s="76">
        <f t="shared" si="28"/>
        <v>91.439494609978468</v>
      </c>
      <c r="I63" s="76">
        <f t="shared" si="28"/>
        <v>91.430360808600952</v>
      </c>
      <c r="J63" s="76">
        <f t="shared" si="28"/>
        <v>89.345460926532525</v>
      </c>
      <c r="K63" s="76">
        <f t="shared" si="28"/>
        <v>73.873748609566192</v>
      </c>
      <c r="L63" s="76">
        <f t="shared" si="28"/>
        <v>61.130274807404867</v>
      </c>
      <c r="M63" s="76">
        <f t="shared" si="28"/>
        <v>59.53667809982197</v>
      </c>
      <c r="N63" s="76">
        <f t="shared" si="28"/>
        <v>48.778905016331748</v>
      </c>
      <c r="O63" s="76">
        <f t="shared" si="28"/>
        <v>50.815768634129938</v>
      </c>
      <c r="P63" s="76">
        <f t="shared" si="28"/>
        <v>65.668025229954978</v>
      </c>
      <c r="Q63" s="76">
        <f t="shared" si="28"/>
        <v>65.626506219841758</v>
      </c>
    </row>
    <row r="64" spans="1:17" ht="11.45" customHeight="1" x14ac:dyDescent="0.25">
      <c r="A64" s="62" t="s">
        <v>17</v>
      </c>
      <c r="B64" s="77">
        <f t="shared" ref="B64:Q64" si="29">IF(B7=0,0,B7/B18)</f>
        <v>125.06256057165177</v>
      </c>
      <c r="C64" s="77">
        <f t="shared" si="29"/>
        <v>115.29022296728574</v>
      </c>
      <c r="D64" s="77">
        <f t="shared" si="29"/>
        <v>108.08918330831494</v>
      </c>
      <c r="E64" s="77">
        <f t="shared" si="29"/>
        <v>105.50929032782011</v>
      </c>
      <c r="F64" s="77">
        <f t="shared" si="29"/>
        <v>84.00350140302011</v>
      </c>
      <c r="G64" s="77">
        <f t="shared" si="29"/>
        <v>84.33187376905255</v>
      </c>
      <c r="H64" s="77">
        <f t="shared" si="29"/>
        <v>88.552242598659703</v>
      </c>
      <c r="I64" s="77">
        <f t="shared" si="29"/>
        <v>93.553262909792778</v>
      </c>
      <c r="J64" s="77">
        <f t="shared" si="29"/>
        <v>77.821787089443902</v>
      </c>
      <c r="K64" s="77">
        <f t="shared" si="29"/>
        <v>68.446500081332744</v>
      </c>
      <c r="L64" s="77">
        <f t="shared" si="29"/>
        <v>55.376776810283296</v>
      </c>
      <c r="M64" s="77">
        <f t="shared" si="29"/>
        <v>49.177717410451265</v>
      </c>
      <c r="N64" s="77">
        <f t="shared" si="29"/>
        <v>40.400631217457445</v>
      </c>
      <c r="O64" s="77">
        <f t="shared" si="29"/>
        <v>39.103246344113792</v>
      </c>
      <c r="P64" s="77">
        <f t="shared" si="29"/>
        <v>61.217045827789484</v>
      </c>
      <c r="Q64" s="77">
        <f t="shared" si="29"/>
        <v>60.372264496405464</v>
      </c>
    </row>
    <row r="65" spans="1:17" ht="11.45" customHeight="1" x14ac:dyDescent="0.25">
      <c r="A65" s="62" t="s">
        <v>16</v>
      </c>
      <c r="B65" s="77">
        <f t="shared" ref="B65:Q65" si="30">IF(B8=0,0,B8/B19)</f>
        <v>112.90006648011408</v>
      </c>
      <c r="C65" s="77">
        <f t="shared" si="30"/>
        <v>92.931993040231802</v>
      </c>
      <c r="D65" s="77">
        <f t="shared" si="30"/>
        <v>91.856434897369837</v>
      </c>
      <c r="E65" s="77">
        <f t="shared" si="30"/>
        <v>74.244689433440669</v>
      </c>
      <c r="F65" s="77">
        <f t="shared" si="30"/>
        <v>63.986332927908208</v>
      </c>
      <c r="G65" s="77">
        <f t="shared" si="30"/>
        <v>58.436740020576288</v>
      </c>
      <c r="H65" s="77">
        <f t="shared" si="30"/>
        <v>95.959595886184275</v>
      </c>
      <c r="I65" s="77">
        <f t="shared" si="30"/>
        <v>85.813729972196512</v>
      </c>
      <c r="J65" s="77">
        <f t="shared" si="30"/>
        <v>118.26228516581762</v>
      </c>
      <c r="K65" s="77">
        <f t="shared" si="30"/>
        <v>88.96422883569663</v>
      </c>
      <c r="L65" s="77">
        <f t="shared" si="30"/>
        <v>81.987646621951725</v>
      </c>
      <c r="M65" s="77">
        <f t="shared" si="30"/>
        <v>69.613561019651229</v>
      </c>
      <c r="N65" s="77">
        <f t="shared" si="30"/>
        <v>59.535814358749505</v>
      </c>
      <c r="O65" s="77">
        <f t="shared" si="30"/>
        <v>60.287196926647724</v>
      </c>
      <c r="P65" s="77">
        <f t="shared" si="30"/>
        <v>69.299660388664577</v>
      </c>
      <c r="Q65" s="77">
        <f t="shared" si="30"/>
        <v>67.687506649483993</v>
      </c>
    </row>
    <row r="66" spans="1:17" ht="11.45" customHeight="1" x14ac:dyDescent="0.25">
      <c r="A66" s="118" t="s">
        <v>19</v>
      </c>
      <c r="B66" s="122">
        <f t="shared" ref="B66:Q66" si="31">IF(B9=0,0,B9/B20)</f>
        <v>279.69024256584731</v>
      </c>
      <c r="C66" s="122">
        <f t="shared" si="31"/>
        <v>279.65913447902841</v>
      </c>
      <c r="D66" s="122">
        <f t="shared" si="31"/>
        <v>280.35485389332916</v>
      </c>
      <c r="E66" s="122">
        <f t="shared" si="31"/>
        <v>279.81990638343336</v>
      </c>
      <c r="F66" s="122">
        <f t="shared" si="31"/>
        <v>276.48294279380525</v>
      </c>
      <c r="G66" s="122">
        <f t="shared" si="31"/>
        <v>279.3345443916333</v>
      </c>
      <c r="H66" s="122">
        <f t="shared" si="31"/>
        <v>278.27224086273685</v>
      </c>
      <c r="I66" s="122">
        <f t="shared" si="31"/>
        <v>275.98770946006107</v>
      </c>
      <c r="J66" s="122">
        <f t="shared" si="31"/>
        <v>277.72346841429652</v>
      </c>
      <c r="K66" s="122">
        <f t="shared" si="31"/>
        <v>274.61257844090528</v>
      </c>
      <c r="L66" s="122">
        <f t="shared" si="31"/>
        <v>273.20988345959199</v>
      </c>
      <c r="M66" s="122">
        <f t="shared" si="31"/>
        <v>272.97441538553426</v>
      </c>
      <c r="N66" s="122">
        <f t="shared" si="31"/>
        <v>262.37192998545862</v>
      </c>
      <c r="O66" s="122">
        <f t="shared" si="31"/>
        <v>266.32752245552172</v>
      </c>
      <c r="P66" s="122">
        <f t="shared" si="31"/>
        <v>268.72984605628301</v>
      </c>
      <c r="Q66" s="122">
        <f t="shared" si="31"/>
        <v>272.91614992607674</v>
      </c>
    </row>
    <row r="67" spans="1:17" ht="11.45" customHeight="1" x14ac:dyDescent="0.25">
      <c r="A67" s="25" t="s">
        <v>66</v>
      </c>
      <c r="B67" s="79">
        <f t="shared" ref="B67:Q67" si="32">IF(B10=0,0,B10/B21)</f>
        <v>208.40831602963419</v>
      </c>
      <c r="C67" s="79">
        <f t="shared" si="32"/>
        <v>210.77531930203273</v>
      </c>
      <c r="D67" s="79">
        <f t="shared" si="32"/>
        <v>209.63758736733104</v>
      </c>
      <c r="E67" s="79">
        <f t="shared" si="32"/>
        <v>209.63758736733101</v>
      </c>
      <c r="F67" s="79">
        <f t="shared" si="32"/>
        <v>225.08597285067867</v>
      </c>
      <c r="G67" s="79">
        <f t="shared" si="32"/>
        <v>213.57088304232173</v>
      </c>
      <c r="H67" s="79">
        <f t="shared" si="32"/>
        <v>217.53776557072462</v>
      </c>
      <c r="I67" s="79">
        <f t="shared" si="32"/>
        <v>218.91681278005066</v>
      </c>
      <c r="J67" s="79">
        <f t="shared" si="32"/>
        <v>198.63604816077731</v>
      </c>
      <c r="K67" s="79">
        <f t="shared" si="32"/>
        <v>162.72670419011882</v>
      </c>
      <c r="L67" s="79">
        <f t="shared" si="32"/>
        <v>178.66736158441245</v>
      </c>
      <c r="M67" s="79">
        <f t="shared" si="32"/>
        <v>182.12124715766757</v>
      </c>
      <c r="N67" s="79">
        <f t="shared" si="32"/>
        <v>198.8729551284747</v>
      </c>
      <c r="O67" s="79">
        <f t="shared" si="32"/>
        <v>396.19839619839621</v>
      </c>
      <c r="P67" s="79">
        <f t="shared" si="32"/>
        <v>402.05187766163374</v>
      </c>
      <c r="Q67" s="79">
        <f t="shared" si="32"/>
        <v>436.52692262441667</v>
      </c>
    </row>
    <row r="68" spans="1:17" ht="11.45" customHeight="1" x14ac:dyDescent="0.25">
      <c r="A68" s="116" t="s">
        <v>17</v>
      </c>
      <c r="B68" s="77">
        <f t="shared" ref="B68:Q68" si="33">IF(B11=0,0,B11/B22)</f>
        <v>222.29773466001001</v>
      </c>
      <c r="C68" s="77">
        <f t="shared" si="33"/>
        <v>224.69459074711818</v>
      </c>
      <c r="D68" s="77">
        <f t="shared" si="33"/>
        <v>224.08331802308817</v>
      </c>
      <c r="E68" s="77">
        <f t="shared" si="33"/>
        <v>223.97600844774703</v>
      </c>
      <c r="F68" s="77">
        <f t="shared" si="33"/>
        <v>240.71893830121482</v>
      </c>
      <c r="G68" s="77">
        <f t="shared" si="33"/>
        <v>227.7479285339293</v>
      </c>
      <c r="H68" s="77">
        <f t="shared" si="33"/>
        <v>230.32657599420119</v>
      </c>
      <c r="I68" s="77">
        <f t="shared" si="33"/>
        <v>228.43818456816678</v>
      </c>
      <c r="J68" s="77">
        <f t="shared" si="33"/>
        <v>206.19136288291077</v>
      </c>
      <c r="K68" s="77">
        <f t="shared" si="33"/>
        <v>167.0978582124508</v>
      </c>
      <c r="L68" s="77">
        <f t="shared" si="33"/>
        <v>185.52016639675404</v>
      </c>
      <c r="M68" s="77">
        <f t="shared" si="33"/>
        <v>192.6114435023614</v>
      </c>
      <c r="N68" s="77">
        <f t="shared" si="33"/>
        <v>210.75146195488827</v>
      </c>
      <c r="O68" s="77">
        <f t="shared" si="33"/>
        <v>423.76207204136279</v>
      </c>
      <c r="P68" s="77">
        <f t="shared" si="33"/>
        <v>430.77465713627038</v>
      </c>
      <c r="Q68" s="77">
        <f t="shared" si="33"/>
        <v>472.28711076098665</v>
      </c>
    </row>
    <row r="69" spans="1:17" ht="11.45" customHeight="1" x14ac:dyDescent="0.25">
      <c r="A69" s="93" t="s">
        <v>16</v>
      </c>
      <c r="B69" s="74">
        <f t="shared" ref="B69:Q69" si="34">IF(B12=0,0,B12/B23)</f>
        <v>202.08884969091829</v>
      </c>
      <c r="C69" s="74">
        <f t="shared" si="34"/>
        <v>204.26780977010753</v>
      </c>
      <c r="D69" s="74">
        <f t="shared" si="34"/>
        <v>203.71210729371651</v>
      </c>
      <c r="E69" s="74">
        <f t="shared" si="34"/>
        <v>198.20099340177143</v>
      </c>
      <c r="F69" s="74">
        <f t="shared" si="34"/>
        <v>208.5435861830766</v>
      </c>
      <c r="G69" s="74">
        <f t="shared" si="34"/>
        <v>160.82558658919885</v>
      </c>
      <c r="H69" s="74">
        <f t="shared" si="34"/>
        <v>202.22424996615914</v>
      </c>
      <c r="I69" s="74">
        <f t="shared" si="34"/>
        <v>196.27446013459348</v>
      </c>
      <c r="J69" s="74">
        <f t="shared" si="34"/>
        <v>184.18801742667375</v>
      </c>
      <c r="K69" s="74">
        <f t="shared" si="34"/>
        <v>146.91027675511674</v>
      </c>
      <c r="L69" s="74">
        <f t="shared" si="34"/>
        <v>165.7688180695045</v>
      </c>
      <c r="M69" s="74">
        <f t="shared" si="34"/>
        <v>159.6708507140678</v>
      </c>
      <c r="N69" s="74">
        <f t="shared" si="34"/>
        <v>177.19457530499918</v>
      </c>
      <c r="O69" s="74">
        <f t="shared" si="34"/>
        <v>375.67851003825859</v>
      </c>
      <c r="P69" s="74">
        <f t="shared" si="34"/>
        <v>386.82119971235591</v>
      </c>
      <c r="Q69" s="74">
        <f t="shared" si="34"/>
        <v>429.35191887362419</v>
      </c>
    </row>
    <row r="71" spans="1:17" ht="11.45" customHeight="1" x14ac:dyDescent="0.25">
      <c r="A71" s="27" t="s">
        <v>176</v>
      </c>
      <c r="B71" s="68"/>
      <c r="C71" s="68"/>
      <c r="D71" s="68"/>
      <c r="E71" s="68"/>
      <c r="F71" s="68"/>
      <c r="G71" s="68"/>
      <c r="H71" s="68"/>
      <c r="I71" s="68"/>
      <c r="J71" s="68"/>
      <c r="K71" s="68"/>
      <c r="L71" s="68"/>
      <c r="M71" s="68"/>
      <c r="N71" s="68"/>
      <c r="O71" s="68"/>
      <c r="P71" s="68"/>
      <c r="Q71" s="68"/>
    </row>
    <row r="72" spans="1:17" ht="11.45" customHeight="1" x14ac:dyDescent="0.25">
      <c r="A72" s="25" t="s">
        <v>174</v>
      </c>
      <c r="B72" s="79">
        <f>IF(B37=0,0,(B38*B73+B39*B74+B42*B77)/B37)</f>
        <v>364.69033856317094</v>
      </c>
      <c r="C72" s="79">
        <f t="shared" ref="C72:Q72" si="35">IF(C37=0,0,(C38*C73+C39*C74+C42*C77)/C37)</f>
        <v>361.92060491493385</v>
      </c>
      <c r="D72" s="79">
        <f t="shared" si="35"/>
        <v>361.19985543910371</v>
      </c>
      <c r="E72" s="79">
        <f t="shared" si="35"/>
        <v>358.92761394101876</v>
      </c>
      <c r="F72" s="79">
        <f t="shared" si="35"/>
        <v>356.91185410334344</v>
      </c>
      <c r="G72" s="79">
        <f t="shared" si="35"/>
        <v>354.41192711209277</v>
      </c>
      <c r="H72" s="79">
        <f t="shared" si="35"/>
        <v>355.74374484465221</v>
      </c>
      <c r="I72" s="79">
        <f t="shared" si="35"/>
        <v>355.59071729957805</v>
      </c>
      <c r="J72" s="79">
        <f t="shared" si="35"/>
        <v>357.50908147379346</v>
      </c>
      <c r="K72" s="79">
        <f t="shared" si="35"/>
        <v>362.45536806065053</v>
      </c>
      <c r="L72" s="79">
        <f t="shared" si="35"/>
        <v>364.0056417489422</v>
      </c>
      <c r="M72" s="79">
        <f t="shared" si="35"/>
        <v>364.09920449227889</v>
      </c>
      <c r="N72" s="79">
        <f t="shared" si="35"/>
        <v>364.16627744044837</v>
      </c>
      <c r="O72" s="79">
        <f t="shared" si="35"/>
        <v>366.19188921859546</v>
      </c>
      <c r="P72" s="79">
        <f t="shared" si="35"/>
        <v>366.84486635023734</v>
      </c>
      <c r="Q72" s="79">
        <f t="shared" si="35"/>
        <v>370.32019052659433</v>
      </c>
    </row>
    <row r="73" spans="1:17" ht="11.45" customHeight="1" x14ac:dyDescent="0.25">
      <c r="A73" s="91" t="s">
        <v>21</v>
      </c>
      <c r="B73" s="123">
        <v>400</v>
      </c>
      <c r="C73" s="123">
        <v>400</v>
      </c>
      <c r="D73" s="123">
        <v>400</v>
      </c>
      <c r="E73" s="123">
        <v>400</v>
      </c>
      <c r="F73" s="123">
        <v>400</v>
      </c>
      <c r="G73" s="123">
        <v>400</v>
      </c>
      <c r="H73" s="123">
        <v>400</v>
      </c>
      <c r="I73" s="123">
        <v>400</v>
      </c>
      <c r="J73" s="123">
        <v>400</v>
      </c>
      <c r="K73" s="123">
        <v>400</v>
      </c>
      <c r="L73" s="123">
        <v>400</v>
      </c>
      <c r="M73" s="123">
        <v>400</v>
      </c>
      <c r="N73" s="123">
        <v>400</v>
      </c>
      <c r="O73" s="123">
        <v>400</v>
      </c>
      <c r="P73" s="123">
        <v>400</v>
      </c>
      <c r="Q73" s="123">
        <v>400</v>
      </c>
    </row>
    <row r="74" spans="1:17" ht="11.45" customHeight="1" x14ac:dyDescent="0.25">
      <c r="A74" s="19" t="s">
        <v>20</v>
      </c>
      <c r="B74" s="76">
        <f>IF(B39=0,0,SUMPRODUCT(B75:B76,B40:B41)/B39)</f>
        <v>320</v>
      </c>
      <c r="C74" s="76">
        <f t="shared" ref="C74:Q74" si="36">IF(C39=0,0,SUMPRODUCT(C75:C76,C40:C41)/C39)</f>
        <v>320</v>
      </c>
      <c r="D74" s="76">
        <f t="shared" si="36"/>
        <v>320</v>
      </c>
      <c r="E74" s="76">
        <f t="shared" si="36"/>
        <v>320</v>
      </c>
      <c r="F74" s="76">
        <f t="shared" si="36"/>
        <v>320</v>
      </c>
      <c r="G74" s="76">
        <f t="shared" si="36"/>
        <v>320</v>
      </c>
      <c r="H74" s="76">
        <f t="shared" si="36"/>
        <v>320</v>
      </c>
      <c r="I74" s="76">
        <f t="shared" si="36"/>
        <v>320</v>
      </c>
      <c r="J74" s="76">
        <f t="shared" si="36"/>
        <v>320</v>
      </c>
      <c r="K74" s="76">
        <f t="shared" si="36"/>
        <v>320</v>
      </c>
      <c r="L74" s="76">
        <f t="shared" si="36"/>
        <v>320</v>
      </c>
      <c r="M74" s="76">
        <f t="shared" si="36"/>
        <v>320</v>
      </c>
      <c r="N74" s="76">
        <f t="shared" si="36"/>
        <v>320</v>
      </c>
      <c r="O74" s="76">
        <f t="shared" si="36"/>
        <v>320</v>
      </c>
      <c r="P74" s="76">
        <f t="shared" si="36"/>
        <v>320</v>
      </c>
      <c r="Q74" s="76">
        <f t="shared" si="36"/>
        <v>320</v>
      </c>
    </row>
    <row r="75" spans="1:17" ht="11.45" customHeight="1" x14ac:dyDescent="0.25">
      <c r="A75" s="62" t="s">
        <v>17</v>
      </c>
      <c r="B75" s="77">
        <v>320</v>
      </c>
      <c r="C75" s="77">
        <v>320</v>
      </c>
      <c r="D75" s="77">
        <v>320</v>
      </c>
      <c r="E75" s="77">
        <v>320</v>
      </c>
      <c r="F75" s="77">
        <v>320</v>
      </c>
      <c r="G75" s="77">
        <v>320</v>
      </c>
      <c r="H75" s="77">
        <v>320</v>
      </c>
      <c r="I75" s="77">
        <v>320</v>
      </c>
      <c r="J75" s="77">
        <v>320</v>
      </c>
      <c r="K75" s="77">
        <v>320</v>
      </c>
      <c r="L75" s="77">
        <v>320</v>
      </c>
      <c r="M75" s="77">
        <v>320</v>
      </c>
      <c r="N75" s="77">
        <v>320</v>
      </c>
      <c r="O75" s="77">
        <v>320</v>
      </c>
      <c r="P75" s="77">
        <v>320</v>
      </c>
      <c r="Q75" s="77">
        <v>320</v>
      </c>
    </row>
    <row r="76" spans="1:17" ht="11.45" customHeight="1" x14ac:dyDescent="0.25">
      <c r="A76" s="62" t="s">
        <v>16</v>
      </c>
      <c r="B76" s="77">
        <v>320</v>
      </c>
      <c r="C76" s="77">
        <v>320</v>
      </c>
      <c r="D76" s="77">
        <v>320</v>
      </c>
      <c r="E76" s="77">
        <v>320</v>
      </c>
      <c r="F76" s="77">
        <v>320</v>
      </c>
      <c r="G76" s="77">
        <v>320</v>
      </c>
      <c r="H76" s="77">
        <v>320</v>
      </c>
      <c r="I76" s="77">
        <v>320</v>
      </c>
      <c r="J76" s="77">
        <v>320</v>
      </c>
      <c r="K76" s="77">
        <v>320</v>
      </c>
      <c r="L76" s="77">
        <v>320</v>
      </c>
      <c r="M76" s="77">
        <v>320</v>
      </c>
      <c r="N76" s="77">
        <v>320</v>
      </c>
      <c r="O76" s="77">
        <v>320</v>
      </c>
      <c r="P76" s="77">
        <v>320</v>
      </c>
      <c r="Q76" s="77">
        <v>320</v>
      </c>
    </row>
    <row r="77" spans="1:17" ht="11.45" customHeight="1" x14ac:dyDescent="0.25">
      <c r="A77" s="118" t="s">
        <v>19</v>
      </c>
      <c r="B77" s="122">
        <v>560</v>
      </c>
      <c r="C77" s="122">
        <v>560</v>
      </c>
      <c r="D77" s="122">
        <v>560</v>
      </c>
      <c r="E77" s="122">
        <v>560</v>
      </c>
      <c r="F77" s="122">
        <v>560</v>
      </c>
      <c r="G77" s="122">
        <v>560</v>
      </c>
      <c r="H77" s="122">
        <v>560</v>
      </c>
      <c r="I77" s="122">
        <v>560</v>
      </c>
      <c r="J77" s="122">
        <v>560</v>
      </c>
      <c r="K77" s="122">
        <v>560</v>
      </c>
      <c r="L77" s="122">
        <v>560</v>
      </c>
      <c r="M77" s="122">
        <v>560</v>
      </c>
      <c r="N77" s="122">
        <v>560</v>
      </c>
      <c r="O77" s="122">
        <v>560</v>
      </c>
      <c r="P77" s="122">
        <v>560</v>
      </c>
      <c r="Q77" s="122">
        <v>560</v>
      </c>
    </row>
    <row r="78" spans="1:17" ht="11.45" customHeight="1" x14ac:dyDescent="0.25">
      <c r="A78" s="25" t="s">
        <v>137</v>
      </c>
      <c r="B78" s="79">
        <f>IF(B43=0,0,SUMPRODUCT(B79:B80,B44:B45)/B43)</f>
        <v>2100</v>
      </c>
      <c r="C78" s="79">
        <f t="shared" ref="C78:Q78" si="37">IF(C43=0,0,SUMPRODUCT(C79:C80,C44:C45)/C43)</f>
        <v>2100</v>
      </c>
      <c r="D78" s="79">
        <f t="shared" si="37"/>
        <v>2100</v>
      </c>
      <c r="E78" s="79">
        <f t="shared" si="37"/>
        <v>2100</v>
      </c>
      <c r="F78" s="79">
        <f t="shared" si="37"/>
        <v>2100</v>
      </c>
      <c r="G78" s="79">
        <f t="shared" si="37"/>
        <v>2100</v>
      </c>
      <c r="H78" s="79">
        <f t="shared" si="37"/>
        <v>2100</v>
      </c>
      <c r="I78" s="79">
        <f t="shared" si="37"/>
        <v>2100</v>
      </c>
      <c r="J78" s="79">
        <f t="shared" si="37"/>
        <v>2100</v>
      </c>
      <c r="K78" s="79">
        <f t="shared" si="37"/>
        <v>2100</v>
      </c>
      <c r="L78" s="79">
        <f t="shared" si="37"/>
        <v>2100</v>
      </c>
      <c r="M78" s="79">
        <f t="shared" si="37"/>
        <v>2100</v>
      </c>
      <c r="N78" s="79">
        <f t="shared" si="37"/>
        <v>2100</v>
      </c>
      <c r="O78" s="79">
        <f t="shared" si="37"/>
        <v>2100</v>
      </c>
      <c r="P78" s="79">
        <f t="shared" si="37"/>
        <v>2100</v>
      </c>
      <c r="Q78" s="79">
        <f t="shared" si="37"/>
        <v>2100</v>
      </c>
    </row>
    <row r="79" spans="1:17" ht="11.45" customHeight="1" x14ac:dyDescent="0.25">
      <c r="A79" s="116" t="s">
        <v>17</v>
      </c>
      <c r="B79" s="77">
        <v>2100</v>
      </c>
      <c r="C79" s="77">
        <v>2100</v>
      </c>
      <c r="D79" s="77">
        <v>2100</v>
      </c>
      <c r="E79" s="77">
        <v>2100</v>
      </c>
      <c r="F79" s="77">
        <v>2100</v>
      </c>
      <c r="G79" s="77">
        <v>2100</v>
      </c>
      <c r="H79" s="77">
        <v>2100</v>
      </c>
      <c r="I79" s="77">
        <v>2100</v>
      </c>
      <c r="J79" s="77">
        <v>2100</v>
      </c>
      <c r="K79" s="77">
        <v>2100</v>
      </c>
      <c r="L79" s="77">
        <v>2100</v>
      </c>
      <c r="M79" s="77">
        <v>2100</v>
      </c>
      <c r="N79" s="77">
        <v>2100</v>
      </c>
      <c r="O79" s="77">
        <v>2100</v>
      </c>
      <c r="P79" s="77">
        <v>2100</v>
      </c>
      <c r="Q79" s="77">
        <v>2100</v>
      </c>
    </row>
    <row r="80" spans="1:17" ht="11.45" customHeight="1" x14ac:dyDescent="0.25">
      <c r="A80" s="93" t="s">
        <v>16</v>
      </c>
      <c r="B80" s="74">
        <v>2100</v>
      </c>
      <c r="C80" s="74">
        <v>2100</v>
      </c>
      <c r="D80" s="74">
        <v>2100</v>
      </c>
      <c r="E80" s="74">
        <v>2100</v>
      </c>
      <c r="F80" s="74">
        <v>2100</v>
      </c>
      <c r="G80" s="74">
        <v>2100</v>
      </c>
      <c r="H80" s="74">
        <v>2100</v>
      </c>
      <c r="I80" s="74">
        <v>2100</v>
      </c>
      <c r="J80" s="74">
        <v>2100</v>
      </c>
      <c r="K80" s="74">
        <v>2100</v>
      </c>
      <c r="L80" s="74">
        <v>2100</v>
      </c>
      <c r="M80" s="74">
        <v>2100</v>
      </c>
      <c r="N80" s="74">
        <v>2100</v>
      </c>
      <c r="O80" s="74">
        <v>2100</v>
      </c>
      <c r="P80" s="74">
        <v>2100</v>
      </c>
      <c r="Q80" s="74">
        <v>2100</v>
      </c>
    </row>
    <row r="82" spans="1:17" ht="11.45" customHeight="1" x14ac:dyDescent="0.25">
      <c r="A82" s="27" t="s">
        <v>175</v>
      </c>
      <c r="B82" s="167"/>
      <c r="C82" s="167"/>
      <c r="D82" s="167"/>
      <c r="E82" s="167"/>
      <c r="F82" s="167"/>
      <c r="G82" s="167"/>
      <c r="H82" s="167"/>
      <c r="I82" s="167"/>
      <c r="J82" s="167"/>
      <c r="K82" s="167"/>
      <c r="L82" s="167"/>
      <c r="M82" s="167"/>
      <c r="N82" s="167"/>
      <c r="O82" s="167"/>
      <c r="P82" s="167"/>
      <c r="Q82" s="167"/>
    </row>
    <row r="83" spans="1:17" ht="11.45" customHeight="1" x14ac:dyDescent="0.25">
      <c r="A83" s="25" t="s">
        <v>39</v>
      </c>
      <c r="B83" s="168">
        <f>IF(B61=0,0,B61/B72)</f>
        <v>0.30130603010026491</v>
      </c>
      <c r="C83" s="168">
        <f t="shared" ref="C83:Q83" si="38">IF(C61=0,0,C61/C72)</f>
        <v>0.27917533208726231</v>
      </c>
      <c r="D83" s="168">
        <f t="shared" si="38"/>
        <v>0.27096107775942202</v>
      </c>
      <c r="E83" s="168">
        <f t="shared" si="38"/>
        <v>0.24931547840388193</v>
      </c>
      <c r="F83" s="168">
        <f t="shared" si="38"/>
        <v>0.21781085060075961</v>
      </c>
      <c r="G83" s="168">
        <f t="shared" si="38"/>
        <v>0.21095657201266391</v>
      </c>
      <c r="H83" s="168">
        <f t="shared" si="38"/>
        <v>0.25774581726042972</v>
      </c>
      <c r="I83" s="168">
        <f t="shared" si="38"/>
        <v>0.25597976593852767</v>
      </c>
      <c r="J83" s="168">
        <f t="shared" si="38"/>
        <v>0.26851490368409953</v>
      </c>
      <c r="K83" s="168">
        <f t="shared" si="38"/>
        <v>0.28173284286655886</v>
      </c>
      <c r="L83" s="168">
        <f t="shared" si="38"/>
        <v>0.25305791961573937</v>
      </c>
      <c r="M83" s="168">
        <f t="shared" si="38"/>
        <v>0.2422017858872593</v>
      </c>
      <c r="N83" s="168">
        <f t="shared" si="38"/>
        <v>0.21379527988016875</v>
      </c>
      <c r="O83" s="168">
        <f t="shared" si="38"/>
        <v>0.22890639643712479</v>
      </c>
      <c r="P83" s="168">
        <f t="shared" si="38"/>
        <v>0.25938554607753866</v>
      </c>
      <c r="Q83" s="168">
        <f t="shared" si="38"/>
        <v>0.26604811122223537</v>
      </c>
    </row>
    <row r="84" spans="1:17" ht="11.45" customHeight="1" x14ac:dyDescent="0.25">
      <c r="A84" s="91" t="s">
        <v>21</v>
      </c>
      <c r="B84" s="169">
        <f t="shared" ref="B84:Q84" si="39">IF(B62=0,0,B62/B73)</f>
        <v>0.17954074164708689</v>
      </c>
      <c r="C84" s="169">
        <f t="shared" si="39"/>
        <v>0.17952077252364718</v>
      </c>
      <c r="D84" s="169">
        <f t="shared" si="39"/>
        <v>0.17996737365808763</v>
      </c>
      <c r="E84" s="169">
        <f t="shared" si="39"/>
        <v>0.17962397636332375</v>
      </c>
      <c r="F84" s="169">
        <f t="shared" si="39"/>
        <v>0.17748188905904425</v>
      </c>
      <c r="G84" s="169">
        <f t="shared" si="39"/>
        <v>0.17931240935556669</v>
      </c>
      <c r="H84" s="169">
        <f t="shared" si="39"/>
        <v>0.17863048794964748</v>
      </c>
      <c r="I84" s="169">
        <f t="shared" si="39"/>
        <v>0.17716398536954439</v>
      </c>
      <c r="J84" s="169">
        <f t="shared" si="39"/>
        <v>0.17827821605240651</v>
      </c>
      <c r="K84" s="169">
        <f t="shared" si="39"/>
        <v>0.17628125152521654</v>
      </c>
      <c r="L84" s="169">
        <f t="shared" si="39"/>
        <v>0.17538082362705582</v>
      </c>
      <c r="M84" s="169">
        <f t="shared" si="39"/>
        <v>0.17522967029305783</v>
      </c>
      <c r="N84" s="169">
        <f t="shared" si="39"/>
        <v>0.16842364776410298</v>
      </c>
      <c r="O84" s="169">
        <f t="shared" si="39"/>
        <v>0.17096284970126591</v>
      </c>
      <c r="P84" s="169">
        <f t="shared" si="39"/>
        <v>0.17250496628352546</v>
      </c>
      <c r="Q84" s="169">
        <f t="shared" si="39"/>
        <v>0.17519226811660915</v>
      </c>
    </row>
    <row r="85" spans="1:17" ht="11.45" customHeight="1" x14ac:dyDescent="0.25">
      <c r="A85" s="19" t="s">
        <v>20</v>
      </c>
      <c r="B85" s="170">
        <f t="shared" ref="B85:Q85" si="40">IF(B63=0,0,B63/B74)</f>
        <v>0.37632465343991522</v>
      </c>
      <c r="C85" s="170">
        <f t="shared" si="40"/>
        <v>0.33068733305744702</v>
      </c>
      <c r="D85" s="170">
        <f t="shared" si="40"/>
        <v>0.31508621011313098</v>
      </c>
      <c r="E85" s="170">
        <f t="shared" si="40"/>
        <v>0.27958353855108803</v>
      </c>
      <c r="F85" s="170">
        <f t="shared" si="40"/>
        <v>0.2309397832395487</v>
      </c>
      <c r="G85" s="170">
        <f t="shared" si="40"/>
        <v>0.21696011077676491</v>
      </c>
      <c r="H85" s="170">
        <f t="shared" si="40"/>
        <v>0.28574842065618272</v>
      </c>
      <c r="I85" s="170">
        <f t="shared" si="40"/>
        <v>0.285719877526878</v>
      </c>
      <c r="J85" s="170">
        <f t="shared" si="40"/>
        <v>0.27920456539541416</v>
      </c>
      <c r="K85" s="170">
        <f t="shared" si="40"/>
        <v>0.23085546440489435</v>
      </c>
      <c r="L85" s="170">
        <f t="shared" si="40"/>
        <v>0.1910321087731402</v>
      </c>
      <c r="M85" s="170">
        <f t="shared" si="40"/>
        <v>0.18605211906194366</v>
      </c>
      <c r="N85" s="170">
        <f t="shared" si="40"/>
        <v>0.15243407817603671</v>
      </c>
      <c r="O85" s="170">
        <f t="shared" si="40"/>
        <v>0.15879927698165605</v>
      </c>
      <c r="P85" s="170">
        <f t="shared" si="40"/>
        <v>0.2052125788436093</v>
      </c>
      <c r="Q85" s="170">
        <f t="shared" si="40"/>
        <v>0.20508283193700549</v>
      </c>
    </row>
    <row r="86" spans="1:17" ht="11.45" customHeight="1" x14ac:dyDescent="0.25">
      <c r="A86" s="62" t="s">
        <v>17</v>
      </c>
      <c r="B86" s="171">
        <f t="shared" ref="B86:Q86" si="41">IF(B64=0,0,B64/B75)</f>
        <v>0.39082050178641181</v>
      </c>
      <c r="C86" s="171">
        <f t="shared" si="41"/>
        <v>0.36028194677276792</v>
      </c>
      <c r="D86" s="171">
        <f t="shared" si="41"/>
        <v>0.33777869783848419</v>
      </c>
      <c r="E86" s="171">
        <f t="shared" si="41"/>
        <v>0.32971653227443787</v>
      </c>
      <c r="F86" s="171">
        <f t="shared" si="41"/>
        <v>0.26251094188443785</v>
      </c>
      <c r="G86" s="171">
        <f t="shared" si="41"/>
        <v>0.26353710552828924</v>
      </c>
      <c r="H86" s="171">
        <f t="shared" si="41"/>
        <v>0.27672575812081157</v>
      </c>
      <c r="I86" s="171">
        <f t="shared" si="41"/>
        <v>0.29235394659310243</v>
      </c>
      <c r="J86" s="171">
        <f t="shared" si="41"/>
        <v>0.2431930846545122</v>
      </c>
      <c r="K86" s="171">
        <f t="shared" si="41"/>
        <v>0.21389531275416482</v>
      </c>
      <c r="L86" s="171">
        <f t="shared" si="41"/>
        <v>0.17305242753213529</v>
      </c>
      <c r="M86" s="171">
        <f t="shared" si="41"/>
        <v>0.15368036690766021</v>
      </c>
      <c r="N86" s="171">
        <f t="shared" si="41"/>
        <v>0.1262519725545545</v>
      </c>
      <c r="O86" s="171">
        <f t="shared" si="41"/>
        <v>0.1221976448253556</v>
      </c>
      <c r="P86" s="171">
        <f t="shared" si="41"/>
        <v>0.19130326821184213</v>
      </c>
      <c r="Q86" s="171">
        <f t="shared" si="41"/>
        <v>0.18866332655126708</v>
      </c>
    </row>
    <row r="87" spans="1:17" ht="11.45" customHeight="1" x14ac:dyDescent="0.25">
      <c r="A87" s="62" t="s">
        <v>16</v>
      </c>
      <c r="B87" s="171">
        <f t="shared" ref="B87:Q87" si="42">IF(B65=0,0,B65/B76)</f>
        <v>0.3528127077503565</v>
      </c>
      <c r="C87" s="171">
        <f t="shared" si="42"/>
        <v>0.29041247825072436</v>
      </c>
      <c r="D87" s="171">
        <f t="shared" si="42"/>
        <v>0.28705135905428075</v>
      </c>
      <c r="E87" s="171">
        <f t="shared" si="42"/>
        <v>0.23201465447950209</v>
      </c>
      <c r="F87" s="171">
        <f t="shared" si="42"/>
        <v>0.19995729039971316</v>
      </c>
      <c r="G87" s="171">
        <f t="shared" si="42"/>
        <v>0.1826148125643009</v>
      </c>
      <c r="H87" s="171">
        <f t="shared" si="42"/>
        <v>0.29987373714432586</v>
      </c>
      <c r="I87" s="171">
        <f t="shared" si="42"/>
        <v>0.26816790616311409</v>
      </c>
      <c r="J87" s="171">
        <f t="shared" si="42"/>
        <v>0.36956964114318003</v>
      </c>
      <c r="K87" s="171">
        <f t="shared" si="42"/>
        <v>0.27801321511155197</v>
      </c>
      <c r="L87" s="171">
        <f t="shared" si="42"/>
        <v>0.25621139569359913</v>
      </c>
      <c r="M87" s="171">
        <f t="shared" si="42"/>
        <v>0.21754237818641009</v>
      </c>
      <c r="N87" s="171">
        <f t="shared" si="42"/>
        <v>0.18604941987109219</v>
      </c>
      <c r="O87" s="171">
        <f t="shared" si="42"/>
        <v>0.18839749039577414</v>
      </c>
      <c r="P87" s="171">
        <f t="shared" si="42"/>
        <v>0.21656143871457681</v>
      </c>
      <c r="Q87" s="171">
        <f t="shared" si="42"/>
        <v>0.21152345827963748</v>
      </c>
    </row>
    <row r="88" spans="1:17" ht="11.45" customHeight="1" x14ac:dyDescent="0.25">
      <c r="A88" s="118" t="s">
        <v>19</v>
      </c>
      <c r="B88" s="172">
        <f t="shared" ref="B88:Q88" si="43">IF(B66=0,0,B66/B77)</f>
        <v>0.49944686172472735</v>
      </c>
      <c r="C88" s="172">
        <f t="shared" si="43"/>
        <v>0.49939131156969357</v>
      </c>
      <c r="D88" s="172">
        <f t="shared" si="43"/>
        <v>0.50063366766665918</v>
      </c>
      <c r="E88" s="172">
        <f t="shared" si="43"/>
        <v>0.49967840425613103</v>
      </c>
      <c r="F88" s="172">
        <f t="shared" si="43"/>
        <v>0.49371954070322366</v>
      </c>
      <c r="G88" s="172">
        <f t="shared" si="43"/>
        <v>0.49881168641363088</v>
      </c>
      <c r="H88" s="172">
        <f t="shared" si="43"/>
        <v>0.4969147158263158</v>
      </c>
      <c r="I88" s="172">
        <f t="shared" si="43"/>
        <v>0.49283519546439475</v>
      </c>
      <c r="J88" s="172">
        <f t="shared" si="43"/>
        <v>0.49593476502552952</v>
      </c>
      <c r="K88" s="172">
        <f t="shared" si="43"/>
        <v>0.49037960435875944</v>
      </c>
      <c r="L88" s="172">
        <f t="shared" si="43"/>
        <v>0.48787479189212857</v>
      </c>
      <c r="M88" s="172">
        <f t="shared" si="43"/>
        <v>0.48745431318845406</v>
      </c>
      <c r="N88" s="172">
        <f t="shared" si="43"/>
        <v>0.46852130354546184</v>
      </c>
      <c r="O88" s="172">
        <f t="shared" si="43"/>
        <v>0.47558486152771734</v>
      </c>
      <c r="P88" s="172">
        <f t="shared" si="43"/>
        <v>0.47987472510050538</v>
      </c>
      <c r="Q88" s="172">
        <f t="shared" si="43"/>
        <v>0.48735026772513707</v>
      </c>
    </row>
    <row r="89" spans="1:17" ht="11.45" customHeight="1" x14ac:dyDescent="0.25">
      <c r="A89" s="25" t="s">
        <v>18</v>
      </c>
      <c r="B89" s="168">
        <f t="shared" ref="B89:Q89" si="44">IF(B67=0,0,B67/B78)</f>
        <v>9.9242055252206765E-2</v>
      </c>
      <c r="C89" s="168">
        <f t="shared" si="44"/>
        <v>0.10036919966763463</v>
      </c>
      <c r="D89" s="168">
        <f t="shared" si="44"/>
        <v>9.9827422555871917E-2</v>
      </c>
      <c r="E89" s="168">
        <f t="shared" si="44"/>
        <v>9.9827422555871903E-2</v>
      </c>
      <c r="F89" s="168">
        <f t="shared" si="44"/>
        <v>0.10718379659556128</v>
      </c>
      <c r="G89" s="168">
        <f t="shared" si="44"/>
        <v>0.10170042049634367</v>
      </c>
      <c r="H89" s="168">
        <f t="shared" si="44"/>
        <v>0.10358941217653553</v>
      </c>
      <c r="I89" s="168">
        <f t="shared" si="44"/>
        <v>0.10424610132383365</v>
      </c>
      <c r="J89" s="168">
        <f t="shared" si="44"/>
        <v>9.4588594362274903E-2</v>
      </c>
      <c r="K89" s="168">
        <f t="shared" si="44"/>
        <v>7.7488906757199438E-2</v>
      </c>
      <c r="L89" s="168">
        <f t="shared" si="44"/>
        <v>8.507969599257735E-2</v>
      </c>
      <c r="M89" s="168">
        <f t="shared" si="44"/>
        <v>8.6724403408413128E-2</v>
      </c>
      <c r="N89" s="168">
        <f t="shared" si="44"/>
        <v>9.4701407204035568E-2</v>
      </c>
      <c r="O89" s="168">
        <f t="shared" si="44"/>
        <v>0.18866590295161725</v>
      </c>
      <c r="P89" s="168">
        <f t="shared" si="44"/>
        <v>0.19145327507696844</v>
      </c>
      <c r="Q89" s="168">
        <f t="shared" si="44"/>
        <v>0.20786996315448414</v>
      </c>
    </row>
    <row r="90" spans="1:17" ht="11.45" customHeight="1" x14ac:dyDescent="0.25">
      <c r="A90" s="116" t="s">
        <v>17</v>
      </c>
      <c r="B90" s="171">
        <f t="shared" ref="B90:Q90" si="45">IF(B68=0,0,B68/B79)</f>
        <v>0.10585606412381429</v>
      </c>
      <c r="C90" s="171">
        <f t="shared" si="45"/>
        <v>0.10699742416529437</v>
      </c>
      <c r="D90" s="171">
        <f t="shared" si="45"/>
        <v>0.10670634191575627</v>
      </c>
      <c r="E90" s="171">
        <f t="shared" si="45"/>
        <v>0.10665524211797478</v>
      </c>
      <c r="F90" s="171">
        <f t="shared" si="45"/>
        <v>0.11462806585772134</v>
      </c>
      <c r="G90" s="171">
        <f t="shared" si="45"/>
        <v>0.10845139453996633</v>
      </c>
      <c r="H90" s="171">
        <f t="shared" si="45"/>
        <v>0.10967932190200057</v>
      </c>
      <c r="I90" s="171">
        <f t="shared" si="45"/>
        <v>0.10878008788960322</v>
      </c>
      <c r="J90" s="171">
        <f t="shared" si="45"/>
        <v>9.8186363277576558E-2</v>
      </c>
      <c r="K90" s="171">
        <f t="shared" si="45"/>
        <v>7.9570408672595613E-2</v>
      </c>
      <c r="L90" s="171">
        <f t="shared" si="45"/>
        <v>8.8342936379406684E-2</v>
      </c>
      <c r="M90" s="171">
        <f t="shared" si="45"/>
        <v>9.1719735001124472E-2</v>
      </c>
      <c r="N90" s="171">
        <f t="shared" si="45"/>
        <v>0.10035783902613728</v>
      </c>
      <c r="O90" s="171">
        <f t="shared" si="45"/>
        <v>0.20179146287683941</v>
      </c>
      <c r="P90" s="171">
        <f t="shared" si="45"/>
        <v>0.2051307891125097</v>
      </c>
      <c r="Q90" s="171">
        <f t="shared" si="45"/>
        <v>0.2248986241718984</v>
      </c>
    </row>
    <row r="91" spans="1:17" ht="11.45" customHeight="1" x14ac:dyDescent="0.25">
      <c r="A91" s="93" t="s">
        <v>16</v>
      </c>
      <c r="B91" s="173">
        <f t="shared" ref="B91:Q91" si="46">IF(B69=0,0,B69/B80)</f>
        <v>9.6232785567103948E-2</v>
      </c>
      <c r="C91" s="173">
        <f t="shared" si="46"/>
        <v>9.7270385604813117E-2</v>
      </c>
      <c r="D91" s="173">
        <f t="shared" si="46"/>
        <v>9.700576537796024E-2</v>
      </c>
      <c r="E91" s="173">
        <f t="shared" si="46"/>
        <v>9.4381425429414967E-2</v>
      </c>
      <c r="F91" s="173">
        <f t="shared" si="46"/>
        <v>9.9306469610988851E-2</v>
      </c>
      <c r="G91" s="173">
        <f t="shared" si="46"/>
        <v>7.6583612661523262E-2</v>
      </c>
      <c r="H91" s="173">
        <f t="shared" si="46"/>
        <v>9.6297261888647206E-2</v>
      </c>
      <c r="I91" s="173">
        <f t="shared" si="46"/>
        <v>9.346402863552071E-2</v>
      </c>
      <c r="J91" s="173">
        <f t="shared" si="46"/>
        <v>8.7708579726987507E-2</v>
      </c>
      <c r="K91" s="173">
        <f t="shared" si="46"/>
        <v>6.9957274645293679E-2</v>
      </c>
      <c r="L91" s="173">
        <f t="shared" si="46"/>
        <v>7.8937532414049758E-2</v>
      </c>
      <c r="M91" s="173">
        <f t="shared" si="46"/>
        <v>7.6033738435270379E-2</v>
      </c>
      <c r="N91" s="173">
        <f t="shared" si="46"/>
        <v>8.4378369192856753E-2</v>
      </c>
      <c r="O91" s="173">
        <f t="shared" si="46"/>
        <v>0.17889452858964694</v>
      </c>
      <c r="P91" s="173">
        <f t="shared" si="46"/>
        <v>0.18420057129159806</v>
      </c>
      <c r="Q91" s="173">
        <f t="shared" si="46"/>
        <v>0.2044532947017258</v>
      </c>
    </row>
    <row r="93" spans="1:17" ht="11.45" customHeight="1" x14ac:dyDescent="0.25">
      <c r="A93" s="27" t="s">
        <v>111</v>
      </c>
      <c r="B93" s="68"/>
      <c r="C93" s="68"/>
      <c r="D93" s="68"/>
      <c r="E93" s="68"/>
      <c r="F93" s="68"/>
      <c r="G93" s="68"/>
      <c r="H93" s="68"/>
      <c r="I93" s="68"/>
      <c r="J93" s="68"/>
      <c r="K93" s="68"/>
      <c r="L93" s="68"/>
      <c r="M93" s="68"/>
      <c r="N93" s="68"/>
      <c r="O93" s="68"/>
      <c r="P93" s="68"/>
      <c r="Q93" s="68"/>
    </row>
    <row r="94" spans="1:17" ht="11.45" customHeight="1" x14ac:dyDescent="0.25">
      <c r="A94" s="25" t="s">
        <v>39</v>
      </c>
      <c r="B94" s="40">
        <f t="shared" ref="B94:Q94" si="47">IF(B15=0,0,B15/B37*1000000)</f>
        <v>190683.32267191118</v>
      </c>
      <c r="C94" s="40">
        <f t="shared" si="47"/>
        <v>195839.8626801295</v>
      </c>
      <c r="D94" s="40">
        <f t="shared" si="47"/>
        <v>197267.93798031961</v>
      </c>
      <c r="E94" s="40">
        <f t="shared" si="47"/>
        <v>200182.11652522258</v>
      </c>
      <c r="F94" s="40">
        <f t="shared" si="47"/>
        <v>204314.77873242027</v>
      </c>
      <c r="G94" s="40">
        <f t="shared" si="47"/>
        <v>200523.82992660266</v>
      </c>
      <c r="H94" s="40">
        <f t="shared" si="47"/>
        <v>166845.66281378045</v>
      </c>
      <c r="I94" s="40">
        <f t="shared" si="47"/>
        <v>160863.07419075564</v>
      </c>
      <c r="J94" s="40">
        <f t="shared" si="47"/>
        <v>161920.98524989811</v>
      </c>
      <c r="K94" s="40">
        <f t="shared" si="47"/>
        <v>140473.98889771491</v>
      </c>
      <c r="L94" s="40">
        <f t="shared" si="47"/>
        <v>152795.75490660383</v>
      </c>
      <c r="M94" s="40">
        <f t="shared" si="47"/>
        <v>162205.97660662042</v>
      </c>
      <c r="N94" s="40">
        <f t="shared" si="47"/>
        <v>178586.35793545601</v>
      </c>
      <c r="O94" s="40">
        <f t="shared" si="47"/>
        <v>181341.88836696275</v>
      </c>
      <c r="P94" s="40">
        <f t="shared" si="47"/>
        <v>169590.38666032196</v>
      </c>
      <c r="Q94" s="40">
        <f t="shared" si="47"/>
        <v>180084.05070561351</v>
      </c>
    </row>
    <row r="95" spans="1:17" ht="11.45" customHeight="1" x14ac:dyDescent="0.25">
      <c r="A95" s="91" t="s">
        <v>21</v>
      </c>
      <c r="B95" s="121">
        <f t="shared" ref="B95:Q95" si="48">IF(B16=0,0,B16/B38*1000000)</f>
        <v>113699.76017100575</v>
      </c>
      <c r="C95" s="121">
        <f t="shared" si="48"/>
        <v>113707.42087246972</v>
      </c>
      <c r="D95" s="121">
        <f t="shared" si="48"/>
        <v>113694.54978369079</v>
      </c>
      <c r="E95" s="121">
        <f t="shared" si="48"/>
        <v>113698.90191122844</v>
      </c>
      <c r="F95" s="121">
        <f t="shared" si="48"/>
        <v>113706.99627580885</v>
      </c>
      <c r="G95" s="121">
        <f t="shared" si="48"/>
        <v>113736.07477701972</v>
      </c>
      <c r="H95" s="121">
        <f t="shared" si="48"/>
        <v>113723.85571274877</v>
      </c>
      <c r="I95" s="121">
        <f t="shared" si="48"/>
        <v>113742.8324341791</v>
      </c>
      <c r="J95" s="121">
        <f t="shared" si="48"/>
        <v>113723.85134271061</v>
      </c>
      <c r="K95" s="121">
        <f t="shared" si="48"/>
        <v>102189.38325170116</v>
      </c>
      <c r="L95" s="121">
        <f t="shared" si="48"/>
        <v>113751.26015761397</v>
      </c>
      <c r="M95" s="121">
        <f t="shared" si="48"/>
        <v>113705.30485857629</v>
      </c>
      <c r="N95" s="121">
        <f t="shared" si="48"/>
        <v>112957.4216008303</v>
      </c>
      <c r="O95" s="121">
        <f t="shared" si="48"/>
        <v>110423.90631529379</v>
      </c>
      <c r="P95" s="121">
        <f t="shared" si="48"/>
        <v>112306.97127109078</v>
      </c>
      <c r="Q95" s="121">
        <f t="shared" si="48"/>
        <v>112510.65450336754</v>
      </c>
    </row>
    <row r="96" spans="1:17" ht="11.45" customHeight="1" x14ac:dyDescent="0.25">
      <c r="A96" s="19" t="s">
        <v>20</v>
      </c>
      <c r="B96" s="38">
        <f t="shared" ref="B96:Q96" si="49">IF(B17=0,0,B17/B39*1000000)</f>
        <v>270634.57791352895</v>
      </c>
      <c r="C96" s="38">
        <f t="shared" si="49"/>
        <v>270338.16425120778</v>
      </c>
      <c r="D96" s="38">
        <f t="shared" si="49"/>
        <v>270398.32115904597</v>
      </c>
      <c r="E96" s="38">
        <f t="shared" si="49"/>
        <v>269214.59727296932</v>
      </c>
      <c r="F96" s="38">
        <f t="shared" si="49"/>
        <v>270381.36015134916</v>
      </c>
      <c r="G96" s="38">
        <f t="shared" si="49"/>
        <v>255585.29688972665</v>
      </c>
      <c r="H96" s="38">
        <f t="shared" si="49"/>
        <v>199177.6595142388</v>
      </c>
      <c r="I96" s="38">
        <f t="shared" si="49"/>
        <v>189122.85319470949</v>
      </c>
      <c r="J96" s="38">
        <f t="shared" si="49"/>
        <v>184268.81517609334</v>
      </c>
      <c r="K96" s="38">
        <f t="shared" si="49"/>
        <v>141812.08715370204</v>
      </c>
      <c r="L96" s="38">
        <f t="shared" si="49"/>
        <v>157697.18948322753</v>
      </c>
      <c r="M96" s="38">
        <f t="shared" si="49"/>
        <v>177774.22484893931</v>
      </c>
      <c r="N96" s="38">
        <f t="shared" si="49"/>
        <v>208991.86256781188</v>
      </c>
      <c r="O96" s="38">
        <f t="shared" si="49"/>
        <v>213170.68940598352</v>
      </c>
      <c r="P96" s="38">
        <f t="shared" si="49"/>
        <v>189039.67855349075</v>
      </c>
      <c r="Q96" s="38">
        <f t="shared" si="49"/>
        <v>210308.65603644645</v>
      </c>
    </row>
    <row r="97" spans="1:17" ht="11.45" customHeight="1" x14ac:dyDescent="0.25">
      <c r="A97" s="62" t="s">
        <v>17</v>
      </c>
      <c r="B97" s="42">
        <f t="shared" ref="B97:Q97" si="50">IF(B18=0,0,B18/B40*1000000)</f>
        <v>271414.55962111376</v>
      </c>
      <c r="C97" s="42">
        <f t="shared" si="50"/>
        <v>271307.3875875767</v>
      </c>
      <c r="D97" s="42">
        <f t="shared" si="50"/>
        <v>271280.91598211176</v>
      </c>
      <c r="E97" s="42">
        <f t="shared" si="50"/>
        <v>269280.27340116078</v>
      </c>
      <c r="F97" s="42">
        <f t="shared" si="50"/>
        <v>271404.11151788232</v>
      </c>
      <c r="G97" s="42">
        <f t="shared" si="50"/>
        <v>239030.9130122214</v>
      </c>
      <c r="H97" s="42">
        <f t="shared" si="50"/>
        <v>249815.92482690408</v>
      </c>
      <c r="I97" s="42">
        <f t="shared" si="50"/>
        <v>271370.4918032788</v>
      </c>
      <c r="J97" s="42">
        <f t="shared" si="50"/>
        <v>259129.40615350104</v>
      </c>
      <c r="K97" s="42">
        <f t="shared" si="50"/>
        <v>203524.72458009751</v>
      </c>
      <c r="L97" s="42">
        <f t="shared" si="50"/>
        <v>241296.78241027458</v>
      </c>
      <c r="M97" s="42">
        <f t="shared" si="50"/>
        <v>170690.4514757006</v>
      </c>
      <c r="N97" s="42">
        <f t="shared" si="50"/>
        <v>228765.77585907417</v>
      </c>
      <c r="O97" s="42">
        <f t="shared" si="50"/>
        <v>202246.8736985384</v>
      </c>
      <c r="P97" s="42">
        <f t="shared" si="50"/>
        <v>188111.29858202534</v>
      </c>
      <c r="Q97" s="42">
        <f t="shared" si="50"/>
        <v>156697.82038906653</v>
      </c>
    </row>
    <row r="98" spans="1:17" ht="11.45" customHeight="1" x14ac:dyDescent="0.25">
      <c r="A98" s="62" t="s">
        <v>16</v>
      </c>
      <c r="B98" s="42">
        <f t="shared" ref="B98:Q98" si="51">IF(B19=0,0,B19/B41*1000000)</f>
        <v>269378.95315529074</v>
      </c>
      <c r="C98" s="42">
        <f t="shared" si="51"/>
        <v>269030.23383492487</v>
      </c>
      <c r="D98" s="42">
        <f t="shared" si="51"/>
        <v>269315.84042708809</v>
      </c>
      <c r="E98" s="42">
        <f t="shared" si="51"/>
        <v>269152.30983935279</v>
      </c>
      <c r="F98" s="42">
        <f t="shared" si="51"/>
        <v>269385.14503648825</v>
      </c>
      <c r="G98" s="42">
        <f t="shared" si="51"/>
        <v>269340.14734187303</v>
      </c>
      <c r="H98" s="42">
        <f t="shared" si="51"/>
        <v>151197.07260598705</v>
      </c>
      <c r="I98" s="42">
        <f t="shared" si="51"/>
        <v>104958.91359339628</v>
      </c>
      <c r="J98" s="42">
        <f t="shared" si="51"/>
        <v>106826.82450980949</v>
      </c>
      <c r="K98" s="42">
        <f t="shared" si="51"/>
        <v>76942.05897525842</v>
      </c>
      <c r="L98" s="42">
        <f t="shared" si="51"/>
        <v>69902.07795203499</v>
      </c>
      <c r="M98" s="42">
        <f t="shared" si="51"/>
        <v>185253.00417235863</v>
      </c>
      <c r="N98" s="42">
        <f t="shared" si="51"/>
        <v>188115.31470640487</v>
      </c>
      <c r="O98" s="42">
        <f t="shared" si="51"/>
        <v>222906.6924389202</v>
      </c>
      <c r="P98" s="42">
        <f t="shared" si="51"/>
        <v>189803.9767168125</v>
      </c>
      <c r="Q98" s="42">
        <f t="shared" si="51"/>
        <v>242907.18613705109</v>
      </c>
    </row>
    <row r="99" spans="1:17" ht="11.45" customHeight="1" x14ac:dyDescent="0.25">
      <c r="A99" s="118" t="s">
        <v>19</v>
      </c>
      <c r="B99" s="120">
        <f t="shared" ref="B99:Q99" si="52">IF(B20=0,0,B20/B42*1000000)</f>
        <v>578616.30012077733</v>
      </c>
      <c r="C99" s="120">
        <f t="shared" si="52"/>
        <v>571299.88286226301</v>
      </c>
      <c r="D99" s="120">
        <f t="shared" si="52"/>
        <v>576253.8201568824</v>
      </c>
      <c r="E99" s="120">
        <f t="shared" si="52"/>
        <v>536588.51540891523</v>
      </c>
      <c r="F99" s="120">
        <f t="shared" si="52"/>
        <v>558603.87944302813</v>
      </c>
      <c r="G99" s="120">
        <f t="shared" si="52"/>
        <v>573777.44817789237</v>
      </c>
      <c r="H99" s="120">
        <f t="shared" si="52"/>
        <v>587390.76865080686</v>
      </c>
      <c r="I99" s="120">
        <f t="shared" si="52"/>
        <v>569195.3072774139</v>
      </c>
      <c r="J99" s="120">
        <f t="shared" si="52"/>
        <v>580666.46943132963</v>
      </c>
      <c r="K99" s="120">
        <f t="shared" si="52"/>
        <v>585949.45585756341</v>
      </c>
      <c r="L99" s="120">
        <f t="shared" si="52"/>
        <v>587385.23666377389</v>
      </c>
      <c r="M99" s="120">
        <f t="shared" si="52"/>
        <v>559769.38671202981</v>
      </c>
      <c r="N99" s="120">
        <f t="shared" si="52"/>
        <v>579589.54381786345</v>
      </c>
      <c r="O99" s="120">
        <f t="shared" si="52"/>
        <v>587127.07090054348</v>
      </c>
      <c r="P99" s="120">
        <f t="shared" si="52"/>
        <v>573335.23394479032</v>
      </c>
      <c r="Q99" s="120">
        <f t="shared" si="52"/>
        <v>584977.1717700389</v>
      </c>
    </row>
    <row r="100" spans="1:17" ht="11.45" customHeight="1" x14ac:dyDescent="0.25">
      <c r="A100" s="25" t="s">
        <v>18</v>
      </c>
      <c r="B100" s="40">
        <f t="shared" ref="B100:Q100" si="53">IF(B21=0,0,B21/B43*1000000)</f>
        <v>100318.88903176032</v>
      </c>
      <c r="C100" s="40">
        <f t="shared" si="53"/>
        <v>99267.857142857145</v>
      </c>
      <c r="D100" s="40">
        <f t="shared" si="53"/>
        <v>98107.936507936538</v>
      </c>
      <c r="E100" s="40">
        <f t="shared" si="53"/>
        <v>98967.699847487995</v>
      </c>
      <c r="F100" s="40">
        <f t="shared" si="53"/>
        <v>91777.40863787377</v>
      </c>
      <c r="G100" s="40">
        <f t="shared" si="53"/>
        <v>79947.362880303204</v>
      </c>
      <c r="H100" s="40">
        <f t="shared" si="53"/>
        <v>81120.576671035378</v>
      </c>
      <c r="I100" s="40">
        <f t="shared" si="53"/>
        <v>78306.636155606408</v>
      </c>
      <c r="J100" s="40">
        <f t="shared" si="53"/>
        <v>84258.835494533443</v>
      </c>
      <c r="K100" s="40">
        <f t="shared" si="53"/>
        <v>72958.174904942964</v>
      </c>
      <c r="L100" s="40">
        <f t="shared" si="53"/>
        <v>78068.857589984356</v>
      </c>
      <c r="M100" s="40">
        <f t="shared" si="53"/>
        <v>81084.375</v>
      </c>
      <c r="N100" s="40">
        <f t="shared" si="53"/>
        <v>79661.641541038523</v>
      </c>
      <c r="O100" s="40">
        <f t="shared" si="53"/>
        <v>57485.365853658535</v>
      </c>
      <c r="P100" s="40">
        <f t="shared" si="53"/>
        <v>63308.823529411762</v>
      </c>
      <c r="Q100" s="40">
        <f t="shared" si="53"/>
        <v>69102.981029810297</v>
      </c>
    </row>
    <row r="101" spans="1:17" ht="11.45" customHeight="1" x14ac:dyDescent="0.25">
      <c r="A101" s="116" t="s">
        <v>17</v>
      </c>
      <c r="B101" s="42">
        <f t="shared" ref="B101:Q101" si="54">IF(B22=0,0,B22/B44*1000000)</f>
        <v>53048.053924766267</v>
      </c>
      <c r="C101" s="42">
        <f t="shared" si="54"/>
        <v>53910.850184822812</v>
      </c>
      <c r="D101" s="42">
        <f t="shared" si="54"/>
        <v>48569.306785373468</v>
      </c>
      <c r="E101" s="42">
        <f t="shared" si="54"/>
        <v>75203.182409498389</v>
      </c>
      <c r="F101" s="42">
        <f t="shared" si="54"/>
        <v>78145.275519765171</v>
      </c>
      <c r="G101" s="42">
        <f t="shared" si="54"/>
        <v>97498.291181875058</v>
      </c>
      <c r="H101" s="42">
        <f t="shared" si="54"/>
        <v>69829.844352210508</v>
      </c>
      <c r="I101" s="42">
        <f t="shared" si="54"/>
        <v>87282.291694676896</v>
      </c>
      <c r="J101" s="42">
        <f t="shared" si="54"/>
        <v>87600.73439004652</v>
      </c>
      <c r="K101" s="42">
        <f t="shared" si="54"/>
        <v>90780.689804737383</v>
      </c>
      <c r="L101" s="42">
        <f t="shared" si="54"/>
        <v>82371.337824293892</v>
      </c>
      <c r="M101" s="42">
        <f t="shared" si="54"/>
        <v>89425.888493887847</v>
      </c>
      <c r="N101" s="42">
        <f t="shared" si="54"/>
        <v>87158.474731688926</v>
      </c>
      <c r="O101" s="42">
        <f t="shared" si="54"/>
        <v>62087.540523295516</v>
      </c>
      <c r="P101" s="42">
        <f t="shared" si="54"/>
        <v>55941.050273299836</v>
      </c>
      <c r="Q101" s="42">
        <f t="shared" si="54"/>
        <v>35216.525262791663</v>
      </c>
    </row>
    <row r="102" spans="1:17" ht="11.45" customHeight="1" x14ac:dyDescent="0.25">
      <c r="A102" s="93" t="s">
        <v>16</v>
      </c>
      <c r="B102" s="36">
        <f t="shared" ref="B102:Q102" si="55">IF(B23=0,0,B23/B45*1000000)</f>
        <v>168726.24292007551</v>
      </c>
      <c r="C102" s="36">
        <f t="shared" si="55"/>
        <v>163629.74390620174</v>
      </c>
      <c r="D102" s="36">
        <f t="shared" si="55"/>
        <v>168679.13100494983</v>
      </c>
      <c r="E102" s="36">
        <f t="shared" si="55"/>
        <v>132318.75298233118</v>
      </c>
      <c r="F102" s="36">
        <f t="shared" si="55"/>
        <v>112554.26561243342</v>
      </c>
      <c r="G102" s="36">
        <f t="shared" si="55"/>
        <v>47880.354295972968</v>
      </c>
      <c r="H102" s="36">
        <f t="shared" si="55"/>
        <v>100597.08992100829</v>
      </c>
      <c r="I102" s="36">
        <f t="shared" si="55"/>
        <v>62919.798088628406</v>
      </c>
      <c r="J102" s="36">
        <f t="shared" si="55"/>
        <v>78529.86595936818</v>
      </c>
      <c r="K102" s="36">
        <f t="shared" si="55"/>
        <v>42656.239921308901</v>
      </c>
      <c r="L102" s="36">
        <f t="shared" si="55"/>
        <v>71080.640207358389</v>
      </c>
      <c r="M102" s="36">
        <f t="shared" si="55"/>
        <v>67591.251945469761</v>
      </c>
      <c r="N102" s="36">
        <f t="shared" si="55"/>
        <v>68853.323750837008</v>
      </c>
      <c r="O102" s="36">
        <f t="shared" si="55"/>
        <v>54479.106593653727</v>
      </c>
      <c r="P102" s="36">
        <f t="shared" si="55"/>
        <v>68062.225630129149</v>
      </c>
      <c r="Q102" s="36">
        <f t="shared" si="55"/>
        <v>85636.292109686314</v>
      </c>
    </row>
    <row r="104" spans="1:17" ht="11.45" customHeight="1" x14ac:dyDescent="0.25">
      <c r="A104" s="27" t="s">
        <v>110</v>
      </c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</row>
    <row r="105" spans="1:17" ht="11.45" customHeight="1" x14ac:dyDescent="0.25">
      <c r="A105" s="25" t="s">
        <v>63</v>
      </c>
      <c r="B105" s="40">
        <f t="shared" ref="B105:Q105" si="56">IF(B4=0,0,B4/B37*1000000)</f>
        <v>20952931.46160198</v>
      </c>
      <c r="C105" s="40">
        <f t="shared" si="56"/>
        <v>19787523.629489601</v>
      </c>
      <c r="D105" s="40">
        <f t="shared" si="56"/>
        <v>19306830.502349116</v>
      </c>
      <c r="E105" s="40">
        <f t="shared" si="56"/>
        <v>17913538.873994641</v>
      </c>
      <c r="F105" s="40">
        <f t="shared" si="56"/>
        <v>15883282.674772037</v>
      </c>
      <c r="G105" s="40">
        <f t="shared" si="56"/>
        <v>14992269.464384317</v>
      </c>
      <c r="H105" s="40">
        <f t="shared" si="56"/>
        <v>15298322.793511136</v>
      </c>
      <c r="I105" s="40">
        <f t="shared" si="56"/>
        <v>14642405.06329114</v>
      </c>
      <c r="J105" s="40">
        <f t="shared" si="56"/>
        <v>15543850.544888427</v>
      </c>
      <c r="K105" s="40">
        <f t="shared" si="56"/>
        <v>14344583.02763512</v>
      </c>
      <c r="L105" s="40">
        <f t="shared" si="56"/>
        <v>14074706.158909261</v>
      </c>
      <c r="M105" s="40">
        <f t="shared" si="56"/>
        <v>14304211.51146467</v>
      </c>
      <c r="N105" s="40">
        <f t="shared" si="56"/>
        <v>13904203.643157404</v>
      </c>
      <c r="O105" s="40">
        <f t="shared" si="56"/>
        <v>15200741.839762611</v>
      </c>
      <c r="P105" s="40">
        <f t="shared" si="56"/>
        <v>16137247.064701473</v>
      </c>
      <c r="Q105" s="40">
        <f t="shared" si="56"/>
        <v>17742418.629267003</v>
      </c>
    </row>
    <row r="106" spans="1:17" ht="11.45" customHeight="1" x14ac:dyDescent="0.25">
      <c r="A106" s="91" t="s">
        <v>21</v>
      </c>
      <c r="B106" s="121">
        <f t="shared" ref="B106:Q106" si="57">IF(B5=0,0,B5/B38*1000000)</f>
        <v>8165495.7064793119</v>
      </c>
      <c r="C106" s="121">
        <f t="shared" si="57"/>
        <v>8165137.6146788998</v>
      </c>
      <c r="D106" s="121">
        <f t="shared" si="57"/>
        <v>8184523.8095238106</v>
      </c>
      <c r="E106" s="121">
        <f t="shared" si="57"/>
        <v>8169219.5477753468</v>
      </c>
      <c r="F106" s="121">
        <f t="shared" si="57"/>
        <v>8072372.9993041055</v>
      </c>
      <c r="G106" s="121">
        <f t="shared" si="57"/>
        <v>8157715.8395649223</v>
      </c>
      <c r="H106" s="121">
        <f t="shared" si="57"/>
        <v>8125819.134993447</v>
      </c>
      <c r="I106" s="121">
        <f t="shared" si="57"/>
        <v>8060453.4005037788</v>
      </c>
      <c r="J106" s="121">
        <f t="shared" si="57"/>
        <v>8109794.1359950099</v>
      </c>
      <c r="K106" s="121">
        <f t="shared" si="57"/>
        <v>7205628.9488799544</v>
      </c>
      <c r="L106" s="121">
        <f t="shared" si="57"/>
        <v>7979915.8780231345</v>
      </c>
      <c r="M106" s="121">
        <f t="shared" si="57"/>
        <v>7969817.2323759794</v>
      </c>
      <c r="N106" s="121">
        <f t="shared" si="57"/>
        <v>7609880.3952158093</v>
      </c>
      <c r="O106" s="121">
        <f t="shared" si="57"/>
        <v>7551354.2795232954</v>
      </c>
      <c r="P106" s="121">
        <f t="shared" si="57"/>
        <v>7749404.1170097515</v>
      </c>
      <c r="Q106" s="121">
        <f t="shared" si="57"/>
        <v>7884398.6998916566</v>
      </c>
    </row>
    <row r="107" spans="1:17" ht="11.45" customHeight="1" x14ac:dyDescent="0.25">
      <c r="A107" s="19" t="s">
        <v>20</v>
      </c>
      <c r="B107" s="38">
        <f t="shared" ref="B107:Q107" si="58">IF(B6=0,0,B6/B39*1000000)</f>
        <v>32590868.397493288</v>
      </c>
      <c r="C107" s="38">
        <f t="shared" si="58"/>
        <v>28607170.099160947</v>
      </c>
      <c r="D107" s="38">
        <f t="shared" si="58"/>
        <v>27263610.315186244</v>
      </c>
      <c r="E107" s="38">
        <f t="shared" si="58"/>
        <v>24085750.31525851</v>
      </c>
      <c r="F107" s="38">
        <f t="shared" si="58"/>
        <v>19981380.065717414</v>
      </c>
      <c r="G107" s="38">
        <f t="shared" si="58"/>
        <v>17744580.584354382</v>
      </c>
      <c r="H107" s="38">
        <f t="shared" si="58"/>
        <v>18212704.523580369</v>
      </c>
      <c r="I107" s="38">
        <f t="shared" si="58"/>
        <v>17291570.704744358</v>
      </c>
      <c r="J107" s="38">
        <f t="shared" si="58"/>
        <v>16463582.226294089</v>
      </c>
      <c r="K107" s="38">
        <f t="shared" si="58"/>
        <v>10476190.476190476</v>
      </c>
      <c r="L107" s="38">
        <f t="shared" si="58"/>
        <v>9640072.5294650961</v>
      </c>
      <c r="M107" s="38">
        <f t="shared" si="58"/>
        <v>10584086.799276672</v>
      </c>
      <c r="N107" s="38">
        <f t="shared" si="58"/>
        <v>10194394.213381555</v>
      </c>
      <c r="O107" s="38">
        <f t="shared" si="58"/>
        <v>10832432.432432432</v>
      </c>
      <c r="P107" s="38">
        <f t="shared" si="58"/>
        <v>12413862.38071321</v>
      </c>
      <c r="Q107" s="38">
        <f t="shared" si="58"/>
        <v>13801822.323462414</v>
      </c>
    </row>
    <row r="108" spans="1:17" ht="11.45" customHeight="1" x14ac:dyDescent="0.25">
      <c r="A108" s="62" t="s">
        <v>17</v>
      </c>
      <c r="B108" s="42">
        <f t="shared" ref="B108:Q108" si="59">IF(B7=0,0,B7/B40*1000000)</f>
        <v>33943799.802643731</v>
      </c>
      <c r="C108" s="42">
        <f t="shared" si="59"/>
        <v>31279089.207643539</v>
      </c>
      <c r="D108" s="42">
        <f t="shared" si="59"/>
        <v>29322532.655638061</v>
      </c>
      <c r="E108" s="42">
        <f t="shared" si="59"/>
        <v>28411570.545837853</v>
      </c>
      <c r="F108" s="42">
        <f t="shared" si="59"/>
        <v>22798895.662677851</v>
      </c>
      <c r="G108" s="42">
        <f t="shared" si="59"/>
        <v>20157924.783048037</v>
      </c>
      <c r="H108" s="42">
        <f t="shared" si="59"/>
        <v>22121760.380280547</v>
      </c>
      <c r="I108" s="42">
        <f t="shared" si="59"/>
        <v>25387594.965631906</v>
      </c>
      <c r="J108" s="42">
        <f t="shared" si="59"/>
        <v>20165913.474291794</v>
      </c>
      <c r="K108" s="42">
        <f t="shared" si="59"/>
        <v>13930555.077524871</v>
      </c>
      <c r="L108" s="42">
        <f t="shared" si="59"/>
        <v>13362238.064573269</v>
      </c>
      <c r="M108" s="42">
        <f t="shared" si="59"/>
        <v>8394166.7873343471</v>
      </c>
      <c r="N108" s="42">
        <f t="shared" si="59"/>
        <v>9242281.745657986</v>
      </c>
      <c r="O108" s="42">
        <f t="shared" si="59"/>
        <v>7908509.3245608164</v>
      </c>
      <c r="P108" s="42">
        <f t="shared" si="59"/>
        <v>11515617.986020835</v>
      </c>
      <c r="Q108" s="42">
        <f t="shared" si="59"/>
        <v>9460202.2585389614</v>
      </c>
    </row>
    <row r="109" spans="1:17" ht="11.45" customHeight="1" x14ac:dyDescent="0.25">
      <c r="A109" s="62" t="s">
        <v>16</v>
      </c>
      <c r="B109" s="42">
        <f t="shared" ref="B109:Q109" si="60">IF(B8=0,0,B8/B41*1000000)</f>
        <v>30412901.71957586</v>
      </c>
      <c r="C109" s="42">
        <f t="shared" si="60"/>
        <v>25001515.81835917</v>
      </c>
      <c r="D109" s="42">
        <f t="shared" si="60"/>
        <v>24738392.963021263</v>
      </c>
      <c r="E109" s="42">
        <f t="shared" si="60"/>
        <v>19983129.654315941</v>
      </c>
      <c r="F109" s="42">
        <f t="shared" si="60"/>
        <v>17236967.576137576</v>
      </c>
      <c r="G109" s="42">
        <f t="shared" si="60"/>
        <v>15739360.167320741</v>
      </c>
      <c r="H109" s="42">
        <f t="shared" si="60"/>
        <v>14508809.986444579</v>
      </c>
      <c r="I109" s="42">
        <f t="shared" si="60"/>
        <v>9006915.8692788128</v>
      </c>
      <c r="J109" s="42">
        <f t="shared" si="60"/>
        <v>12633584.383537844</v>
      </c>
      <c r="K109" s="42">
        <f t="shared" si="60"/>
        <v>6845090.9417645559</v>
      </c>
      <c r="L109" s="42">
        <f t="shared" si="60"/>
        <v>5731106.8652715674</v>
      </c>
      <c r="M109" s="42">
        <f t="shared" si="60"/>
        <v>12896121.310026191</v>
      </c>
      <c r="N109" s="42">
        <f t="shared" si="60"/>
        <v>11199598.454398261</v>
      </c>
      <c r="O109" s="42">
        <f t="shared" si="60"/>
        <v>13438419.663332878</v>
      </c>
      <c r="P109" s="42">
        <f t="shared" si="60"/>
        <v>13153351.126893103</v>
      </c>
      <c r="Q109" s="42">
        <f t="shared" si="60"/>
        <v>16441781.776859092</v>
      </c>
    </row>
    <row r="110" spans="1:17" ht="11.45" customHeight="1" x14ac:dyDescent="0.25">
      <c r="A110" s="118" t="s">
        <v>19</v>
      </c>
      <c r="B110" s="120">
        <f t="shared" ref="B110:Q110" si="61">IF(B9=0,0,B9/B42*1000000)</f>
        <v>161833333.33333334</v>
      </c>
      <c r="C110" s="120">
        <f t="shared" si="61"/>
        <v>159769230.76923078</v>
      </c>
      <c r="D110" s="120">
        <f t="shared" si="61"/>
        <v>161555555.55555555</v>
      </c>
      <c r="E110" s="120">
        <f t="shared" si="61"/>
        <v>150148148.14814815</v>
      </c>
      <c r="F110" s="120">
        <f t="shared" si="61"/>
        <v>154444444.44444445</v>
      </c>
      <c r="G110" s="120">
        <f t="shared" si="61"/>
        <v>160275862.06896552</v>
      </c>
      <c r="H110" s="120">
        <f t="shared" si="61"/>
        <v>163454545.45454547</v>
      </c>
      <c r="I110" s="120">
        <f t="shared" si="61"/>
        <v>157090909.09090909</v>
      </c>
      <c r="J110" s="120">
        <f t="shared" si="61"/>
        <v>161264705.88235292</v>
      </c>
      <c r="K110" s="120">
        <f t="shared" si="61"/>
        <v>160909090.90909091</v>
      </c>
      <c r="L110" s="120">
        <f t="shared" si="61"/>
        <v>160479452.05479452</v>
      </c>
      <c r="M110" s="120">
        <f t="shared" si="61"/>
        <v>152802721.08843535</v>
      </c>
      <c r="N110" s="120">
        <f t="shared" si="61"/>
        <v>152068027.21088436</v>
      </c>
      <c r="O110" s="120">
        <f t="shared" si="61"/>
        <v>156368098.15950921</v>
      </c>
      <c r="P110" s="120">
        <f t="shared" si="61"/>
        <v>154072289.15662652</v>
      </c>
      <c r="Q110" s="120">
        <f t="shared" si="61"/>
        <v>159649717.5141243</v>
      </c>
    </row>
    <row r="111" spans="1:17" ht="11.45" customHeight="1" x14ac:dyDescent="0.25">
      <c r="A111" s="25" t="s">
        <v>62</v>
      </c>
      <c r="B111" s="40">
        <f t="shared" ref="B111:Q111" si="62">IF(B10=0,0,B10/B43*1000000)</f>
        <v>20907290.72907291</v>
      </c>
      <c r="C111" s="40">
        <f t="shared" si="62"/>
        <v>20923214.285714284</v>
      </c>
      <c r="D111" s="40">
        <f t="shared" si="62"/>
        <v>20567111.111111112</v>
      </c>
      <c r="E111" s="40">
        <f t="shared" si="62"/>
        <v>20747349.823321555</v>
      </c>
      <c r="F111" s="40">
        <f t="shared" si="62"/>
        <v>20657807.308970097</v>
      </c>
      <c r="G111" s="40">
        <f t="shared" si="62"/>
        <v>17074428.887251291</v>
      </c>
      <c r="H111" s="40">
        <f t="shared" si="62"/>
        <v>17646788.990825687</v>
      </c>
      <c r="I111" s="40">
        <f t="shared" si="62"/>
        <v>17142639.206712436</v>
      </c>
      <c r="J111" s="40">
        <f t="shared" si="62"/>
        <v>16736842.105263157</v>
      </c>
      <c r="K111" s="40">
        <f t="shared" si="62"/>
        <v>11872243.346007604</v>
      </c>
      <c r="L111" s="40">
        <f t="shared" si="62"/>
        <v>13948356.807511738</v>
      </c>
      <c r="M111" s="40">
        <f t="shared" si="62"/>
        <v>14767187.5</v>
      </c>
      <c r="N111" s="40">
        <f t="shared" si="62"/>
        <v>15842546.063651592</v>
      </c>
      <c r="O111" s="40">
        <f t="shared" si="62"/>
        <v>22775609.756097563</v>
      </c>
      <c r="P111" s="40">
        <f t="shared" si="62"/>
        <v>25453431.37254902</v>
      </c>
      <c r="Q111" s="40">
        <f t="shared" si="62"/>
        <v>30165311.653116532</v>
      </c>
    </row>
    <row r="112" spans="1:17" ht="11.45" customHeight="1" x14ac:dyDescent="0.25">
      <c r="A112" s="116" t="s">
        <v>17</v>
      </c>
      <c r="B112" s="42">
        <f t="shared" ref="B112:Q112" si="63">IF(B11=0,0,B11/B44*1000000)</f>
        <v>11792462.215597594</v>
      </c>
      <c r="C112" s="42">
        <f t="shared" si="63"/>
        <v>12113476.419107964</v>
      </c>
      <c r="D112" s="42">
        <f t="shared" si="63"/>
        <v>10883571.418547777</v>
      </c>
      <c r="E112" s="42">
        <f t="shared" si="63"/>
        <v>16843708.61864727</v>
      </c>
      <c r="F112" s="42">
        <f t="shared" si="63"/>
        <v>18811047.756373789</v>
      </c>
      <c r="G112" s="42">
        <f t="shared" si="63"/>
        <v>22205033.85226991</v>
      </c>
      <c r="H112" s="42">
        <f t="shared" si="63"/>
        <v>16083668.951852655</v>
      </c>
      <c r="I112" s="42">
        <f t="shared" si="63"/>
        <v>19938608.259681173</v>
      </c>
      <c r="J112" s="42">
        <f t="shared" si="63"/>
        <v>18062514.813427564</v>
      </c>
      <c r="K112" s="42">
        <f t="shared" si="63"/>
        <v>15169258.833420485</v>
      </c>
      <c r="L112" s="42">
        <f t="shared" si="63"/>
        <v>15281544.29948624</v>
      </c>
      <c r="M112" s="42">
        <f t="shared" si="63"/>
        <v>17224449.469288949</v>
      </c>
      <c r="N112" s="42">
        <f t="shared" si="63"/>
        <v>18368775.971461631</v>
      </c>
      <c r="O112" s="42">
        <f t="shared" si="63"/>
        <v>26310344.820103783</v>
      </c>
      <c r="P112" s="42">
        <f t="shared" si="63"/>
        <v>24097986.751323596</v>
      </c>
      <c r="Q112" s="42">
        <f t="shared" si="63"/>
        <v>16632310.967405172</v>
      </c>
    </row>
    <row r="113" spans="1:17" ht="11.45" customHeight="1" x14ac:dyDescent="0.25">
      <c r="A113" s="93" t="s">
        <v>16</v>
      </c>
      <c r="B113" s="36">
        <f t="shared" ref="B113:Q113" si="64">IF(B12=0,0,B12/B45*1000000)</f>
        <v>34097692.344388507</v>
      </c>
      <c r="C113" s="36">
        <f t="shared" si="64"/>
        <v>33424289.400963433</v>
      </c>
      <c r="D113" s="36">
        <f t="shared" si="64"/>
        <v>34361981.233491205</v>
      </c>
      <c r="E113" s="36">
        <f t="shared" si="64"/>
        <v>26225708.286781643</v>
      </c>
      <c r="F113" s="36">
        <f t="shared" si="64"/>
        <v>23472470.191019405</v>
      </c>
      <c r="G113" s="36">
        <f t="shared" si="64"/>
        <v>7700386.0657485193</v>
      </c>
      <c r="H113" s="36">
        <f t="shared" si="64"/>
        <v>20343171.058054168</v>
      </c>
      <c r="I113" s="36">
        <f t="shared" si="64"/>
        <v>12349549.401623169</v>
      </c>
      <c r="J113" s="36">
        <f t="shared" si="64"/>
        <v>14464260.319838462</v>
      </c>
      <c r="K113" s="36">
        <f t="shared" si="64"/>
        <v>6266640.0121721514</v>
      </c>
      <c r="L113" s="36">
        <f t="shared" si="64"/>
        <v>11782953.714797502</v>
      </c>
      <c r="M113" s="36">
        <f t="shared" si="64"/>
        <v>10792352.698962046</v>
      </c>
      <c r="N113" s="36">
        <f t="shared" si="64"/>
        <v>12200435.460367179</v>
      </c>
      <c r="O113" s="36">
        <f t="shared" si="64"/>
        <v>20466629.593319304</v>
      </c>
      <c r="P113" s="36">
        <f t="shared" si="64"/>
        <v>26327911.773339614</v>
      </c>
      <c r="Q113" s="36">
        <f t="shared" si="64"/>
        <v>36768106.34251602</v>
      </c>
    </row>
    <row r="115" spans="1:17" ht="11.45" customHeight="1" x14ac:dyDescent="0.25">
      <c r="A115" s="27" t="s">
        <v>44</v>
      </c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</row>
    <row r="116" spans="1:17" ht="11.45" customHeight="1" x14ac:dyDescent="0.25">
      <c r="A116" s="25" t="s">
        <v>43</v>
      </c>
      <c r="B116" s="32">
        <f t="shared" ref="B116:Q116" si="65">IF(B4=0,0,B4/B$4)</f>
        <v>1</v>
      </c>
      <c r="C116" s="32">
        <f t="shared" si="65"/>
        <v>1</v>
      </c>
      <c r="D116" s="32">
        <f t="shared" si="65"/>
        <v>1</v>
      </c>
      <c r="E116" s="32">
        <f t="shared" si="65"/>
        <v>1</v>
      </c>
      <c r="F116" s="32">
        <f t="shared" si="65"/>
        <v>1</v>
      </c>
      <c r="G116" s="32">
        <f t="shared" si="65"/>
        <v>1</v>
      </c>
      <c r="H116" s="32">
        <f t="shared" si="65"/>
        <v>1</v>
      </c>
      <c r="I116" s="32">
        <f t="shared" si="65"/>
        <v>1</v>
      </c>
      <c r="J116" s="32">
        <f t="shared" si="65"/>
        <v>1</v>
      </c>
      <c r="K116" s="32">
        <f t="shared" si="65"/>
        <v>1</v>
      </c>
      <c r="L116" s="32">
        <f t="shared" si="65"/>
        <v>1</v>
      </c>
      <c r="M116" s="32">
        <f t="shared" si="65"/>
        <v>1</v>
      </c>
      <c r="N116" s="32">
        <f t="shared" si="65"/>
        <v>1</v>
      </c>
      <c r="O116" s="32">
        <f t="shared" si="65"/>
        <v>1</v>
      </c>
      <c r="P116" s="32">
        <f t="shared" si="65"/>
        <v>1</v>
      </c>
      <c r="Q116" s="32">
        <f t="shared" si="65"/>
        <v>1</v>
      </c>
    </row>
    <row r="117" spans="1:17" ht="11.45" customHeight="1" x14ac:dyDescent="0.25">
      <c r="A117" s="91" t="s">
        <v>21</v>
      </c>
      <c r="B117" s="119">
        <f t="shared" ref="B117:Q117" si="66">IF(B5=0,0,B5/B$4)</f>
        <v>0.20611649720186018</v>
      </c>
      <c r="C117" s="119">
        <f t="shared" si="66"/>
        <v>0.20405823684512209</v>
      </c>
      <c r="D117" s="119">
        <f t="shared" si="66"/>
        <v>0.20590767848451949</v>
      </c>
      <c r="E117" s="119">
        <f t="shared" si="66"/>
        <v>0.20952594754368242</v>
      </c>
      <c r="F117" s="119">
        <f t="shared" si="66"/>
        <v>0.22198407838334355</v>
      </c>
      <c r="G117" s="119">
        <f t="shared" si="66"/>
        <v>0.22098633567824388</v>
      </c>
      <c r="H117" s="119">
        <f t="shared" si="66"/>
        <v>0.22286125089863407</v>
      </c>
      <c r="I117" s="119">
        <f t="shared" si="66"/>
        <v>0.23053094157481449</v>
      </c>
      <c r="J117" s="119">
        <f t="shared" si="66"/>
        <v>0.21700664374186224</v>
      </c>
      <c r="K117" s="119">
        <f t="shared" si="66"/>
        <v>0.21387775978177478</v>
      </c>
      <c r="L117" s="119">
        <f t="shared" si="66"/>
        <v>0.25349652101587006</v>
      </c>
      <c r="M117" s="119">
        <f t="shared" si="66"/>
        <v>0.24964260127387705</v>
      </c>
      <c r="N117" s="119">
        <f t="shared" si="66"/>
        <v>0.24579006950206425</v>
      </c>
      <c r="O117" s="119">
        <f t="shared" si="66"/>
        <v>0.22676739578148034</v>
      </c>
      <c r="P117" s="119">
        <f t="shared" si="66"/>
        <v>0.22145473347224504</v>
      </c>
      <c r="Q117" s="119">
        <f t="shared" si="66"/>
        <v>0.21707537517561884</v>
      </c>
    </row>
    <row r="118" spans="1:17" ht="11.45" customHeight="1" x14ac:dyDescent="0.25">
      <c r="A118" s="19" t="s">
        <v>20</v>
      </c>
      <c r="B118" s="30">
        <f t="shared" ref="B118:Q118" si="67">IF(B6=0,0,B6/B$4)</f>
        <v>0.71734846693465748</v>
      </c>
      <c r="C118" s="30">
        <f t="shared" si="67"/>
        <v>0.71657304444189696</v>
      </c>
      <c r="D118" s="30">
        <f t="shared" si="67"/>
        <v>0.71244056755643748</v>
      </c>
      <c r="E118" s="30">
        <f t="shared" si="67"/>
        <v>0.71463314251505972</v>
      </c>
      <c r="F118" s="30">
        <f t="shared" si="67"/>
        <v>0.69821647274954068</v>
      </c>
      <c r="G118" s="30">
        <f t="shared" si="67"/>
        <v>0.693418290302383</v>
      </c>
      <c r="H118" s="30">
        <f t="shared" si="67"/>
        <v>0.68019410496046007</v>
      </c>
      <c r="I118" s="30">
        <f t="shared" si="67"/>
        <v>0.6761040270873856</v>
      </c>
      <c r="J118" s="30">
        <f t="shared" si="67"/>
        <v>0.59993990585250223</v>
      </c>
      <c r="K118" s="30">
        <f t="shared" si="67"/>
        <v>0.39382831813144659</v>
      </c>
      <c r="L118" s="30">
        <f t="shared" si="67"/>
        <v>0.35518039609979657</v>
      </c>
      <c r="M118" s="30">
        <f t="shared" si="67"/>
        <v>0.3829482368874742</v>
      </c>
      <c r="N118" s="30">
        <f t="shared" si="67"/>
        <v>0.3787509783700439</v>
      </c>
      <c r="O118" s="30">
        <f t="shared" si="67"/>
        <v>0.35860345719500647</v>
      </c>
      <c r="P118" s="30">
        <f t="shared" si="67"/>
        <v>0.38261601860136785</v>
      </c>
      <c r="Q118" s="30">
        <f t="shared" si="67"/>
        <v>0.36146914327815938</v>
      </c>
    </row>
    <row r="119" spans="1:17" ht="11.45" customHeight="1" x14ac:dyDescent="0.25">
      <c r="A119" s="62" t="s">
        <v>17</v>
      </c>
      <c r="B119" s="115">
        <f t="shared" ref="B119:Q119" si="68">IF(B7=0,0,B7/B$4)</f>
        <v>0.4608512269256233</v>
      </c>
      <c r="C119" s="115">
        <f t="shared" si="68"/>
        <v>0.45002014164384541</v>
      </c>
      <c r="D119" s="115">
        <f t="shared" si="68"/>
        <v>0.42209253888258902</v>
      </c>
      <c r="E119" s="115">
        <f t="shared" si="68"/>
        <v>0.41032911403050887</v>
      </c>
      <c r="F119" s="115">
        <f t="shared" si="68"/>
        <v>0.39309945254272699</v>
      </c>
      <c r="G119" s="115">
        <f t="shared" si="68"/>
        <v>0.35748373109784648</v>
      </c>
      <c r="H119" s="115">
        <f t="shared" si="68"/>
        <v>0.4019608149616038</v>
      </c>
      <c r="I119" s="115">
        <f t="shared" si="68"/>
        <v>0.50204558879518468</v>
      </c>
      <c r="J119" s="115">
        <f t="shared" si="68"/>
        <v>0.37365479178152261</v>
      </c>
      <c r="K119" s="115">
        <f t="shared" si="68"/>
        <v>0.26837485700457087</v>
      </c>
      <c r="L119" s="115">
        <f t="shared" si="68"/>
        <v>0.25218591458981715</v>
      </c>
      <c r="M119" s="115">
        <f t="shared" si="68"/>
        <v>0.15597589432139747</v>
      </c>
      <c r="N119" s="115">
        <f t="shared" si="68"/>
        <v>0.1763456503778687</v>
      </c>
      <c r="O119" s="115">
        <f t="shared" si="68"/>
        <v>0.1233778812765174</v>
      </c>
      <c r="P119" s="115">
        <f t="shared" si="68"/>
        <v>0.16026249615979482</v>
      </c>
      <c r="Q119" s="115">
        <f t="shared" si="68"/>
        <v>9.3686882346087325E-2</v>
      </c>
    </row>
    <row r="120" spans="1:17" ht="11.45" customHeight="1" x14ac:dyDescent="0.25">
      <c r="A120" s="62" t="s">
        <v>16</v>
      </c>
      <c r="B120" s="115">
        <f t="shared" ref="B120:Q120" si="69">IF(B8=0,0,B8/B$4)</f>
        <v>0.25649724000903423</v>
      </c>
      <c r="C120" s="115">
        <f t="shared" si="69"/>
        <v>0.26655290279805149</v>
      </c>
      <c r="D120" s="115">
        <f t="shared" si="69"/>
        <v>0.2903480286738484</v>
      </c>
      <c r="E120" s="115">
        <f t="shared" si="69"/>
        <v>0.30430402848455079</v>
      </c>
      <c r="F120" s="115">
        <f t="shared" si="69"/>
        <v>0.30511702020681369</v>
      </c>
      <c r="G120" s="115">
        <f t="shared" si="69"/>
        <v>0.33593455920453646</v>
      </c>
      <c r="H120" s="115">
        <f t="shared" si="69"/>
        <v>0.27823328999885633</v>
      </c>
      <c r="I120" s="115">
        <f t="shared" si="69"/>
        <v>0.174058438292201</v>
      </c>
      <c r="J120" s="115">
        <f t="shared" si="69"/>
        <v>0.22628511407097965</v>
      </c>
      <c r="K120" s="115">
        <f t="shared" si="69"/>
        <v>0.12545346112687575</v>
      </c>
      <c r="L120" s="115">
        <f t="shared" si="69"/>
        <v>0.10299448150997943</v>
      </c>
      <c r="M120" s="115">
        <f t="shared" si="69"/>
        <v>0.22697234256607676</v>
      </c>
      <c r="N120" s="115">
        <f t="shared" si="69"/>
        <v>0.2024053279921752</v>
      </c>
      <c r="O120" s="115">
        <f t="shared" si="69"/>
        <v>0.23522557591848908</v>
      </c>
      <c r="P120" s="115">
        <f t="shared" si="69"/>
        <v>0.22235352244157303</v>
      </c>
      <c r="Q120" s="115">
        <f t="shared" si="69"/>
        <v>0.26778226093207208</v>
      </c>
    </row>
    <row r="121" spans="1:17" ht="11.45" customHeight="1" x14ac:dyDescent="0.25">
      <c r="A121" s="118" t="s">
        <v>19</v>
      </c>
      <c r="B121" s="117">
        <f t="shared" ref="B121:Q121" si="70">IF(B9=0,0,B9/B$4)</f>
        <v>7.6535035863482301E-2</v>
      </c>
      <c r="C121" s="117">
        <f t="shared" si="70"/>
        <v>7.9368718712981012E-2</v>
      </c>
      <c r="D121" s="117">
        <f t="shared" si="70"/>
        <v>8.1651753959043089E-2</v>
      </c>
      <c r="E121" s="117">
        <f t="shared" si="70"/>
        <v>7.5840909941257917E-2</v>
      </c>
      <c r="F121" s="117">
        <f t="shared" si="70"/>
        <v>7.9799448867115735E-2</v>
      </c>
      <c r="G121" s="117">
        <f t="shared" si="70"/>
        <v>8.559537401937313E-2</v>
      </c>
      <c r="H121" s="117">
        <f t="shared" si="70"/>
        <v>9.6944644140905825E-2</v>
      </c>
      <c r="I121" s="117">
        <f t="shared" si="70"/>
        <v>9.3365031337799873E-2</v>
      </c>
      <c r="J121" s="117">
        <f t="shared" si="70"/>
        <v>0.1830534504056355</v>
      </c>
      <c r="K121" s="117">
        <f t="shared" si="70"/>
        <v>0.3922939220867786</v>
      </c>
      <c r="L121" s="117">
        <f t="shared" si="70"/>
        <v>0.39132308288433337</v>
      </c>
      <c r="M121" s="117">
        <f t="shared" si="70"/>
        <v>0.3674091618386488</v>
      </c>
      <c r="N121" s="117">
        <f t="shared" si="70"/>
        <v>0.37545895212789182</v>
      </c>
      <c r="O121" s="117">
        <f t="shared" si="70"/>
        <v>0.41462914702351322</v>
      </c>
      <c r="P121" s="117">
        <f t="shared" si="70"/>
        <v>0.39592924792638712</v>
      </c>
      <c r="Q121" s="117">
        <f t="shared" si="70"/>
        <v>0.42145548154622164</v>
      </c>
    </row>
    <row r="122" spans="1:17" ht="11.45" customHeight="1" x14ac:dyDescent="0.25">
      <c r="A122" s="25" t="s">
        <v>42</v>
      </c>
      <c r="B122" s="32">
        <f t="shared" ref="B122:Q122" si="71">IF(B10=0,0,B10/B$10)</f>
        <v>1</v>
      </c>
      <c r="C122" s="32">
        <f t="shared" si="71"/>
        <v>1</v>
      </c>
      <c r="D122" s="32">
        <f t="shared" si="71"/>
        <v>1</v>
      </c>
      <c r="E122" s="32">
        <f t="shared" si="71"/>
        <v>1</v>
      </c>
      <c r="F122" s="32">
        <f t="shared" si="71"/>
        <v>1</v>
      </c>
      <c r="G122" s="32">
        <f t="shared" si="71"/>
        <v>1</v>
      </c>
      <c r="H122" s="32">
        <f t="shared" si="71"/>
        <v>1</v>
      </c>
      <c r="I122" s="32">
        <f t="shared" si="71"/>
        <v>1</v>
      </c>
      <c r="J122" s="32">
        <f t="shared" si="71"/>
        <v>1</v>
      </c>
      <c r="K122" s="32">
        <f t="shared" si="71"/>
        <v>1</v>
      </c>
      <c r="L122" s="32">
        <f t="shared" si="71"/>
        <v>1</v>
      </c>
      <c r="M122" s="32">
        <f t="shared" si="71"/>
        <v>1</v>
      </c>
      <c r="N122" s="32">
        <f t="shared" si="71"/>
        <v>1</v>
      </c>
      <c r="O122" s="32">
        <f t="shared" si="71"/>
        <v>1</v>
      </c>
      <c r="P122" s="32">
        <f t="shared" si="71"/>
        <v>1</v>
      </c>
      <c r="Q122" s="32">
        <f t="shared" si="71"/>
        <v>1</v>
      </c>
    </row>
    <row r="123" spans="1:17" ht="11.45" customHeight="1" x14ac:dyDescent="0.25">
      <c r="A123" s="116" t="s">
        <v>17</v>
      </c>
      <c r="B123" s="115">
        <f t="shared" ref="B123:Q123" si="72">IF(B11=0,0,B11/B$10)</f>
        <v>0.3335477731895824</v>
      </c>
      <c r="C123" s="115">
        <f t="shared" si="72"/>
        <v>0.33961568692301497</v>
      </c>
      <c r="D123" s="115">
        <f t="shared" si="72"/>
        <v>0.31091886540150748</v>
      </c>
      <c r="E123" s="115">
        <f t="shared" si="72"/>
        <v>0.47405651864625076</v>
      </c>
      <c r="F123" s="115">
        <f t="shared" si="72"/>
        <v>0.54984045186891861</v>
      </c>
      <c r="G123" s="115">
        <f t="shared" si="72"/>
        <v>0.84047538577646574</v>
      </c>
      <c r="H123" s="115">
        <f t="shared" si="72"/>
        <v>0.57695511186786241</v>
      </c>
      <c r="I123" s="115">
        <f t="shared" si="72"/>
        <v>0.73458964309940422</v>
      </c>
      <c r="J123" s="115">
        <f t="shared" si="72"/>
        <v>0.68160433258217223</v>
      </c>
      <c r="K123" s="115">
        <f t="shared" si="72"/>
        <v>0.80451872367871913</v>
      </c>
      <c r="L123" s="115">
        <f t="shared" si="72"/>
        <v>0.67809388202028587</v>
      </c>
      <c r="M123" s="115">
        <f t="shared" si="72"/>
        <v>0.7207988324096688</v>
      </c>
      <c r="N123" s="115">
        <f t="shared" si="72"/>
        <v>0.68460494078454481</v>
      </c>
      <c r="O123" s="115">
        <f t="shared" si="72"/>
        <v>0.4564441915674462</v>
      </c>
      <c r="P123" s="115">
        <f t="shared" si="72"/>
        <v>0.37127374869636742</v>
      </c>
      <c r="Q123" s="115">
        <f t="shared" si="72"/>
        <v>0.18080223044255014</v>
      </c>
    </row>
    <row r="124" spans="1:17" ht="11.45" customHeight="1" x14ac:dyDescent="0.25">
      <c r="A124" s="93" t="s">
        <v>16</v>
      </c>
      <c r="B124" s="28">
        <f t="shared" ref="B124:Q124" si="73">IF(B12=0,0,B12/B$10)</f>
        <v>0.66645222681041771</v>
      </c>
      <c r="C124" s="28">
        <f t="shared" si="73"/>
        <v>0.66038431307698509</v>
      </c>
      <c r="D124" s="28">
        <f t="shared" si="73"/>
        <v>0.68908113459849252</v>
      </c>
      <c r="E124" s="28">
        <f t="shared" si="73"/>
        <v>0.52594348135374924</v>
      </c>
      <c r="F124" s="28">
        <f t="shared" si="73"/>
        <v>0.45015954813108139</v>
      </c>
      <c r="G124" s="28">
        <f t="shared" si="73"/>
        <v>0.15952461422353428</v>
      </c>
      <c r="H124" s="28">
        <f t="shared" si="73"/>
        <v>0.42304488813213764</v>
      </c>
      <c r="I124" s="28">
        <f t="shared" si="73"/>
        <v>0.26541035690059578</v>
      </c>
      <c r="J124" s="28">
        <f t="shared" si="73"/>
        <v>0.31839566741782782</v>
      </c>
      <c r="K124" s="28">
        <f t="shared" si="73"/>
        <v>0.1954812763212809</v>
      </c>
      <c r="L124" s="28">
        <f t="shared" si="73"/>
        <v>0.32190611797971408</v>
      </c>
      <c r="M124" s="28">
        <f t="shared" si="73"/>
        <v>0.2792011675903312</v>
      </c>
      <c r="N124" s="28">
        <f t="shared" si="73"/>
        <v>0.31539505921545519</v>
      </c>
      <c r="O124" s="28">
        <f t="shared" si="73"/>
        <v>0.5435558084325538</v>
      </c>
      <c r="P124" s="28">
        <f t="shared" si="73"/>
        <v>0.62872625130363258</v>
      </c>
      <c r="Q124" s="28">
        <f t="shared" si="73"/>
        <v>0.81919776955744983</v>
      </c>
    </row>
    <row r="125" spans="1:17" ht="11.45" customHeight="1" x14ac:dyDescent="0.25"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</row>
    <row r="126" spans="1:17" ht="11.45" customHeight="1" x14ac:dyDescent="0.25">
      <c r="A126" s="27" t="s">
        <v>61</v>
      </c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</row>
    <row r="127" spans="1:17" ht="11.45" customHeight="1" x14ac:dyDescent="0.25">
      <c r="A127" s="25" t="s">
        <v>39</v>
      </c>
      <c r="B127" s="32">
        <f t="shared" ref="B127:Q127" si="74">IF(B15=0,0,B15/B$15)</f>
        <v>1</v>
      </c>
      <c r="C127" s="32">
        <f t="shared" si="74"/>
        <v>1</v>
      </c>
      <c r="D127" s="32">
        <f t="shared" si="74"/>
        <v>1</v>
      </c>
      <c r="E127" s="32">
        <f t="shared" si="74"/>
        <v>1</v>
      </c>
      <c r="F127" s="32">
        <f t="shared" si="74"/>
        <v>1</v>
      </c>
      <c r="G127" s="32">
        <f t="shared" si="74"/>
        <v>1</v>
      </c>
      <c r="H127" s="32">
        <f t="shared" si="74"/>
        <v>1</v>
      </c>
      <c r="I127" s="32">
        <f t="shared" si="74"/>
        <v>1</v>
      </c>
      <c r="J127" s="32">
        <f t="shared" si="74"/>
        <v>1</v>
      </c>
      <c r="K127" s="32">
        <f t="shared" si="74"/>
        <v>1</v>
      </c>
      <c r="L127" s="32">
        <f t="shared" si="74"/>
        <v>1</v>
      </c>
      <c r="M127" s="32">
        <f t="shared" si="74"/>
        <v>1</v>
      </c>
      <c r="N127" s="32">
        <f t="shared" si="74"/>
        <v>1</v>
      </c>
      <c r="O127" s="32">
        <f t="shared" si="74"/>
        <v>1</v>
      </c>
      <c r="P127" s="32">
        <f t="shared" si="74"/>
        <v>1</v>
      </c>
      <c r="Q127" s="32">
        <f t="shared" si="74"/>
        <v>1</v>
      </c>
    </row>
    <row r="128" spans="1:17" ht="11.45" customHeight="1" x14ac:dyDescent="0.25">
      <c r="A128" s="91" t="s">
        <v>21</v>
      </c>
      <c r="B128" s="119">
        <f t="shared" ref="B128:Q128" si="75">IF(B16=0,0,B16/B$15)</f>
        <v>0.31537105332032012</v>
      </c>
      <c r="C128" s="119">
        <f t="shared" si="75"/>
        <v>0.28712418838855852</v>
      </c>
      <c r="D128" s="119">
        <f t="shared" si="75"/>
        <v>0.27994534534049681</v>
      </c>
      <c r="E128" s="119">
        <f t="shared" si="75"/>
        <v>0.26095740775101101</v>
      </c>
      <c r="F128" s="119">
        <f t="shared" si="75"/>
        <v>0.24307946718690016</v>
      </c>
      <c r="G128" s="119">
        <f t="shared" si="75"/>
        <v>0.23035437861890706</v>
      </c>
      <c r="H128" s="119">
        <f t="shared" si="75"/>
        <v>0.28598805008555273</v>
      </c>
      <c r="I128" s="119">
        <f t="shared" si="75"/>
        <v>0.29610779769505774</v>
      </c>
      <c r="J128" s="119">
        <f t="shared" si="75"/>
        <v>0.29212601425467427</v>
      </c>
      <c r="K128" s="119">
        <f t="shared" si="75"/>
        <v>0.30973588468534474</v>
      </c>
      <c r="L128" s="119">
        <f t="shared" si="75"/>
        <v>0.33285719963578558</v>
      </c>
      <c r="M128" s="119">
        <f t="shared" si="75"/>
        <v>0.31408567935265441</v>
      </c>
      <c r="N128" s="119">
        <f t="shared" si="75"/>
        <v>0.28405282402378684</v>
      </c>
      <c r="O128" s="119">
        <f t="shared" si="75"/>
        <v>0.27796206052545197</v>
      </c>
      <c r="P128" s="119">
        <f t="shared" si="75"/>
        <v>0.30538773537470182</v>
      </c>
      <c r="Q128" s="119">
        <f t="shared" si="75"/>
        <v>0.30519204197516248</v>
      </c>
    </row>
    <row r="129" spans="1:17" ht="11.45" customHeight="1" x14ac:dyDescent="0.25">
      <c r="A129" s="19" t="s">
        <v>20</v>
      </c>
      <c r="B129" s="30">
        <f t="shared" ref="B129:Q129" si="76">IF(B17=0,0,B17/B$15)</f>
        <v>0.65456021872047065</v>
      </c>
      <c r="C129" s="30">
        <f t="shared" si="76"/>
        <v>0.68420033066316033</v>
      </c>
      <c r="D129" s="30">
        <f t="shared" si="76"/>
        <v>0.69155025375926671</v>
      </c>
      <c r="E129" s="30">
        <f t="shared" si="76"/>
        <v>0.71478872244829417</v>
      </c>
      <c r="F129" s="30">
        <f t="shared" si="76"/>
        <v>0.73448315855674651</v>
      </c>
      <c r="G129" s="30">
        <f t="shared" si="76"/>
        <v>0.7467355186967356</v>
      </c>
      <c r="H129" s="30">
        <f t="shared" si="76"/>
        <v>0.68206842528887579</v>
      </c>
      <c r="I129" s="30">
        <f t="shared" si="76"/>
        <v>0.67309930468682577</v>
      </c>
      <c r="J129" s="30">
        <f t="shared" si="76"/>
        <v>0.64460063802688972</v>
      </c>
      <c r="K129" s="30">
        <f t="shared" si="76"/>
        <v>0.54438834332886166</v>
      </c>
      <c r="L129" s="30">
        <f t="shared" si="76"/>
        <v>0.53520564734779674</v>
      </c>
      <c r="M129" s="30">
        <f t="shared" si="76"/>
        <v>0.56722132022861216</v>
      </c>
      <c r="N129" s="30">
        <f t="shared" si="76"/>
        <v>0.60453236359564733</v>
      </c>
      <c r="O129" s="30">
        <f t="shared" si="76"/>
        <v>0.59153796442014561</v>
      </c>
      <c r="P129" s="30">
        <f t="shared" si="76"/>
        <v>0.55441811216465675</v>
      </c>
      <c r="Q129" s="30">
        <f t="shared" si="76"/>
        <v>0.54266213213430659</v>
      </c>
    </row>
    <row r="130" spans="1:17" ht="11.45" customHeight="1" x14ac:dyDescent="0.25">
      <c r="A130" s="62" t="s">
        <v>17</v>
      </c>
      <c r="B130" s="115">
        <f t="shared" ref="B130:Q130" si="77">IF(B18=0,0,B18/B$15)</f>
        <v>0.40491653628995189</v>
      </c>
      <c r="C130" s="115">
        <f t="shared" si="77"/>
        <v>0.39439356787831531</v>
      </c>
      <c r="D130" s="115">
        <f t="shared" si="77"/>
        <v>0.38219052740626719</v>
      </c>
      <c r="E130" s="115">
        <f t="shared" si="77"/>
        <v>0.34801482470158168</v>
      </c>
      <c r="F130" s="115">
        <f t="shared" si="77"/>
        <v>0.36378562499298911</v>
      </c>
      <c r="G130" s="115">
        <f t="shared" si="77"/>
        <v>0.31693187545849233</v>
      </c>
      <c r="H130" s="115">
        <f t="shared" si="77"/>
        <v>0.41621051945778464</v>
      </c>
      <c r="I130" s="115">
        <f t="shared" si="77"/>
        <v>0.48847266897743435</v>
      </c>
      <c r="J130" s="115">
        <f t="shared" si="77"/>
        <v>0.46091923297167331</v>
      </c>
      <c r="K130" s="115">
        <f t="shared" si="77"/>
        <v>0.40038942071465095</v>
      </c>
      <c r="L130" s="115">
        <f t="shared" si="77"/>
        <v>0.41948960191761409</v>
      </c>
      <c r="M130" s="115">
        <f t="shared" si="77"/>
        <v>0.27969595691178156</v>
      </c>
      <c r="N130" s="115">
        <f t="shared" si="77"/>
        <v>0.33983995772286152</v>
      </c>
      <c r="O130" s="115">
        <f t="shared" si="77"/>
        <v>0.26447896913651009</v>
      </c>
      <c r="P130" s="115">
        <f t="shared" si="77"/>
        <v>0.2491080446306187</v>
      </c>
      <c r="Q130" s="115">
        <f t="shared" si="77"/>
        <v>0.15288993365840958</v>
      </c>
    </row>
    <row r="131" spans="1:17" ht="11.45" customHeight="1" x14ac:dyDescent="0.25">
      <c r="A131" s="62" t="s">
        <v>16</v>
      </c>
      <c r="B131" s="115">
        <f t="shared" ref="B131:Q131" si="78">IF(B19=0,0,B19/B$15)</f>
        <v>0.24964368243051879</v>
      </c>
      <c r="C131" s="115">
        <f t="shared" si="78"/>
        <v>0.28980676278484507</v>
      </c>
      <c r="D131" s="115">
        <f t="shared" si="78"/>
        <v>0.30935972635299952</v>
      </c>
      <c r="E131" s="115">
        <f t="shared" si="78"/>
        <v>0.36677389774671249</v>
      </c>
      <c r="F131" s="115">
        <f t="shared" si="78"/>
        <v>0.37069753356375734</v>
      </c>
      <c r="G131" s="115">
        <f t="shared" si="78"/>
        <v>0.42980364323824327</v>
      </c>
      <c r="H131" s="115">
        <f t="shared" si="78"/>
        <v>0.2658579058310912</v>
      </c>
      <c r="I131" s="115">
        <f t="shared" si="78"/>
        <v>0.18462663570939142</v>
      </c>
      <c r="J131" s="115">
        <f t="shared" si="78"/>
        <v>0.18368140505521638</v>
      </c>
      <c r="K131" s="115">
        <f t="shared" si="78"/>
        <v>0.14399892261421066</v>
      </c>
      <c r="L131" s="115">
        <f t="shared" si="78"/>
        <v>0.11571604543018267</v>
      </c>
      <c r="M131" s="115">
        <f t="shared" si="78"/>
        <v>0.28752536331683054</v>
      </c>
      <c r="N131" s="115">
        <f t="shared" si="78"/>
        <v>0.26469240587278575</v>
      </c>
      <c r="O131" s="115">
        <f t="shared" si="78"/>
        <v>0.32705899528363558</v>
      </c>
      <c r="P131" s="115">
        <f t="shared" si="78"/>
        <v>0.305310067534038</v>
      </c>
      <c r="Q131" s="115">
        <f t="shared" si="78"/>
        <v>0.38977219847589706</v>
      </c>
    </row>
    <row r="132" spans="1:17" ht="11.45" customHeight="1" x14ac:dyDescent="0.25">
      <c r="A132" s="118" t="s">
        <v>19</v>
      </c>
      <c r="B132" s="117">
        <f t="shared" ref="B132:Q132" si="79">IF(B20=0,0,B20/B$15)</f>
        <v>3.0068727959209132E-2</v>
      </c>
      <c r="C132" s="117">
        <f t="shared" si="79"/>
        <v>2.8675480948281137E-2</v>
      </c>
      <c r="D132" s="117">
        <f t="shared" si="79"/>
        <v>2.8504400900236593E-2</v>
      </c>
      <c r="E132" s="117">
        <f t="shared" si="79"/>
        <v>2.425386980069481E-2</v>
      </c>
      <c r="F132" s="117">
        <f t="shared" si="79"/>
        <v>2.243737425635332E-2</v>
      </c>
      <c r="G132" s="117">
        <f t="shared" si="79"/>
        <v>2.2910102684357437E-2</v>
      </c>
      <c r="H132" s="117">
        <f t="shared" si="79"/>
        <v>3.1943524625571464E-2</v>
      </c>
      <c r="I132" s="117">
        <f t="shared" si="79"/>
        <v>3.0792897618116509E-2</v>
      </c>
      <c r="J132" s="117">
        <f t="shared" si="79"/>
        <v>6.3273347718435971E-2</v>
      </c>
      <c r="K132" s="117">
        <f t="shared" si="79"/>
        <v>0.14587577198579377</v>
      </c>
      <c r="L132" s="117">
        <f t="shared" si="79"/>
        <v>0.1319371530164177</v>
      </c>
      <c r="M132" s="117">
        <f t="shared" si="79"/>
        <v>0.11869300041873355</v>
      </c>
      <c r="N132" s="117">
        <f t="shared" si="79"/>
        <v>0.11141481238056587</v>
      </c>
      <c r="O132" s="117">
        <f t="shared" si="79"/>
        <v>0.13049997505440245</v>
      </c>
      <c r="P132" s="117">
        <f t="shared" si="79"/>
        <v>0.14019415246064146</v>
      </c>
      <c r="Q132" s="117">
        <f t="shared" si="79"/>
        <v>0.15214582589053074</v>
      </c>
    </row>
    <row r="133" spans="1:17" ht="11.45" customHeight="1" x14ac:dyDescent="0.25">
      <c r="A133" s="25" t="s">
        <v>18</v>
      </c>
      <c r="B133" s="32">
        <f t="shared" ref="B133:Q133" si="80">IF(B21=0,0,B21/B$21)</f>
        <v>1</v>
      </c>
      <c r="C133" s="32">
        <f t="shared" si="80"/>
        <v>1</v>
      </c>
      <c r="D133" s="32">
        <f t="shared" si="80"/>
        <v>1</v>
      </c>
      <c r="E133" s="32">
        <f t="shared" si="80"/>
        <v>1</v>
      </c>
      <c r="F133" s="32">
        <f t="shared" si="80"/>
        <v>1</v>
      </c>
      <c r="G133" s="32">
        <f t="shared" si="80"/>
        <v>1</v>
      </c>
      <c r="H133" s="32">
        <f t="shared" si="80"/>
        <v>1</v>
      </c>
      <c r="I133" s="32">
        <f t="shared" si="80"/>
        <v>1</v>
      </c>
      <c r="J133" s="32">
        <f t="shared" si="80"/>
        <v>1</v>
      </c>
      <c r="K133" s="32">
        <f t="shared" si="80"/>
        <v>1</v>
      </c>
      <c r="L133" s="32">
        <f t="shared" si="80"/>
        <v>1</v>
      </c>
      <c r="M133" s="32">
        <f t="shared" si="80"/>
        <v>1</v>
      </c>
      <c r="N133" s="32">
        <f t="shared" si="80"/>
        <v>1</v>
      </c>
      <c r="O133" s="32">
        <f t="shared" si="80"/>
        <v>1</v>
      </c>
      <c r="P133" s="32">
        <f t="shared" si="80"/>
        <v>1</v>
      </c>
      <c r="Q133" s="32">
        <f t="shared" si="80"/>
        <v>1</v>
      </c>
    </row>
    <row r="134" spans="1:17" ht="11.45" customHeight="1" x14ac:dyDescent="0.25">
      <c r="A134" s="116" t="s">
        <v>17</v>
      </c>
      <c r="B134" s="115">
        <f t="shared" ref="B134:Q134" si="81">IF(B22=0,0,B22/B$21)</f>
        <v>0.31270732395088319</v>
      </c>
      <c r="C134" s="115">
        <f t="shared" si="81"/>
        <v>0.31857733919255793</v>
      </c>
      <c r="D134" s="115">
        <f t="shared" si="81"/>
        <v>0.29087520385182886</v>
      </c>
      <c r="E134" s="115">
        <f t="shared" si="81"/>
        <v>0.44370852723693066</v>
      </c>
      <c r="F134" s="115">
        <f t="shared" si="81"/>
        <v>0.5141322651843373</v>
      </c>
      <c r="G134" s="115">
        <f t="shared" si="81"/>
        <v>0.78815676380070432</v>
      </c>
      <c r="H134" s="115">
        <f t="shared" si="81"/>
        <v>0.54491986141235449</v>
      </c>
      <c r="I134" s="115">
        <f t="shared" si="81"/>
        <v>0.70397172728611412</v>
      </c>
      <c r="J134" s="115">
        <f t="shared" si="81"/>
        <v>0.65662881868757506</v>
      </c>
      <c r="K134" s="115">
        <f t="shared" si="81"/>
        <v>0.78347312026602633</v>
      </c>
      <c r="L134" s="115">
        <f t="shared" si="81"/>
        <v>0.65304622758906772</v>
      </c>
      <c r="M134" s="115">
        <f t="shared" si="81"/>
        <v>0.68154196823009683</v>
      </c>
      <c r="N134" s="115">
        <f t="shared" si="81"/>
        <v>0.64601880530973443</v>
      </c>
      <c r="O134" s="115">
        <f t="shared" si="81"/>
        <v>0.42675470171725038</v>
      </c>
      <c r="P134" s="115">
        <f t="shared" si="81"/>
        <v>0.34651831373317737</v>
      </c>
      <c r="Q134" s="115">
        <f t="shared" si="81"/>
        <v>0.16711241840063498</v>
      </c>
    </row>
    <row r="135" spans="1:17" ht="11.45" customHeight="1" x14ac:dyDescent="0.25">
      <c r="A135" s="93" t="s">
        <v>16</v>
      </c>
      <c r="B135" s="28">
        <f t="shared" ref="B135:Q135" si="82">IF(B23=0,0,B23/B$21)</f>
        <v>0.68729267604911681</v>
      </c>
      <c r="C135" s="28">
        <f t="shared" si="82"/>
        <v>0.68142266080744207</v>
      </c>
      <c r="D135" s="28">
        <f t="shared" si="82"/>
        <v>0.70912479614817103</v>
      </c>
      <c r="E135" s="28">
        <f t="shared" si="82"/>
        <v>0.55629147276306934</v>
      </c>
      <c r="F135" s="28">
        <f t="shared" si="82"/>
        <v>0.4858677348156627</v>
      </c>
      <c r="G135" s="28">
        <f t="shared" si="82"/>
        <v>0.21184323619929571</v>
      </c>
      <c r="H135" s="28">
        <f t="shared" si="82"/>
        <v>0.45508013858764551</v>
      </c>
      <c r="I135" s="28">
        <f t="shared" si="82"/>
        <v>0.29602827271388588</v>
      </c>
      <c r="J135" s="28">
        <f t="shared" si="82"/>
        <v>0.34337118131242489</v>
      </c>
      <c r="K135" s="28">
        <f t="shared" si="82"/>
        <v>0.21652687973397372</v>
      </c>
      <c r="L135" s="28">
        <f t="shared" si="82"/>
        <v>0.34695377241093228</v>
      </c>
      <c r="M135" s="28">
        <f t="shared" si="82"/>
        <v>0.31845803176990317</v>
      </c>
      <c r="N135" s="28">
        <f t="shared" si="82"/>
        <v>0.35398119469026557</v>
      </c>
      <c r="O135" s="28">
        <f t="shared" si="82"/>
        <v>0.57324529828274962</v>
      </c>
      <c r="P135" s="28">
        <f t="shared" si="82"/>
        <v>0.65348168626682257</v>
      </c>
      <c r="Q135" s="28">
        <f t="shared" si="82"/>
        <v>0.83288758159936505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Q71"/>
  <sheetViews>
    <sheetView showGridLines="0" zoomScaleNormal="100" workbookViewId="0">
      <pane xSplit="1" ySplit="1" topLeftCell="B2" activePane="bottomRight" state="frozen"/>
      <selection activeCell="D1" sqref="D1"/>
      <selection pane="topRight" activeCell="D1" sqref="D1"/>
      <selection pane="bottomLeft" activeCell="D1" sqref="D1"/>
      <selection pane="bottomRight" activeCell="B2" sqref="B2"/>
    </sheetView>
  </sheetViews>
  <sheetFormatPr defaultColWidth="9.140625" defaultRowHeight="11.45" customHeight="1" x14ac:dyDescent="0.25"/>
  <cols>
    <col min="1" max="1" width="50.7109375" style="13" customWidth="1"/>
    <col min="2" max="17" width="10.7109375" style="10" customWidth="1"/>
    <col min="18" max="16384" width="9.140625" style="13"/>
  </cols>
  <sheetData>
    <row r="1" spans="1:17" ht="13.5" customHeight="1" x14ac:dyDescent="0.25">
      <c r="A1" s="11" t="s">
        <v>188</v>
      </c>
      <c r="B1" s="12">
        <v>2000</v>
      </c>
      <c r="C1" s="12">
        <v>2001</v>
      </c>
      <c r="D1" s="12">
        <v>2002</v>
      </c>
      <c r="E1" s="12">
        <v>2003</v>
      </c>
      <c r="F1" s="12">
        <v>2004</v>
      </c>
      <c r="G1" s="12">
        <v>2005</v>
      </c>
      <c r="H1" s="12">
        <v>2006</v>
      </c>
      <c r="I1" s="12">
        <v>2007</v>
      </c>
      <c r="J1" s="12">
        <v>2008</v>
      </c>
      <c r="K1" s="12">
        <v>2009</v>
      </c>
      <c r="L1" s="12">
        <v>2010</v>
      </c>
      <c r="M1" s="12">
        <v>2011</v>
      </c>
      <c r="N1" s="12">
        <v>2012</v>
      </c>
      <c r="O1" s="12">
        <v>2013</v>
      </c>
      <c r="P1" s="12">
        <v>2014</v>
      </c>
      <c r="Q1" s="12">
        <v>2015</v>
      </c>
    </row>
    <row r="2" spans="1:17" ht="11.45" customHeight="1" x14ac:dyDescent="0.25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</row>
    <row r="3" spans="1:17" ht="11.45" customHeight="1" x14ac:dyDescent="0.25">
      <c r="A3" s="27" t="s">
        <v>47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</row>
    <row r="4" spans="1:17" ht="11.45" customHeight="1" x14ac:dyDescent="0.25">
      <c r="A4" s="97" t="s">
        <v>92</v>
      </c>
      <c r="B4" s="166">
        <v>853.89741050249427</v>
      </c>
      <c r="C4" s="166">
        <v>920.59875999999997</v>
      </c>
      <c r="D4" s="166">
        <v>930.70082000000002</v>
      </c>
      <c r="E4" s="166">
        <v>1016.5026300000001</v>
      </c>
      <c r="F4" s="166">
        <v>1107.8987400000001</v>
      </c>
      <c r="G4" s="166">
        <v>1176.3406547881182</v>
      </c>
      <c r="H4" s="166">
        <v>961.09874999999988</v>
      </c>
      <c r="I4" s="166">
        <v>990.87429999999995</v>
      </c>
      <c r="J4" s="166">
        <v>990.69880000000012</v>
      </c>
      <c r="K4" s="166">
        <v>871.50280999999995</v>
      </c>
      <c r="L4" s="166">
        <v>912.31969130859568</v>
      </c>
      <c r="M4" s="166">
        <v>910.79071303526598</v>
      </c>
      <c r="N4" s="166">
        <v>958.90121359087539</v>
      </c>
      <c r="O4" s="166">
        <v>711.10311288266905</v>
      </c>
      <c r="P4" s="166">
        <v>617.85749678260242</v>
      </c>
      <c r="Q4" s="166">
        <v>566.4471298011897</v>
      </c>
    </row>
    <row r="5" spans="1:17" ht="11.45" customHeight="1" x14ac:dyDescent="0.25">
      <c r="A5" s="91" t="s">
        <v>121</v>
      </c>
      <c r="B5" s="123">
        <v>0</v>
      </c>
      <c r="C5" s="123">
        <v>0</v>
      </c>
      <c r="D5" s="123">
        <v>0</v>
      </c>
      <c r="E5" s="123">
        <v>0</v>
      </c>
      <c r="F5" s="123">
        <v>0</v>
      </c>
      <c r="G5" s="123">
        <v>0</v>
      </c>
      <c r="H5" s="123">
        <v>0</v>
      </c>
      <c r="I5" s="123">
        <v>0</v>
      </c>
      <c r="J5" s="123">
        <v>0</v>
      </c>
      <c r="K5" s="123">
        <v>0</v>
      </c>
      <c r="L5" s="123">
        <v>0</v>
      </c>
      <c r="M5" s="123">
        <v>0</v>
      </c>
      <c r="N5" s="123">
        <v>0</v>
      </c>
      <c r="O5" s="123">
        <v>0</v>
      </c>
      <c r="P5" s="123">
        <v>0</v>
      </c>
      <c r="Q5" s="123">
        <v>0</v>
      </c>
    </row>
    <row r="6" spans="1:17" ht="11.45" customHeight="1" x14ac:dyDescent="0.25">
      <c r="A6" s="95" t="s">
        <v>120</v>
      </c>
      <c r="B6" s="75">
        <v>495.93959283651009</v>
      </c>
      <c r="C6" s="75">
        <v>528.69898999999998</v>
      </c>
      <c r="D6" s="75">
        <v>518.49947999999995</v>
      </c>
      <c r="E6" s="75">
        <v>575.89930000000004</v>
      </c>
      <c r="F6" s="75">
        <v>657.79852000000005</v>
      </c>
      <c r="G6" s="75">
        <v>715.20055490686866</v>
      </c>
      <c r="H6" s="75">
        <v>635.29990999999995</v>
      </c>
      <c r="I6" s="75">
        <v>753.17457999999999</v>
      </c>
      <c r="J6" s="75">
        <v>722.39795000000004</v>
      </c>
      <c r="K6" s="75">
        <v>614.80367000000001</v>
      </c>
      <c r="L6" s="75">
        <v>635.28231694762383</v>
      </c>
      <c r="M6" s="75">
        <v>522.57128843430485</v>
      </c>
      <c r="N6" s="75">
        <v>575.84037883970348</v>
      </c>
      <c r="O6" s="75">
        <v>319.70663037468023</v>
      </c>
      <c r="P6" s="75">
        <v>260.25744889541318</v>
      </c>
      <c r="Q6" s="75">
        <v>149.58915627242658</v>
      </c>
    </row>
    <row r="7" spans="1:17" ht="11.45" customHeight="1" x14ac:dyDescent="0.25">
      <c r="A7" s="95" t="s">
        <v>25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0</v>
      </c>
      <c r="J7" s="75">
        <v>0</v>
      </c>
      <c r="K7" s="75">
        <v>0</v>
      </c>
      <c r="L7" s="75">
        <v>0</v>
      </c>
      <c r="M7" s="75">
        <v>0</v>
      </c>
      <c r="N7" s="75">
        <v>0</v>
      </c>
      <c r="O7" s="75">
        <v>0</v>
      </c>
      <c r="P7" s="75">
        <v>0</v>
      </c>
      <c r="Q7" s="75">
        <v>0</v>
      </c>
    </row>
    <row r="8" spans="1:17" ht="11.45" customHeight="1" x14ac:dyDescent="0.25">
      <c r="A8" s="95" t="s">
        <v>87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0</v>
      </c>
      <c r="J8" s="75">
        <v>0</v>
      </c>
      <c r="K8" s="75">
        <v>0</v>
      </c>
      <c r="L8" s="75">
        <v>0</v>
      </c>
      <c r="M8" s="75">
        <v>0</v>
      </c>
      <c r="N8" s="75">
        <v>0</v>
      </c>
      <c r="O8" s="75">
        <v>0</v>
      </c>
      <c r="P8" s="75">
        <v>0</v>
      </c>
      <c r="Q8" s="75">
        <v>0</v>
      </c>
    </row>
    <row r="9" spans="1:17" ht="11.45" customHeight="1" x14ac:dyDescent="0.25">
      <c r="A9" s="17" t="s">
        <v>119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0</v>
      </c>
      <c r="I9" s="75">
        <v>0</v>
      </c>
      <c r="J9" s="75">
        <v>0</v>
      </c>
      <c r="K9" s="75">
        <v>0</v>
      </c>
      <c r="L9" s="75">
        <v>0</v>
      </c>
      <c r="M9" s="75">
        <v>0</v>
      </c>
      <c r="N9" s="75">
        <v>0</v>
      </c>
      <c r="O9" s="75">
        <v>0</v>
      </c>
      <c r="P9" s="75">
        <v>0</v>
      </c>
      <c r="Q9" s="75">
        <v>0</v>
      </c>
    </row>
    <row r="10" spans="1:17" ht="11.45" customHeight="1" x14ac:dyDescent="0.25">
      <c r="A10" s="17" t="s">
        <v>86</v>
      </c>
      <c r="B10" s="75">
        <v>0</v>
      </c>
      <c r="C10" s="75">
        <v>0</v>
      </c>
      <c r="D10" s="75">
        <v>0</v>
      </c>
      <c r="E10" s="75">
        <v>0</v>
      </c>
      <c r="F10" s="75">
        <v>0</v>
      </c>
      <c r="G10" s="75">
        <v>0</v>
      </c>
      <c r="H10" s="75">
        <v>0</v>
      </c>
      <c r="I10" s="75">
        <v>0</v>
      </c>
      <c r="J10" s="75">
        <v>0</v>
      </c>
      <c r="K10" s="75">
        <v>0</v>
      </c>
      <c r="L10" s="75">
        <v>0</v>
      </c>
      <c r="M10" s="75">
        <v>0</v>
      </c>
      <c r="N10" s="75">
        <v>0</v>
      </c>
      <c r="O10" s="75">
        <v>0</v>
      </c>
      <c r="P10" s="75">
        <v>0</v>
      </c>
      <c r="Q10" s="75">
        <v>0</v>
      </c>
    </row>
    <row r="11" spans="1:17" ht="11.45" customHeight="1" x14ac:dyDescent="0.25">
      <c r="A11" s="17" t="s">
        <v>85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0</v>
      </c>
      <c r="I11" s="75">
        <v>0</v>
      </c>
      <c r="J11" s="75">
        <v>0</v>
      </c>
      <c r="K11" s="75">
        <v>0</v>
      </c>
      <c r="L11" s="75">
        <v>0</v>
      </c>
      <c r="M11" s="75">
        <v>0</v>
      </c>
      <c r="N11" s="75">
        <v>0</v>
      </c>
      <c r="O11" s="75">
        <v>0</v>
      </c>
      <c r="P11" s="75">
        <v>0</v>
      </c>
      <c r="Q11" s="75">
        <v>0</v>
      </c>
    </row>
    <row r="12" spans="1:17" ht="11.45" customHeight="1" x14ac:dyDescent="0.25">
      <c r="A12" s="17" t="s">
        <v>84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0</v>
      </c>
      <c r="I12" s="75">
        <v>0</v>
      </c>
      <c r="J12" s="75">
        <v>0</v>
      </c>
      <c r="K12" s="75">
        <v>0</v>
      </c>
      <c r="L12" s="75">
        <v>0</v>
      </c>
      <c r="M12" s="75">
        <v>0</v>
      </c>
      <c r="N12" s="75">
        <v>0</v>
      </c>
      <c r="O12" s="75">
        <v>0</v>
      </c>
      <c r="P12" s="75">
        <v>0</v>
      </c>
      <c r="Q12" s="75">
        <v>0</v>
      </c>
    </row>
    <row r="13" spans="1:17" ht="11.45" customHeight="1" x14ac:dyDescent="0.25">
      <c r="A13" s="17" t="s">
        <v>83</v>
      </c>
      <c r="B13" s="75">
        <v>0</v>
      </c>
      <c r="C13" s="75">
        <v>0</v>
      </c>
      <c r="D13" s="75">
        <v>0</v>
      </c>
      <c r="E13" s="75">
        <v>0</v>
      </c>
      <c r="F13" s="75">
        <v>0</v>
      </c>
      <c r="G13" s="75">
        <v>0</v>
      </c>
      <c r="H13" s="75">
        <v>0</v>
      </c>
      <c r="I13" s="75">
        <v>0</v>
      </c>
      <c r="J13" s="75">
        <v>0</v>
      </c>
      <c r="K13" s="75">
        <v>0</v>
      </c>
      <c r="L13" s="75">
        <v>0</v>
      </c>
      <c r="M13" s="75">
        <v>0</v>
      </c>
      <c r="N13" s="75">
        <v>0</v>
      </c>
      <c r="O13" s="75">
        <v>0</v>
      </c>
      <c r="P13" s="75">
        <v>0</v>
      </c>
      <c r="Q13" s="75">
        <v>0</v>
      </c>
    </row>
    <row r="14" spans="1:17" ht="11.45" customHeight="1" x14ac:dyDescent="0.25">
      <c r="A14" s="93" t="s">
        <v>82</v>
      </c>
      <c r="B14" s="74">
        <v>357.95781766598412</v>
      </c>
      <c r="C14" s="74">
        <v>391.89976999999999</v>
      </c>
      <c r="D14" s="74">
        <v>412.20134000000007</v>
      </c>
      <c r="E14" s="74">
        <v>440.60333000000003</v>
      </c>
      <c r="F14" s="74">
        <v>450.10022000000004</v>
      </c>
      <c r="G14" s="74">
        <v>461.1400998812494</v>
      </c>
      <c r="H14" s="74">
        <v>325.79883999999998</v>
      </c>
      <c r="I14" s="74">
        <v>237.69972000000001</v>
      </c>
      <c r="J14" s="74">
        <v>268.30085000000003</v>
      </c>
      <c r="K14" s="74">
        <v>256.69914</v>
      </c>
      <c r="L14" s="74">
        <v>277.03737436097185</v>
      </c>
      <c r="M14" s="74">
        <v>388.21942460096119</v>
      </c>
      <c r="N14" s="74">
        <v>383.06083475117191</v>
      </c>
      <c r="O14" s="74">
        <v>391.39648250798882</v>
      </c>
      <c r="P14" s="74">
        <v>357.60004788718925</v>
      </c>
      <c r="Q14" s="74">
        <v>416.85797352876307</v>
      </c>
    </row>
    <row r="16" spans="1:17" ht="11.45" customHeight="1" x14ac:dyDescent="0.25">
      <c r="A16" s="27" t="s">
        <v>81</v>
      </c>
      <c r="B16" s="68">
        <f t="shared" ref="B16" si="0">SUM(B17,B23)</f>
        <v>853.89741050249427</v>
      </c>
      <c r="C16" s="68">
        <f t="shared" ref="C16:Q16" si="1">SUM(C17,C23)</f>
        <v>920.59876000000008</v>
      </c>
      <c r="D16" s="68">
        <f t="shared" si="1"/>
        <v>930.70082000000014</v>
      </c>
      <c r="E16" s="68">
        <f t="shared" si="1"/>
        <v>1016.5026300000002</v>
      </c>
      <c r="F16" s="68">
        <f t="shared" si="1"/>
        <v>1107.8987400000001</v>
      </c>
      <c r="G16" s="68">
        <f t="shared" si="1"/>
        <v>1176.3406547881182</v>
      </c>
      <c r="H16" s="68">
        <f t="shared" si="1"/>
        <v>961.09874999999988</v>
      </c>
      <c r="I16" s="68">
        <f t="shared" si="1"/>
        <v>990.87429999999995</v>
      </c>
      <c r="J16" s="68">
        <f t="shared" si="1"/>
        <v>990.69880000000001</v>
      </c>
      <c r="K16" s="68">
        <f t="shared" si="1"/>
        <v>871.50280999999995</v>
      </c>
      <c r="L16" s="68">
        <f t="shared" si="1"/>
        <v>912.31969130859568</v>
      </c>
      <c r="M16" s="68">
        <f t="shared" si="1"/>
        <v>910.79071303526598</v>
      </c>
      <c r="N16" s="68">
        <f t="shared" si="1"/>
        <v>958.9012135908755</v>
      </c>
      <c r="O16" s="68">
        <f t="shared" si="1"/>
        <v>711.10311288266917</v>
      </c>
      <c r="P16" s="68">
        <f t="shared" si="1"/>
        <v>617.85749678260242</v>
      </c>
      <c r="Q16" s="68">
        <f t="shared" si="1"/>
        <v>566.4471298011897</v>
      </c>
    </row>
    <row r="17" spans="1:17" ht="11.45" customHeight="1" x14ac:dyDescent="0.25">
      <c r="A17" s="25" t="s">
        <v>39</v>
      </c>
      <c r="B17" s="79">
        <f t="shared" ref="B17" si="2">SUM(B18,B19,B22)</f>
        <v>573.76310474829529</v>
      </c>
      <c r="C17" s="79">
        <f t="shared" ref="C17:Q17" si="3">SUM(C18,C19,C22)</f>
        <v>646.40682588845243</v>
      </c>
      <c r="D17" s="79">
        <f t="shared" si="3"/>
        <v>669.10450135168446</v>
      </c>
      <c r="E17" s="79">
        <f t="shared" si="3"/>
        <v>725.00213953220896</v>
      </c>
      <c r="F17" s="79">
        <f t="shared" si="3"/>
        <v>812.82775738169971</v>
      </c>
      <c r="G17" s="79">
        <f t="shared" si="3"/>
        <v>833.47712870122632</v>
      </c>
      <c r="H17" s="79">
        <f t="shared" si="3"/>
        <v>683.46085160716689</v>
      </c>
      <c r="I17" s="79">
        <f t="shared" si="3"/>
        <v>694.69744301631977</v>
      </c>
      <c r="J17" s="79">
        <f t="shared" si="3"/>
        <v>687.33062291105807</v>
      </c>
      <c r="K17" s="79">
        <f t="shared" si="3"/>
        <v>590.31148231971827</v>
      </c>
      <c r="L17" s="79">
        <f t="shared" si="3"/>
        <v>648.61664020834235</v>
      </c>
      <c r="M17" s="79">
        <f t="shared" si="3"/>
        <v>636.80986828432219</v>
      </c>
      <c r="N17" s="79">
        <f t="shared" si="3"/>
        <v>717.61059567244274</v>
      </c>
      <c r="O17" s="79">
        <f t="shared" si="3"/>
        <v>616.88831830957463</v>
      </c>
      <c r="P17" s="79">
        <f t="shared" si="3"/>
        <v>525.36107719634924</v>
      </c>
      <c r="Q17" s="79">
        <f t="shared" si="3"/>
        <v>494.4024256322005</v>
      </c>
    </row>
    <row r="18" spans="1:17" ht="11.45" customHeight="1" x14ac:dyDescent="0.25">
      <c r="A18" s="91" t="s">
        <v>21</v>
      </c>
      <c r="B18" s="123">
        <v>39.08750387989415</v>
      </c>
      <c r="C18" s="123">
        <v>39.359789807641341</v>
      </c>
      <c r="D18" s="123">
        <v>39.859968799442306</v>
      </c>
      <c r="E18" s="123">
        <v>40.128556421502942</v>
      </c>
      <c r="F18" s="123">
        <v>41.549915249822178</v>
      </c>
      <c r="G18" s="123">
        <v>41.957491195128924</v>
      </c>
      <c r="H18" s="123">
        <v>43.044541169649541</v>
      </c>
      <c r="I18" s="123">
        <v>44.273469111107097</v>
      </c>
      <c r="J18" s="123">
        <v>43.808329174836906</v>
      </c>
      <c r="K18" s="123">
        <v>42.199730819257937</v>
      </c>
      <c r="L18" s="123">
        <v>50.714495976460327</v>
      </c>
      <c r="M18" s="123">
        <v>50.673217397826214</v>
      </c>
      <c r="N18" s="123">
        <v>50.115132619183399</v>
      </c>
      <c r="O18" s="123">
        <v>45.089980930761762</v>
      </c>
      <c r="P18" s="123">
        <v>44.899849629603374</v>
      </c>
      <c r="Q18" s="123">
        <v>44.674241419476587</v>
      </c>
    </row>
    <row r="19" spans="1:17" ht="11.45" customHeight="1" x14ac:dyDescent="0.25">
      <c r="A19" s="19" t="s">
        <v>20</v>
      </c>
      <c r="B19" s="76">
        <f t="shared" ref="B19" si="4">SUM(B20:B21)</f>
        <v>515.65210164074119</v>
      </c>
      <c r="C19" s="76">
        <f t="shared" ref="C19:Q19" si="5">SUM(C20:C21)</f>
        <v>586.80555658625553</v>
      </c>
      <c r="D19" s="76">
        <f t="shared" si="5"/>
        <v>608.31467499528742</v>
      </c>
      <c r="E19" s="76">
        <f t="shared" si="5"/>
        <v>665.72835123758705</v>
      </c>
      <c r="F19" s="76">
        <f t="shared" si="5"/>
        <v>751.71510396548706</v>
      </c>
      <c r="G19" s="76">
        <f t="shared" si="5"/>
        <v>770.20674001527323</v>
      </c>
      <c r="H19" s="76">
        <f t="shared" si="5"/>
        <v>616.02025125353066</v>
      </c>
      <c r="I19" s="76">
        <f t="shared" si="5"/>
        <v>627.24432887942271</v>
      </c>
      <c r="J19" s="76">
        <f t="shared" si="5"/>
        <v>595.77007409789883</v>
      </c>
      <c r="K19" s="76">
        <f t="shared" si="5"/>
        <v>448.50604149663997</v>
      </c>
      <c r="L19" s="76">
        <f t="shared" si="5"/>
        <v>496.65576748779233</v>
      </c>
      <c r="M19" s="76">
        <f t="shared" si="5"/>
        <v>489.74090839555527</v>
      </c>
      <c r="N19" s="76">
        <f t="shared" si="5"/>
        <v>569.69620045367242</v>
      </c>
      <c r="O19" s="76">
        <f t="shared" si="5"/>
        <v>465.3537497328245</v>
      </c>
      <c r="P19" s="76">
        <f t="shared" si="5"/>
        <v>378.41898201828911</v>
      </c>
      <c r="Q19" s="76">
        <f t="shared" si="5"/>
        <v>338.92126043008449</v>
      </c>
    </row>
    <row r="20" spans="1:17" ht="11.45" customHeight="1" x14ac:dyDescent="0.25">
      <c r="A20" s="62" t="s">
        <v>118</v>
      </c>
      <c r="B20" s="77">
        <v>357.84693143912529</v>
      </c>
      <c r="C20" s="77">
        <v>389.44456267696717</v>
      </c>
      <c r="D20" s="77">
        <v>395.16200962315287</v>
      </c>
      <c r="E20" s="77">
        <v>390.4746289431921</v>
      </c>
      <c r="F20" s="77">
        <v>450.61693382815537</v>
      </c>
      <c r="G20" s="77">
        <v>408.4221019507529</v>
      </c>
      <c r="H20" s="77">
        <v>432.19974900329299</v>
      </c>
      <c r="I20" s="77">
        <v>502.57423561317023</v>
      </c>
      <c r="J20" s="77">
        <v>474.28391409264668</v>
      </c>
      <c r="K20" s="77">
        <v>362.19732865893059</v>
      </c>
      <c r="L20" s="77">
        <v>418.65411886285341</v>
      </c>
      <c r="M20" s="77">
        <v>292.82536187048368</v>
      </c>
      <c r="N20" s="77">
        <v>377.7950111711483</v>
      </c>
      <c r="O20" s="77">
        <v>257.25407296988067</v>
      </c>
      <c r="P20" s="77">
        <v>205.84186647488585</v>
      </c>
      <c r="Q20" s="77">
        <v>124.13928571051595</v>
      </c>
    </row>
    <row r="21" spans="1:17" ht="11.45" customHeight="1" x14ac:dyDescent="0.25">
      <c r="A21" s="62" t="s">
        <v>16</v>
      </c>
      <c r="B21" s="77">
        <v>157.80517020161588</v>
      </c>
      <c r="C21" s="77">
        <v>197.36099390928834</v>
      </c>
      <c r="D21" s="77">
        <v>213.15266537213452</v>
      </c>
      <c r="E21" s="77">
        <v>275.25372229439495</v>
      </c>
      <c r="F21" s="77">
        <v>301.09817013733164</v>
      </c>
      <c r="G21" s="77">
        <v>361.78463806452038</v>
      </c>
      <c r="H21" s="77">
        <v>183.82050225023764</v>
      </c>
      <c r="I21" s="77">
        <v>124.67009326625247</v>
      </c>
      <c r="J21" s="77">
        <v>121.48616000525215</v>
      </c>
      <c r="K21" s="77">
        <v>86.308712837709379</v>
      </c>
      <c r="L21" s="77">
        <v>78.001648624938895</v>
      </c>
      <c r="M21" s="77">
        <v>196.91554652507156</v>
      </c>
      <c r="N21" s="77">
        <v>191.90118928252406</v>
      </c>
      <c r="O21" s="77">
        <v>208.09967676294383</v>
      </c>
      <c r="P21" s="77">
        <v>172.57711554340327</v>
      </c>
      <c r="Q21" s="77">
        <v>214.78197471956855</v>
      </c>
    </row>
    <row r="22" spans="1:17" ht="11.45" customHeight="1" x14ac:dyDescent="0.25">
      <c r="A22" s="118" t="s">
        <v>19</v>
      </c>
      <c r="B22" s="122">
        <v>19.023499227659944</v>
      </c>
      <c r="C22" s="122">
        <v>20.241479494555531</v>
      </c>
      <c r="D22" s="122">
        <v>20.929857556954701</v>
      </c>
      <c r="E22" s="122">
        <v>19.145231873118938</v>
      </c>
      <c r="F22" s="122">
        <v>19.562738166390382</v>
      </c>
      <c r="G22" s="122">
        <v>21.312897490824213</v>
      </c>
      <c r="H22" s="122">
        <v>24.396059183986733</v>
      </c>
      <c r="I22" s="122">
        <v>23.179645025789871</v>
      </c>
      <c r="J22" s="122">
        <v>47.75221963832238</v>
      </c>
      <c r="K22" s="122">
        <v>99.605710003820406</v>
      </c>
      <c r="L22" s="122">
        <v>101.24637674408974</v>
      </c>
      <c r="M22" s="122">
        <v>96.395742490940677</v>
      </c>
      <c r="N22" s="122">
        <v>97.799262599586868</v>
      </c>
      <c r="O22" s="122">
        <v>106.44458764598831</v>
      </c>
      <c r="P22" s="122">
        <v>102.04224554845676</v>
      </c>
      <c r="Q22" s="122">
        <v>110.80692378263943</v>
      </c>
    </row>
    <row r="23" spans="1:17" ht="11.45" customHeight="1" x14ac:dyDescent="0.25">
      <c r="A23" s="25" t="s">
        <v>18</v>
      </c>
      <c r="B23" s="79">
        <f t="shared" ref="B23" si="6">SUM(B24:B25)</f>
        <v>280.13430575419898</v>
      </c>
      <c r="C23" s="79">
        <f t="shared" ref="C23:Q23" si="7">SUM(C24:C25)</f>
        <v>274.19193411154765</v>
      </c>
      <c r="D23" s="79">
        <f t="shared" si="7"/>
        <v>261.59631864831567</v>
      </c>
      <c r="E23" s="79">
        <f t="shared" si="7"/>
        <v>291.50049046779122</v>
      </c>
      <c r="F23" s="79">
        <f t="shared" si="7"/>
        <v>295.07098261830049</v>
      </c>
      <c r="G23" s="79">
        <f t="shared" si="7"/>
        <v>342.8635260868918</v>
      </c>
      <c r="H23" s="79">
        <f t="shared" si="7"/>
        <v>277.63789839283299</v>
      </c>
      <c r="I23" s="79">
        <f t="shared" si="7"/>
        <v>296.17685698368018</v>
      </c>
      <c r="J23" s="79">
        <f t="shared" si="7"/>
        <v>303.36817708894193</v>
      </c>
      <c r="K23" s="79">
        <f t="shared" si="7"/>
        <v>281.19132768028169</v>
      </c>
      <c r="L23" s="79">
        <f t="shared" si="7"/>
        <v>263.70305110025333</v>
      </c>
      <c r="M23" s="79">
        <f t="shared" si="7"/>
        <v>273.98084475094379</v>
      </c>
      <c r="N23" s="79">
        <f t="shared" si="7"/>
        <v>241.29061791843276</v>
      </c>
      <c r="O23" s="79">
        <f t="shared" si="7"/>
        <v>94.21479457309448</v>
      </c>
      <c r="P23" s="79">
        <f t="shared" si="7"/>
        <v>92.496419586253168</v>
      </c>
      <c r="Q23" s="79">
        <f t="shared" si="7"/>
        <v>72.044704168989199</v>
      </c>
    </row>
    <row r="24" spans="1:17" ht="11.45" customHeight="1" x14ac:dyDescent="0.25">
      <c r="A24" s="116" t="s">
        <v>118</v>
      </c>
      <c r="B24" s="77">
        <v>138.09266139738486</v>
      </c>
      <c r="C24" s="77">
        <v>139.25442732303284</v>
      </c>
      <c r="D24" s="77">
        <v>123.33747037684708</v>
      </c>
      <c r="E24" s="77">
        <v>185.42467105680794</v>
      </c>
      <c r="F24" s="77">
        <v>207.18158617184469</v>
      </c>
      <c r="G24" s="77">
        <v>306.77845295611587</v>
      </c>
      <c r="H24" s="77">
        <v>203.10016099670696</v>
      </c>
      <c r="I24" s="77">
        <v>250.60034438682962</v>
      </c>
      <c r="J24" s="77">
        <v>248.11403590735333</v>
      </c>
      <c r="K24" s="77">
        <v>252.6063413410694</v>
      </c>
      <c r="L24" s="77">
        <v>216.62819808477045</v>
      </c>
      <c r="M24" s="77">
        <v>229.74592656382106</v>
      </c>
      <c r="N24" s="77">
        <v>198.04536766855517</v>
      </c>
      <c r="O24" s="77">
        <v>62.452557404799556</v>
      </c>
      <c r="P24" s="77">
        <v>54.415582420527322</v>
      </c>
      <c r="Q24" s="77">
        <v>25.449870561910689</v>
      </c>
    </row>
    <row r="25" spans="1:17" ht="11.45" customHeight="1" x14ac:dyDescent="0.25">
      <c r="A25" s="93" t="s">
        <v>16</v>
      </c>
      <c r="B25" s="74">
        <v>142.04164435681415</v>
      </c>
      <c r="C25" s="74">
        <v>134.93750678851481</v>
      </c>
      <c r="D25" s="74">
        <v>138.25884827146857</v>
      </c>
      <c r="E25" s="74">
        <v>106.07581941098326</v>
      </c>
      <c r="F25" s="74">
        <v>87.889396446455834</v>
      </c>
      <c r="G25" s="74">
        <v>36.08507313077591</v>
      </c>
      <c r="H25" s="74">
        <v>74.537737396126062</v>
      </c>
      <c r="I25" s="74">
        <v>45.576512596850563</v>
      </c>
      <c r="J25" s="74">
        <v>55.254141181588608</v>
      </c>
      <c r="K25" s="74">
        <v>28.58498633921231</v>
      </c>
      <c r="L25" s="74">
        <v>47.074853015482873</v>
      </c>
      <c r="M25" s="74">
        <v>44.234918187122759</v>
      </c>
      <c r="N25" s="74">
        <v>43.245250249877593</v>
      </c>
      <c r="O25" s="74">
        <v>31.76223716829492</v>
      </c>
      <c r="P25" s="74">
        <v>38.080837165725846</v>
      </c>
      <c r="Q25" s="74">
        <v>46.594833607078513</v>
      </c>
    </row>
    <row r="27" spans="1:17" ht="11.45" customHeight="1" x14ac:dyDescent="0.25">
      <c r="A27" s="35" t="s">
        <v>45</v>
      </c>
      <c r="B27" s="34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</row>
    <row r="29" spans="1:17" ht="11.45" customHeight="1" x14ac:dyDescent="0.25">
      <c r="A29" s="27" t="s">
        <v>117</v>
      </c>
      <c r="B29" s="68"/>
      <c r="C29" s="68"/>
      <c r="D29" s="68"/>
      <c r="E29" s="68"/>
      <c r="F29" s="68"/>
      <c r="G29" s="68"/>
      <c r="H29" s="68"/>
      <c r="I29" s="68"/>
      <c r="J29" s="68"/>
      <c r="K29" s="68"/>
      <c r="L29" s="68"/>
      <c r="M29" s="68"/>
      <c r="N29" s="68"/>
      <c r="O29" s="68"/>
      <c r="P29" s="68"/>
      <c r="Q29" s="68"/>
    </row>
    <row r="30" spans="1:17" ht="11.45" customHeight="1" x14ac:dyDescent="0.25">
      <c r="A30" s="25" t="s">
        <v>39</v>
      </c>
      <c r="B30" s="79">
        <f>IF(B17=0,"",B17/TrRail_act!B15*100)</f>
        <v>248.47103204239929</v>
      </c>
      <c r="C30" s="79">
        <f>IF(C17=0,"",C17/TrRail_act!C15*100)</f>
        <v>249.57964185835922</v>
      </c>
      <c r="D30" s="79">
        <f>IF(D17=0,"",D17/TrRail_act!D15*100)</f>
        <v>245.16489453140932</v>
      </c>
      <c r="E30" s="79">
        <f>IF(E17=0,"",E17/TrRail_act!E15*100)</f>
        <v>242.74214670792858</v>
      </c>
      <c r="F30" s="79">
        <f>IF(F17=0,"",F17/TrRail_act!F15*100)</f>
        <v>241.84262162476006</v>
      </c>
      <c r="G30" s="79">
        <f>IF(G17=0,"",G17/TrRail_act!G15*100)</f>
        <v>229.51403369862234</v>
      </c>
      <c r="H30" s="79">
        <f>IF(H17=0,"",H17/TrRail_act!H15*100)</f>
        <v>225.26069329502653</v>
      </c>
      <c r="I30" s="79">
        <f>IF(I17=0,"",I17/TrRail_act!I15*100)</f>
        <v>227.77235037291703</v>
      </c>
      <c r="J30" s="79">
        <f>IF(J17=0,"",J17/TrRail_act!J15*100)</f>
        <v>220.28292837757627</v>
      </c>
      <c r="K30" s="79">
        <f>IF(K17=0,"",K17/TrRail_act!K15*100)</f>
        <v>205.54087508022326</v>
      </c>
      <c r="L30" s="79">
        <f>IF(L17=0,"",L17/TrRail_act!L15*100)</f>
        <v>199.57645671108364</v>
      </c>
      <c r="M30" s="79">
        <f>IF(M17=0,"",M17/TrRail_act!M15*100)</f>
        <v>183.71237451712815</v>
      </c>
      <c r="N30" s="79">
        <f>IF(N17=0,"",N17/TrRail_act!N15*100)</f>
        <v>187.68254971690595</v>
      </c>
      <c r="O30" s="79">
        <f>IF(O17=0,"",O17/TrRail_act!O15*100)</f>
        <v>168.23922581945735</v>
      </c>
      <c r="P30" s="79">
        <f>IF(P17=0,"",P17/TrRail_act!P15*100)</f>
        <v>154.77509133051902</v>
      </c>
      <c r="Q30" s="79">
        <f>IF(Q17=0,"",Q17/TrRail_act!Q15*100)</f>
        <v>145.29760165173377</v>
      </c>
    </row>
    <row r="31" spans="1:17" ht="11.45" customHeight="1" x14ac:dyDescent="0.25">
      <c r="A31" s="91" t="s">
        <v>21</v>
      </c>
      <c r="B31" s="123">
        <f>IF(B18=0,"",B18/TrRail_act!B16*100)</f>
        <v>53.673418246497761</v>
      </c>
      <c r="C31" s="123">
        <f>IF(C18=0,"",C18/TrRail_act!C16*100)</f>
        <v>52.928088933604101</v>
      </c>
      <c r="D31" s="123">
        <f>IF(D18=0,"",D18/TrRail_act!D16*100)</f>
        <v>52.170864719483255</v>
      </c>
      <c r="E31" s="123">
        <f>IF(E18=0,"",E18/TrRail_act!E16*100)</f>
        <v>51.486077643931061</v>
      </c>
      <c r="F31" s="123">
        <f>IF(F18=0,"",F18/TrRail_act!F16*100)</f>
        <v>50.857637577804347</v>
      </c>
      <c r="G31" s="123">
        <f>IF(G18=0,"",G18/TrRail_act!G16*100)</f>
        <v>50.156658911423627</v>
      </c>
      <c r="H31" s="123">
        <f>IF(H18=0,"",H18/TrRail_act!H16*100)</f>
        <v>49.606886404536695</v>
      </c>
      <c r="I31" s="123">
        <f>IF(I18=0,"",I18/TrRail_act!I16*100)</f>
        <v>49.022901461619711</v>
      </c>
      <c r="J31" s="123">
        <f>IF(J18=0,"",J18/TrRail_act!J16*100)</f>
        <v>48.061973990932415</v>
      </c>
      <c r="K31" s="123">
        <f>IF(K18=0,"",K18/TrRail_act!K16*100)</f>
        <v>47.438956478890653</v>
      </c>
      <c r="L31" s="123">
        <f>IF(L18=0,"",L18/TrRail_act!L16*100)</f>
        <v>46.880839511300024</v>
      </c>
      <c r="M31" s="123">
        <f>IF(M18=0,"",M18/TrRail_act!M16*100)</f>
        <v>46.543492693370702</v>
      </c>
      <c r="N31" s="123">
        <f>IF(N18=0,"",N18/TrRail_act!N16*100)</f>
        <v>46.142893541825927</v>
      </c>
      <c r="O31" s="123">
        <f>IF(O18=0,"",O18/TrRail_act!O16*100)</f>
        <v>44.240012814523979</v>
      </c>
      <c r="P31" s="123">
        <f>IF(P18=0,"",P18/TrRail_act!P16*100)</f>
        <v>43.314815644386549</v>
      </c>
      <c r="Q31" s="123">
        <f>IF(Q18=0,"",Q18/TrRail_act!Q16*100)</f>
        <v>43.019150952507488</v>
      </c>
    </row>
    <row r="32" spans="1:17" ht="11.45" customHeight="1" x14ac:dyDescent="0.25">
      <c r="A32" s="19" t="s">
        <v>20</v>
      </c>
      <c r="B32" s="76">
        <f>IF(B19=0,"",B19/TrRail_act!B17*100)</f>
        <v>341.15389244349569</v>
      </c>
      <c r="C32" s="76">
        <f>IF(C19=0,"",C19/TrRail_act!C17*100)</f>
        <v>331.14191899453868</v>
      </c>
      <c r="D32" s="76">
        <f>IF(D19=0,"",D19/TrRail_act!D17*100)</f>
        <v>322.30636342695294</v>
      </c>
      <c r="E32" s="76">
        <f>IF(E19=0,"",E19/TrRail_act!E17*100)</f>
        <v>311.83528905178844</v>
      </c>
      <c r="F32" s="76">
        <f>IF(F19=0,"",F19/TrRail_act!F17*100)</f>
        <v>304.51293873627696</v>
      </c>
      <c r="G32" s="76">
        <f>IF(G19=0,"",G19/TrRail_act!G17*100)</f>
        <v>284.02467033043973</v>
      </c>
      <c r="H32" s="76">
        <f>IF(H19=0,"",H19/TrRail_act!H17*100)</f>
        <v>297.67257012172911</v>
      </c>
      <c r="I32" s="76">
        <f>IF(I19=0,"",I19/TrRail_act!I17*100)</f>
        <v>305.5363628374767</v>
      </c>
      <c r="J32" s="76">
        <f>IF(J19=0,"",J19/TrRail_act!J17*100)</f>
        <v>296.21230871736896</v>
      </c>
      <c r="K32" s="76">
        <f>IF(K19=0,"",K19/TrRail_act!K17*100)</f>
        <v>286.86426458350172</v>
      </c>
      <c r="L32" s="76">
        <f>IF(L19=0,"",L19/TrRail_act!L17*100)</f>
        <v>285.53280872012903</v>
      </c>
      <c r="M32" s="76">
        <f>IF(M19=0,"",M19/TrRail_act!M17*100)</f>
        <v>249.08206744798031</v>
      </c>
      <c r="N32" s="76">
        <f>IF(N19=0,"",N19/TrRail_act!N17*100)</f>
        <v>246.46702306070756</v>
      </c>
      <c r="O32" s="76">
        <f>IF(O19=0,"",O19/TrRail_act!O17*100)</f>
        <v>214.54643875383792</v>
      </c>
      <c r="P32" s="76">
        <f>IF(P19=0,"",P19/TrRail_act!P17*100)</f>
        <v>201.0845384258852</v>
      </c>
      <c r="Q32" s="76">
        <f>IF(Q19=0,"",Q19/TrRail_act!Q17*100)</f>
        <v>183.54694013576125</v>
      </c>
    </row>
    <row r="33" spans="1:17" ht="11.45" customHeight="1" x14ac:dyDescent="0.25">
      <c r="A33" s="62" t="s">
        <v>17</v>
      </c>
      <c r="B33" s="77">
        <f>IF(B20=0,"",B20/TrRail_act!B18*100)</f>
        <v>382.71451184678676</v>
      </c>
      <c r="C33" s="77">
        <f>IF(C20=0,"",C20/TrRail_act!C18*100)</f>
        <v>381.25806958981849</v>
      </c>
      <c r="D33" s="77">
        <f>IF(D20=0,"",D20/TrRail_act!D18*100)</f>
        <v>378.84328875943891</v>
      </c>
      <c r="E33" s="77">
        <f>IF(E20=0,"",E20/TrRail_act!E18*100)</f>
        <v>375.66520940604363</v>
      </c>
      <c r="F33" s="77">
        <f>IF(F20=0,"",F20/TrRail_act!F18*100)</f>
        <v>368.54989371835649</v>
      </c>
      <c r="G33" s="77">
        <f>IF(G20=0,"",G20/TrRail_act!G18*100)</f>
        <v>354.86149209670464</v>
      </c>
      <c r="H33" s="77">
        <f>IF(H20=0,"",H20/TrRail_act!H18*100)</f>
        <v>342.24982192886068</v>
      </c>
      <c r="I33" s="77">
        <f>IF(I20=0,"",I20/TrRail_act!I18*100)</f>
        <v>337.33799134204452</v>
      </c>
      <c r="J33" s="77">
        <f>IF(J20=0,"",J20/TrRail_act!J18*100)</f>
        <v>329.78334017078743</v>
      </c>
      <c r="K33" s="77">
        <f>IF(K20=0,"",K20/TrRail_act!K18*100)</f>
        <v>314.97756362916715</v>
      </c>
      <c r="L33" s="77">
        <f>IF(L20=0,"",L20/TrRail_act!L18*100)</f>
        <v>307.08272772999538</v>
      </c>
      <c r="M33" s="77">
        <f>IF(M20=0,"",M20/TrRail_act!M18*100)</f>
        <v>302.03072548571913</v>
      </c>
      <c r="N33" s="77">
        <f>IF(N20=0,"",N20/TrRail_act!N18*100)</f>
        <v>290.74806291425989</v>
      </c>
      <c r="O33" s="77">
        <f>IF(O20=0,"",O20/TrRail_act!O18*100)</f>
        <v>265.27225600861584</v>
      </c>
      <c r="P33" s="77">
        <f>IF(P20=0,"",P20/TrRail_act!P18*100)</f>
        <v>243.43842728763701</v>
      </c>
      <c r="Q33" s="77">
        <f>IF(Q20=0,"",Q20/TrRail_act!Q18*100)</f>
        <v>238.62074804094874</v>
      </c>
    </row>
    <row r="34" spans="1:17" ht="11.45" customHeight="1" x14ac:dyDescent="0.25">
      <c r="A34" s="62" t="s">
        <v>16</v>
      </c>
      <c r="B34" s="77">
        <f>IF(B21=0,"",B21/TrRail_act!B19*100)</f>
        <v>273.7434861756368</v>
      </c>
      <c r="C34" s="77">
        <f>IF(C21=0,"",C21/TrRail_act!C19*100)</f>
        <v>262.93962015352287</v>
      </c>
      <c r="D34" s="77">
        <f>IF(D21=0,"",D21/TrRail_act!D19*100)</f>
        <v>252.45927128770157</v>
      </c>
      <c r="E34" s="77">
        <f>IF(E21=0,"",E21/TrRail_act!E19*100)</f>
        <v>251.27002342281912</v>
      </c>
      <c r="F34" s="77">
        <f>IF(F21=0,"",F21/TrRail_act!F19*100)</f>
        <v>241.66999649480388</v>
      </c>
      <c r="G34" s="77">
        <f>IF(G21=0,"",G21/TrRail_act!G19*100)</f>
        <v>231.79047658383897</v>
      </c>
      <c r="H34" s="77">
        <f>IF(H21=0,"",H21/TrRail_act!H19*100)</f>
        <v>227.88521107123535</v>
      </c>
      <c r="I34" s="77">
        <f>IF(I21=0,"",I21/TrRail_act!I19*100)</f>
        <v>221.39776445069526</v>
      </c>
      <c r="J34" s="77">
        <f>IF(J21=0,"",J21/TrRail_act!J19*100)</f>
        <v>211.97115179173434</v>
      </c>
      <c r="K34" s="77">
        <f>IF(K21=0,"",K21/TrRail_act!K19*100)</f>
        <v>208.69515529489573</v>
      </c>
      <c r="L34" s="77">
        <f>IF(L21=0,"",L21/TrRail_act!L19*100)</f>
        <v>207.4108256088071</v>
      </c>
      <c r="M34" s="77">
        <f>IF(M21=0,"",M21/TrRail_act!M19*100)</f>
        <v>197.57521808269104</v>
      </c>
      <c r="N34" s="77">
        <f>IF(N21=0,"",N21/TrRail_act!N19*100)</f>
        <v>189.61436549338757</v>
      </c>
      <c r="O34" s="77">
        <f>IF(O21=0,"",O21/TrRail_act!O19*100)</f>
        <v>173.5265859150069</v>
      </c>
      <c r="P34" s="77">
        <f>IF(P21=0,"",P21/TrRail_act!P19*100)</f>
        <v>166.52722912367142</v>
      </c>
      <c r="Q34" s="77">
        <f>IF(Q21=0,"",Q21/TrRail_act!Q19*100)</f>
        <v>161.94398623123644</v>
      </c>
    </row>
    <row r="35" spans="1:17" ht="11.45" customHeight="1" x14ac:dyDescent="0.25">
      <c r="A35" s="118" t="s">
        <v>19</v>
      </c>
      <c r="B35" s="122">
        <f>IF(B22=0,"",B22/TrRail_act!B20*100)</f>
        <v>273.97976897195775</v>
      </c>
      <c r="C35" s="122">
        <f>IF(C22=0,"",C22/TrRail_act!C20*100)</f>
        <v>272.54283274060668</v>
      </c>
      <c r="D35" s="122">
        <f>IF(D22=0,"",D22/TrRail_act!D20*100)</f>
        <v>269.04113513930429</v>
      </c>
      <c r="E35" s="122">
        <f>IF(E22=0,"",E22/TrRail_act!E20*100)</f>
        <v>264.29289543291884</v>
      </c>
      <c r="F35" s="122">
        <f>IF(F22=0,"",F22/TrRail_act!F20*100)</f>
        <v>259.41311354188502</v>
      </c>
      <c r="G35" s="122">
        <f>IF(G22=0,"",G22/TrRail_act!G20*100)</f>
        <v>256.17162264479197</v>
      </c>
      <c r="H35" s="122">
        <f>IF(H22=0,"",H22/TrRail_act!H20*100)</f>
        <v>251.71472218568556</v>
      </c>
      <c r="I35" s="122">
        <f>IF(I22=0,"",I22/TrRail_act!I20*100)</f>
        <v>246.80930311593539</v>
      </c>
      <c r="J35" s="122">
        <f>IF(J22=0,"",J22/TrRail_act!J20*100)</f>
        <v>241.87328218924264</v>
      </c>
      <c r="K35" s="122">
        <f>IF(K22=0,"",K22/TrRail_act!K20*100)</f>
        <v>237.74863843186611</v>
      </c>
      <c r="L35" s="122">
        <f>IF(L22=0,"",L22/TrRail_act!L20*100)</f>
        <v>236.12045062704829</v>
      </c>
      <c r="M35" s="122">
        <f>IF(M22=0,"",M22/TrRail_act!M20*100)</f>
        <v>234.29410962620457</v>
      </c>
      <c r="N35" s="122">
        <f>IF(N22=0,"",N22/TrRail_act!N20*100)</f>
        <v>229.57664202745178</v>
      </c>
      <c r="O35" s="122">
        <f>IF(O22=0,"",O22/TrRail_act!O20*100)</f>
        <v>222.45074785432911</v>
      </c>
      <c r="P35" s="122">
        <f>IF(P22=0,"",P22/TrRail_act!P20*100)</f>
        <v>214.43382028053031</v>
      </c>
      <c r="Q35" s="122">
        <f>IF(Q22=0,"",Q22/TrRail_act!Q20*100)</f>
        <v>214.03495664173104</v>
      </c>
    </row>
    <row r="36" spans="1:17" ht="11.45" customHeight="1" x14ac:dyDescent="0.25">
      <c r="A36" s="25" t="s">
        <v>18</v>
      </c>
      <c r="B36" s="79">
        <f>IF(B23=0,"",B23/TrRail_act!B21*100)</f>
        <v>502.68915898366862</v>
      </c>
      <c r="C36" s="79">
        <f>IF(C23=0,"",C23/TrRail_act!C21*100)</f>
        <v>493.23967280364747</v>
      </c>
      <c r="D36" s="79">
        <f>IF(D23=0,"",D23/TrRail_act!D21*100)</f>
        <v>474.02905268915595</v>
      </c>
      <c r="E36" s="79">
        <f>IF(E23=0,"",E23/TrRail_act!E21*100)</f>
        <v>520.39052659509002</v>
      </c>
      <c r="F36" s="79">
        <f>IF(F23=0,"",F23/TrRail_act!F21*100)</f>
        <v>534.06512691095099</v>
      </c>
      <c r="G36" s="79">
        <f>IF(G23=0,"",G23/TrRail_act!G21*100)</f>
        <v>632.07307750868881</v>
      </c>
      <c r="H36" s="79">
        <f>IF(H23=0,"",H23/TrRail_act!H21*100)</f>
        <v>523.32317870313454</v>
      </c>
      <c r="I36" s="79">
        <f>IF(I23=0,"",I23/TrRail_act!I21*100)</f>
        <v>577.00537109620143</v>
      </c>
      <c r="J36" s="79">
        <f>IF(J23=0,"",J23/TrRail_act!J21*100)</f>
        <v>549.26493332135897</v>
      </c>
      <c r="K36" s="79">
        <f>IF(K23=0,"",K23/TrRail_act!K21*100)</f>
        <v>586.18162951903628</v>
      </c>
      <c r="L36" s="79">
        <f>IF(L23=0,"",L23/TrRail_act!L21*100)</f>
        <v>528.61133604669317</v>
      </c>
      <c r="M36" s="79">
        <f>IF(M23=0,"",M23/TrRail_act!M21*100)</f>
        <v>527.962471096743</v>
      </c>
      <c r="N36" s="79">
        <f>IF(N23=0,"",N23/TrRail_act!N21*100)</f>
        <v>507.36073408981196</v>
      </c>
      <c r="O36" s="79">
        <f>IF(O23=0,"",O23/TrRail_act!O21*100)</f>
        <v>399.74031385758616</v>
      </c>
      <c r="P36" s="79">
        <f>IF(P23=0,"",P23/TrRail_act!P21*100)</f>
        <v>358.09686250969094</v>
      </c>
      <c r="Q36" s="79">
        <f>IF(Q23=0,"",Q23/TrRail_act!Q21*100)</f>
        <v>282.53933161688383</v>
      </c>
    </row>
    <row r="37" spans="1:17" ht="11.45" customHeight="1" x14ac:dyDescent="0.25">
      <c r="A37" s="116" t="s">
        <v>17</v>
      </c>
      <c r="B37" s="77">
        <f>IF(B24=0,"",B24/TrRail_act!B22*100)</f>
        <v>792.43886885304119</v>
      </c>
      <c r="C37" s="77">
        <f>IF(C24=0,"",C24/TrRail_act!C22*100)</f>
        <v>786.31662304887504</v>
      </c>
      <c r="D37" s="77">
        <f>IF(D24=0,"",D24/TrRail_act!D22*100)</f>
        <v>768.35455126602085</v>
      </c>
      <c r="E37" s="77">
        <f>IF(E24=0,"",E24/TrRail_act!E22*100)</f>
        <v>746.03608471683481</v>
      </c>
      <c r="F37" s="77">
        <f>IF(F24=0,"",F24/TrRail_act!F22*100)</f>
        <v>729.36347635016432</v>
      </c>
      <c r="G37" s="77">
        <f>IF(G24=0,"",G24/TrRail_act!G22*100)</f>
        <v>717.56004971199911</v>
      </c>
      <c r="H37" s="77">
        <f>IF(H24=0,"",H24/TrRail_act!H22*100)</f>
        <v>702.5364349252377</v>
      </c>
      <c r="I37" s="77">
        <f>IF(I24=0,"",I24/TrRail_act!I22*100)</f>
        <v>693.51391875861759</v>
      </c>
      <c r="J37" s="77">
        <f>IF(J24=0,"",J24/TrRail_act!J22*100)</f>
        <v>684.1372616903476</v>
      </c>
      <c r="K37" s="77">
        <f>IF(K24=0,"",K24/TrRail_act!K22*100)</f>
        <v>672.12558760855609</v>
      </c>
      <c r="L37" s="77">
        <f>IF(L24=0,"",L24/TrRail_act!L22*100)</f>
        <v>664.95518968521003</v>
      </c>
      <c r="M37" s="77">
        <f>IF(M24=0,"",M24/TrRail_act!M22*100)</f>
        <v>649.58811204052415</v>
      </c>
      <c r="N37" s="77">
        <f>IF(N24=0,"",N24/TrRail_act!N22*100)</f>
        <v>644.60837800909246</v>
      </c>
      <c r="O37" s="77">
        <f>IF(O24=0,"",O24/TrRail_act!O22*100)</f>
        <v>620.91300502591002</v>
      </c>
      <c r="P37" s="77">
        <f>IF(P24=0,"",P24/TrRail_act!P22*100)</f>
        <v>607.95674816034204</v>
      </c>
      <c r="Q37" s="77">
        <f>IF(Q24=0,"",Q24/TrRail_act!Q22*100)</f>
        <v>597.24662557309966</v>
      </c>
    </row>
    <row r="38" spans="1:17" ht="11.45" customHeight="1" x14ac:dyDescent="0.25">
      <c r="A38" s="93" t="s">
        <v>16</v>
      </c>
      <c r="B38" s="74">
        <f>IF(B25=0,"",B25/TrRail_act!B23*100)</f>
        <v>370.85761247331249</v>
      </c>
      <c r="C38" s="74">
        <f>IF(C25=0,"",C25/TrRail_act!C23*100)</f>
        <v>356.22093192825662</v>
      </c>
      <c r="D38" s="74">
        <f>IF(D25=0,"",D25/TrRail_act!D23*100)</f>
        <v>353.29996542219732</v>
      </c>
      <c r="E38" s="74">
        <f>IF(E25=0,"",E25/TrRail_act!E23*100)</f>
        <v>340.4113912427901</v>
      </c>
      <c r="F38" s="74">
        <f>IF(F25=0,"",F25/TrRail_act!F23*100)</f>
        <v>327.40562765023134</v>
      </c>
      <c r="G38" s="74">
        <f>IF(G25=0,"",G25/TrRail_act!G23*100)</f>
        <v>314.02121723831664</v>
      </c>
      <c r="H38" s="74">
        <f>IF(H25=0,"",H25/TrRail_act!H23*100)</f>
        <v>308.73050707636122</v>
      </c>
      <c r="I38" s="74">
        <f>IF(I25=0,"",I25/TrRail_act!I23*100)</f>
        <v>299.94155286834069</v>
      </c>
      <c r="J38" s="74">
        <f>IF(J25=0,"",J25/TrRail_act!J23*100)</f>
        <v>291.34853709941666</v>
      </c>
      <c r="K38" s="74">
        <f>IF(K25=0,"",K25/TrRail_act!K23*100)</f>
        <v>275.20508427376876</v>
      </c>
      <c r="L38" s="74">
        <f>IF(L25=0,"",L25/TrRail_act!L23*100)</f>
        <v>271.98106898007114</v>
      </c>
      <c r="M38" s="74">
        <f>IF(M25=0,"",M25/TrRail_act!M23*100)</f>
        <v>267.66764274722703</v>
      </c>
      <c r="N38" s="74">
        <f>IF(N25=0,"",N25/TrRail_act!N23*100)</f>
        <v>256.88257229398226</v>
      </c>
      <c r="O38" s="74">
        <f>IF(O25=0,"",O25/TrRail_act!O23*100)</f>
        <v>235.08743989544502</v>
      </c>
      <c r="P38" s="74">
        <f>IF(P25=0,"",P25/TrRail_act!P23*100)</f>
        <v>225.60496860545024</v>
      </c>
      <c r="Q38" s="74">
        <f>IF(Q25=0,"",Q25/TrRail_act!Q23*100)</f>
        <v>219.39575961121994</v>
      </c>
    </row>
    <row r="40" spans="1:17" ht="11.45" customHeight="1" x14ac:dyDescent="0.25">
      <c r="A40" s="27" t="s">
        <v>73</v>
      </c>
      <c r="B40" s="68"/>
      <c r="C40" s="68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</row>
    <row r="41" spans="1:17" ht="11.45" customHeight="1" x14ac:dyDescent="0.25">
      <c r="A41" s="25" t="s">
        <v>37</v>
      </c>
      <c r="B41" s="79">
        <f>IF(B17=0,"",B17/TrRail_act!B4*1000)</f>
        <v>22.612245004662064</v>
      </c>
      <c r="C41" s="79">
        <f>IF(C17=0,"",C17/TrRail_act!C4*1000)</f>
        <v>24.701242916750829</v>
      </c>
      <c r="D41" s="79">
        <f>IF(D17=0,"",D17/TrRail_act!D4*1000)</f>
        <v>25.049773552157706</v>
      </c>
      <c r="E41" s="79">
        <f>IF(E17=0,"",E17/TrRail_act!E4*1000)</f>
        <v>27.126207188693417</v>
      </c>
      <c r="F41" s="79">
        <f>IF(F17=0,"",F17/TrRail_act!F4*1000)</f>
        <v>31.109451828754583</v>
      </c>
      <c r="G41" s="79">
        <f>IF(G17=0,"",G17/TrRail_act!G4*1000)</f>
        <v>30.697842757218012</v>
      </c>
      <c r="H41" s="79">
        <f>IF(H17=0,"",H17/TrRail_act!H4*1000)</f>
        <v>24.567248440228859</v>
      </c>
      <c r="I41" s="79">
        <f>IF(I17=0,"",I17/TrRail_act!I4*1000)</f>
        <v>25.023321195026288</v>
      </c>
      <c r="J41" s="79">
        <f>IF(J17=0,"",J17/TrRail_act!J4*1000)</f>
        <v>22.946971018297265</v>
      </c>
      <c r="K41" s="79">
        <f>IF(K17=0,"",K17/TrRail_act!K4*1000)</f>
        <v>20.128257857632537</v>
      </c>
      <c r="L41" s="79">
        <f>IF(L17=0,"",L17/TrRail_act!L4*1000)</f>
        <v>21.666125758122664</v>
      </c>
      <c r="M41" s="79">
        <f>IF(M17=0,"",M17/TrRail_act!M4*1000)</f>
        <v>20.832497547584648</v>
      </c>
      <c r="N41" s="79">
        <f>IF(N17=0,"",N17/TrRail_act!N4*1000)</f>
        <v>24.106050128571855</v>
      </c>
      <c r="O41" s="79">
        <f>IF(O17=0,"",O17/TrRail_act!O4*1000)</f>
        <v>20.0706118353318</v>
      </c>
      <c r="P41" s="79">
        <f>IF(P17=0,"",P17/TrRail_act!P4*1000)</f>
        <v>16.265703486405002</v>
      </c>
      <c r="Q41" s="79">
        <f>IF(Q17=0,"",Q17/TrRail_act!Q4*1000)</f>
        <v>14.747583861026195</v>
      </c>
    </row>
    <row r="42" spans="1:17" ht="11.45" customHeight="1" x14ac:dyDescent="0.25">
      <c r="A42" s="91" t="s">
        <v>21</v>
      </c>
      <c r="B42" s="123">
        <f>IF(B18=0,"",B18/TrRail_act!B5*1000)</f>
        <v>7.4737101108784225</v>
      </c>
      <c r="C42" s="123">
        <f>IF(C18=0,"",C18/TrRail_act!C5*1000)</f>
        <v>7.3707471549890151</v>
      </c>
      <c r="D42" s="123">
        <f>IF(D18=0,"",D18/TrRail_act!D5*1000)</f>
        <v>7.2472670544440563</v>
      </c>
      <c r="E42" s="123">
        <f>IF(E18=0,"",E18/TrRail_act!E5*1000)</f>
        <v>7.1658136466969538</v>
      </c>
      <c r="F42" s="123">
        <f>IF(F18=0,"",F18/TrRail_act!F5*1000)</f>
        <v>7.1637784913486513</v>
      </c>
      <c r="G42" s="123">
        <f>IF(G18=0,"",G18/TrRail_act!G5*1000)</f>
        <v>6.992915199188154</v>
      </c>
      <c r="H42" s="123">
        <f>IF(H18=0,"",H18/TrRail_act!H5*1000)</f>
        <v>6.9426679305886356</v>
      </c>
      <c r="I42" s="123">
        <f>IF(I18=0,"",I18/TrRail_act!I5*1000)</f>
        <v>6.9177295486104846</v>
      </c>
      <c r="J42" s="123">
        <f>IF(J18=0,"",J18/TrRail_act!J5*1000)</f>
        <v>6.7397429499749082</v>
      </c>
      <c r="K42" s="123">
        <f>IF(K18=0,"",K18/TrRail_act!K5*1000)</f>
        <v>6.727737077601903</v>
      </c>
      <c r="L42" s="123">
        <f>IF(L18=0,"",L18/TrRail_act!L5*1000)</f>
        <v>6.682720285741059</v>
      </c>
      <c r="M42" s="123">
        <f>IF(M18=0,"",M18/TrRail_act!M5*1000)</f>
        <v>6.6403555709958217</v>
      </c>
      <c r="N42" s="123">
        <f>IF(N18=0,"",N18/TrRail_act!N5*1000)</f>
        <v>6.849230223070343</v>
      </c>
      <c r="O42" s="123">
        <f>IF(O18=0,"",O18/TrRail_act!O5*1000)</f>
        <v>6.4692435947089271</v>
      </c>
      <c r="P42" s="123">
        <f>IF(P18=0,"",P18/TrRail_act!P5*1000)</f>
        <v>6.2773287890731293</v>
      </c>
      <c r="Q42" s="123">
        <f>IF(Q18=0,"",Q18/TrRail_act!Q5*1000)</f>
        <v>6.1388483942501466</v>
      </c>
    </row>
    <row r="43" spans="1:17" ht="11.45" customHeight="1" x14ac:dyDescent="0.25">
      <c r="A43" s="19" t="s">
        <v>20</v>
      </c>
      <c r="B43" s="76">
        <f>IF(B19=0,"",B19/TrRail_act!B6*1000)</f>
        <v>28.329419934113901</v>
      </c>
      <c r="C43" s="76">
        <f>IF(C19=0,"",C19/TrRail_act!C6*1000)</f>
        <v>31.292958435700484</v>
      </c>
      <c r="D43" s="76">
        <f>IF(D19=0,"",D19/TrRail_act!D6*1000)</f>
        <v>31.96608906964201</v>
      </c>
      <c r="E43" s="76">
        <f>IF(E19=0,"",E19/TrRail_act!E6*1000)</f>
        <v>34.854887499350106</v>
      </c>
      <c r="F43" s="76">
        <f>IF(F19=0,"",F19/TrRail_act!F6*1000)</f>
        <v>41.205673626349125</v>
      </c>
      <c r="G43" s="76">
        <f>IF(G19=0,"",G19/TrRail_act!G6*1000)</f>
        <v>40.909690339155105</v>
      </c>
      <c r="H43" s="76">
        <f>IF(H19=0,"",H19/TrRail_act!H6*1000)</f>
        <v>32.554048050178658</v>
      </c>
      <c r="I43" s="76">
        <f>IF(I19=0,"",I19/TrRail_act!I6*1000)</f>
        <v>33.417385662196203</v>
      </c>
      <c r="J43" s="76">
        <f>IF(J19=0,"",J19/TrRail_act!J6*1000)</f>
        <v>33.153593438948178</v>
      </c>
      <c r="K43" s="76">
        <f>IF(K19=0,"",K19/TrRail_act!K6*1000)</f>
        <v>38.831691904470993</v>
      </c>
      <c r="L43" s="76">
        <f>IF(L19=0,"",L19/TrRail_act!L6*1000)</f>
        <v>46.708903177634944</v>
      </c>
      <c r="M43" s="76">
        <f>IF(M19=0,"",M19/TrRail_act!M6*1000)</f>
        <v>41.836742558991567</v>
      </c>
      <c r="N43" s="76">
        <f>IF(N19=0,"",N19/TrRail_act!N6*1000)</f>
        <v>50.527379197664956</v>
      </c>
      <c r="O43" s="76">
        <f>IF(O19=0,"",O19/TrRail_act!O6*1000)</f>
        <v>42.220445448450782</v>
      </c>
      <c r="P43" s="76">
        <f>IF(P19=0,"",P19/TrRail_act!P6*1000)</f>
        <v>30.621377408827406</v>
      </c>
      <c r="Q43" s="76">
        <f>IF(Q19=0,"",Q19/TrRail_act!Q6*1000)</f>
        <v>27.96841561562011</v>
      </c>
    </row>
    <row r="44" spans="1:17" ht="11.45" customHeight="1" x14ac:dyDescent="0.25">
      <c r="A44" s="62" t="s">
        <v>17</v>
      </c>
      <c r="B44" s="77">
        <f>IF(B20=0,"",B20/TrRail_act!B7*1000)</f>
        <v>30.6018451963103</v>
      </c>
      <c r="C44" s="77">
        <f>IF(C20=0,"",C20/TrRail_act!C7*1000)</f>
        <v>33.069419051952281</v>
      </c>
      <c r="D44" s="77">
        <f>IF(D20=0,"",D20/TrRail_act!D7*1000)</f>
        <v>35.049139716304602</v>
      </c>
      <c r="E44" s="77">
        <f>IF(E20=0,"",E20/TrRail_act!E7*1000)</f>
        <v>35.604941350552359</v>
      </c>
      <c r="F44" s="77">
        <f>IF(F20=0,"",F20/TrRail_act!F7*1000)</f>
        <v>43.873158566353077</v>
      </c>
      <c r="G44" s="77">
        <f>IF(G20=0,"",G20/TrRail_act!G7*1000)</f>
        <v>42.079166065788151</v>
      </c>
      <c r="H44" s="77">
        <f>IF(H20=0,"",H20/TrRail_act!H7*1000)</f>
        <v>38.649481016536207</v>
      </c>
      <c r="I44" s="77">
        <f>IF(I20=0,"",I20/TrRail_act!I7*1000)</f>
        <v>36.058388649396136</v>
      </c>
      <c r="J44" s="77">
        <f>IF(J20=0,"",J20/TrRail_act!J7*1000)</f>
        <v>42.376736965928743</v>
      </c>
      <c r="K44" s="77">
        <f>IF(K20=0,"",K20/TrRail_act!K7*1000)</f>
        <v>46.01806714074344</v>
      </c>
      <c r="L44" s="77">
        <f>IF(L20=0,"",L20/TrRail_act!L7*1000)</f>
        <v>55.453340807833207</v>
      </c>
      <c r="M44" s="77">
        <f>IF(M20=0,"",M20/TrRail_act!M7*1000)</f>
        <v>61.416174110905658</v>
      </c>
      <c r="N44" s="77">
        <f>IF(N20=0,"",N20/TrRail_act!N7*1000)</f>
        <v>71.966217891324732</v>
      </c>
      <c r="O44" s="77">
        <f>IF(O20=0,"",O20/TrRail_act!O7*1000)</f>
        <v>67.838934311024843</v>
      </c>
      <c r="P44" s="77">
        <f>IF(P20=0,"",P20/TrRail_act!P7*1000)</f>
        <v>39.76644478605796</v>
      </c>
      <c r="Q44" s="77">
        <f>IF(Q20=0,"",Q20/TrRail_act!Q7*1000)</f>
        <v>39.524896081238779</v>
      </c>
    </row>
    <row r="45" spans="1:17" ht="11.45" customHeight="1" x14ac:dyDescent="0.25">
      <c r="A45" s="62" t="s">
        <v>16</v>
      </c>
      <c r="B45" s="77">
        <f>IF(B21=0,"",B21/TrRail_act!B8*1000)</f>
        <v>24.246530113766873</v>
      </c>
      <c r="C45" s="77">
        <f>IF(C21=0,"",C21/TrRail_act!C8*1000)</f>
        <v>28.293767469260231</v>
      </c>
      <c r="D45" s="77">
        <f>IF(D21=0,"",D21/TrRail_act!D8*1000)</f>
        <v>27.484113831521057</v>
      </c>
      <c r="E45" s="77">
        <f>IF(E21=0,"",E21/TrRail_act!E8*1000)</f>
        <v>33.843501177020769</v>
      </c>
      <c r="F45" s="77">
        <f>IF(F21=0,"",F21/TrRail_act!F8*1000)</f>
        <v>37.769002447301901</v>
      </c>
      <c r="G45" s="77">
        <f>IF(G21=0,"",G21/TrRail_act!G8*1000)</f>
        <v>39.665196330634245</v>
      </c>
      <c r="H45" s="77">
        <f>IF(H21=0,"",H21/TrRail_act!H8*1000)</f>
        <v>23.748037803486103</v>
      </c>
      <c r="I45" s="77">
        <f>IF(I21=0,"",I21/TrRail_act!I8*1000)</f>
        <v>25.799806688559944</v>
      </c>
      <c r="J45" s="77">
        <f>IF(J21=0,"",J21/TrRail_act!J8*1000)</f>
        <v>17.923816666871087</v>
      </c>
      <c r="K45" s="77">
        <f>IF(K21=0,"",K21/TrRail_act!K8*1000)</f>
        <v>23.458322297192488</v>
      </c>
      <c r="L45" s="77">
        <f>IF(L21=0,"",L21/TrRail_act!L8*1000)</f>
        <v>25.297814262822619</v>
      </c>
      <c r="M45" s="77">
        <f>IF(M21=0,"",M21/TrRail_act!M8*1000)</f>
        <v>28.381714020766371</v>
      </c>
      <c r="N45" s="77">
        <f>IF(N21=0,"",N21/TrRail_act!N8*1000)</f>
        <v>31.848790099823574</v>
      </c>
      <c r="O45" s="77">
        <f>IF(O21=0,"",O21/TrRail_act!O8*1000)</f>
        <v>28.783322954314688</v>
      </c>
      <c r="P45" s="77">
        <f>IF(P21=0,"",P21/TrRail_act!P8*1000)</f>
        <v>24.030020953884854</v>
      </c>
      <c r="Q45" s="77">
        <f>IF(Q21=0,"",Q21/TrRail_act!Q8*1000)</f>
        <v>23.925240306140157</v>
      </c>
    </row>
    <row r="46" spans="1:17" ht="11.45" customHeight="1" x14ac:dyDescent="0.25">
      <c r="A46" s="118" t="s">
        <v>19</v>
      </c>
      <c r="B46" s="122">
        <f>IF(B22=0,"",B22/TrRail_act!B9*1000)</f>
        <v>9.7958286445210838</v>
      </c>
      <c r="C46" s="122">
        <f>IF(C22=0,"",C22/TrRail_act!C9*1000)</f>
        <v>9.7455365886160479</v>
      </c>
      <c r="D46" s="122">
        <f>IF(D22=0,"",D22/TrRail_act!D9*1000)</f>
        <v>9.5964500490392943</v>
      </c>
      <c r="E46" s="122">
        <f>IF(E22=0,"",E22/TrRail_act!E9*1000)</f>
        <v>9.445106992165238</v>
      </c>
      <c r="F46" s="122">
        <f>IF(F22=0,"",F22/TrRail_act!F9*1000)</f>
        <v>9.3826082332807577</v>
      </c>
      <c r="G46" s="122">
        <f>IF(G22=0,"",G22/TrRail_act!G9*1000)</f>
        <v>9.170782052850349</v>
      </c>
      <c r="H46" s="122">
        <f>IF(H22=0,"",H22/TrRail_act!H9*1000)</f>
        <v>9.0456281735212212</v>
      </c>
      <c r="I46" s="122">
        <f>IF(I22=0,"",I22/TrRail_act!I9*1000)</f>
        <v>8.9427642846411537</v>
      </c>
      <c r="J46" s="122">
        <f>IF(J22=0,"",J22/TrRail_act!J9*1000)</f>
        <v>8.7091409152512096</v>
      </c>
      <c r="K46" s="122">
        <f>IF(K22=0,"",K22/TrRail_act!K9*1000)</f>
        <v>8.6576019125441466</v>
      </c>
      <c r="L46" s="122">
        <f>IF(L22=0,"",L22/TrRail_act!L9*1000)</f>
        <v>8.6424564015441518</v>
      </c>
      <c r="M46" s="122">
        <f>IF(M22=0,"",M22/TrRail_act!M9*1000)</f>
        <v>8.5830061874223738</v>
      </c>
      <c r="N46" s="122">
        <f>IF(N22=0,"",N22/TrRail_act!N9*1000)</f>
        <v>8.7500458620011514</v>
      </c>
      <c r="O46" s="122">
        <f>IF(O22=0,"",O22/TrRail_act!O9*1000)</f>
        <v>8.3525257098233148</v>
      </c>
      <c r="P46" s="122">
        <f>IF(P22=0,"",P22/TrRail_act!P9*1000)</f>
        <v>7.9795312440144475</v>
      </c>
      <c r="Q46" s="122">
        <f>IF(Q22=0,"",Q22/TrRail_act!Q9*1000)</f>
        <v>7.8425170771207755</v>
      </c>
    </row>
    <row r="47" spans="1:17" ht="11.45" customHeight="1" x14ac:dyDescent="0.25">
      <c r="A47" s="25" t="s">
        <v>36</v>
      </c>
      <c r="B47" s="79">
        <f>IF(B23=0,"",B23/TrRail_act!B10*1000)</f>
        <v>24.120398291217409</v>
      </c>
      <c r="C47" s="79">
        <f>IF(C23=0,"",C23/TrRail_act!C10*1000)</f>
        <v>23.401206290991521</v>
      </c>
      <c r="D47" s="79">
        <f>IF(D23=0,"",D23/TrRail_act!D10*1000)</f>
        <v>22.61183495966079</v>
      </c>
      <c r="E47" s="79">
        <f>IF(E23=0,"",E23/TrRail_act!E10*1000)</f>
        <v>24.823340753452374</v>
      </c>
      <c r="F47" s="79">
        <f>IF(F23=0,"",F23/TrRail_act!F10*1000)</f>
        <v>23.727161677251566</v>
      </c>
      <c r="G47" s="79">
        <f>IF(G23=0,"",G23/TrRail_act!G10*1000)</f>
        <v>29.59547052972739</v>
      </c>
      <c r="H47" s="79">
        <f>IF(H23=0,"",H23/TrRail_act!H10*1000)</f>
        <v>24.056658729125118</v>
      </c>
      <c r="I47" s="79">
        <f>IF(I23=0,"",I23/TrRail_act!I10*1000)</f>
        <v>26.357289043666476</v>
      </c>
      <c r="J47" s="79">
        <f>IF(J23=0,"",J23/TrRail_act!J10*1000)</f>
        <v>27.651825457017768</v>
      </c>
      <c r="K47" s="79">
        <f>IF(K23=0,"",K23/TrRail_act!K10*1000)</f>
        <v>36.022460630320481</v>
      </c>
      <c r="L47" s="79">
        <f>IF(L23=0,"",L23/TrRail_act!L10*1000)</f>
        <v>29.586340300712816</v>
      </c>
      <c r="M47" s="79">
        <f>IF(M23=0,"",M23/TrRail_act!M10*1000)</f>
        <v>28.989614300173926</v>
      </c>
      <c r="N47" s="79">
        <f>IF(N23=0,"",N23/TrRail_act!N10*1000)</f>
        <v>25.511801429311987</v>
      </c>
      <c r="O47" s="79">
        <f>IF(O23=0,"",O23/TrRail_act!O10*1000)</f>
        <v>10.089397576900245</v>
      </c>
      <c r="P47" s="79">
        <f>IF(P23=0,"",P23/TrRail_act!P10*1000)</f>
        <v>8.9067327478337184</v>
      </c>
      <c r="Q47" s="79">
        <f>IF(Q23=0,"",Q23/TrRail_act!Q10*1000)</f>
        <v>6.4724377117050764</v>
      </c>
    </row>
    <row r="48" spans="1:17" ht="11.45" customHeight="1" x14ac:dyDescent="0.25">
      <c r="A48" s="116" t="s">
        <v>17</v>
      </c>
      <c r="B48" s="77">
        <f>IF(B24=0,"",B24/TrRail_act!B11*1000)</f>
        <v>35.647635818917593</v>
      </c>
      <c r="C48" s="77">
        <f>IF(C24=0,"",C24/TrRail_act!C11*1000)</f>
        <v>34.99490666127484</v>
      </c>
      <c r="D48" s="77">
        <f>IF(D24=0,"",D24/TrRail_act!D11*1000)</f>
        <v>34.288788565102124</v>
      </c>
      <c r="E48" s="77">
        <f>IF(E24=0,"",E24/TrRail_act!E11*1000)</f>
        <v>33.308749891883309</v>
      </c>
      <c r="F48" s="77">
        <f>IF(F24=0,"",F24/TrRail_act!F11*1000)</f>
        <v>30.299380742428419</v>
      </c>
      <c r="G48" s="77">
        <f>IF(G24=0,"",G24/TrRail_act!G11*1000)</f>
        <v>31.50676514737647</v>
      </c>
      <c r="H48" s="77">
        <f>IF(H24=0,"",H24/TrRail_act!H11*1000)</f>
        <v>30.501753082237677</v>
      </c>
      <c r="I48" s="77">
        <f>IF(I24=0,"",I24/TrRail_act!I11*1000)</f>
        <v>30.35893145752393</v>
      </c>
      <c r="J48" s="77">
        <f>IF(J24=0,"",J24/TrRail_act!J11*1000)</f>
        <v>33.179724510519208</v>
      </c>
      <c r="K48" s="77">
        <f>IF(K24=0,"",K24/TrRail_act!K11*1000)</f>
        <v>40.223471132347207</v>
      </c>
      <c r="L48" s="77">
        <f>IF(L24=0,"",L24/TrRail_act!L11*1000)</f>
        <v>35.842744354979438</v>
      </c>
      <c r="M48" s="77">
        <f>IF(M24=0,"",M24/TrRail_act!M11*1000)</f>
        <v>33.725312485525308</v>
      </c>
      <c r="N48" s="77">
        <f>IF(N24=0,"",N24/TrRail_act!N11*1000)</f>
        <v>30.586187731740246</v>
      </c>
      <c r="O48" s="77">
        <f>IF(O24=0,"",O24/TrRail_act!O11*1000)</f>
        <v>14.652396851724466</v>
      </c>
      <c r="P48" s="77">
        <f>IF(P24=0,"",P24/TrRail_act!P11*1000)</f>
        <v>14.113103872032616</v>
      </c>
      <c r="Q48" s="77">
        <f>IF(Q24=0,"",Q24/TrRail_act!Q11*1000)</f>
        <v>12.645837922842492</v>
      </c>
    </row>
    <row r="49" spans="1:17" ht="11.45" customHeight="1" x14ac:dyDescent="0.25">
      <c r="A49" s="93" t="s">
        <v>16</v>
      </c>
      <c r="B49" s="74">
        <f>IF(B25=0,"",B25/TrRail_act!B12*1000)</f>
        <v>18.35121596468657</v>
      </c>
      <c r="C49" s="74">
        <f>IF(C25=0,"",C25/TrRail_act!C12*1000)</f>
        <v>17.438916701029115</v>
      </c>
      <c r="D49" s="74">
        <f>IF(D25=0,"",D25/TrRail_act!D12*1000)</f>
        <v>17.343101012292891</v>
      </c>
      <c r="E49" s="74">
        <f>IF(E25=0,"",E25/TrRail_act!E12*1000)</f>
        <v>17.175059791589707</v>
      </c>
      <c r="F49" s="74">
        <f>IF(F25=0,"",F25/TrRail_act!F12*1000)</f>
        <v>15.699625850051698</v>
      </c>
      <c r="G49" s="74">
        <f>IF(G25=0,"",G25/TrRail_act!G12*1000)</f>
        <v>19.525575743145247</v>
      </c>
      <c r="H49" s="74">
        <f>IF(H25=0,"",H25/TrRail_act!H12*1000)</f>
        <v>15.266740122810452</v>
      </c>
      <c r="I49" s="74">
        <f>IF(I25=0,"",I25/TrRail_act!I12*1000)</f>
        <v>15.281741326031844</v>
      </c>
      <c r="J49" s="74">
        <f>IF(J25=0,"",J25/TrRail_act!J12*1000)</f>
        <v>15.817996261097932</v>
      </c>
      <c r="K49" s="74">
        <f>IF(K25=0,"",K25/TrRail_act!K12*1000)</f>
        <v>18.732868139136745</v>
      </c>
      <c r="L49" s="74">
        <f>IF(L25=0,"",L25/TrRail_act!L12*1000)</f>
        <v>16.40725150528813</v>
      </c>
      <c r="M49" s="74">
        <f>IF(M25=0,"",M25/TrRail_act!M12*1000)</f>
        <v>16.763713699162011</v>
      </c>
      <c r="N49" s="74">
        <f>IF(N25=0,"",N25/TrRail_act!N12*1000)</f>
        <v>14.497202967518547</v>
      </c>
      <c r="O49" s="74">
        <f>IF(O25=0,"",O25/TrRail_act!O12*1000)</f>
        <v>6.2576760079117655</v>
      </c>
      <c r="P49" s="74">
        <f>IF(P25=0,"",P25/TrRail_act!P12*1000)</f>
        <v>5.8322803603631943</v>
      </c>
      <c r="Q49" s="74">
        <f>IF(Q25=0,"",Q25/TrRail_act!Q12*1000)</f>
        <v>5.1099284751490082</v>
      </c>
    </row>
    <row r="51" spans="1:17" ht="11.45" customHeight="1" x14ac:dyDescent="0.25">
      <c r="A51" s="27" t="s">
        <v>72</v>
      </c>
      <c r="B51" s="68"/>
      <c r="C51" s="68"/>
      <c r="D51" s="68"/>
      <c r="E51" s="68"/>
      <c r="F51" s="68"/>
      <c r="G51" s="68"/>
      <c r="H51" s="68"/>
      <c r="I51" s="68"/>
      <c r="J51" s="68"/>
      <c r="K51" s="68"/>
      <c r="L51" s="68"/>
      <c r="M51" s="68"/>
      <c r="N51" s="68"/>
      <c r="O51" s="68"/>
      <c r="P51" s="68"/>
      <c r="Q51" s="68"/>
    </row>
    <row r="52" spans="1:17" ht="11.45" customHeight="1" x14ac:dyDescent="0.25">
      <c r="A52" s="25" t="s">
        <v>39</v>
      </c>
      <c r="B52" s="40">
        <f>IF(B17=0,"",1000000*B17/TrRail_act!B37)</f>
        <v>473792.81977563608</v>
      </c>
      <c r="C52" s="40">
        <f>IF(C17=0,"",1000000*C17/TrRail_act!C37)</f>
        <v>488776.42789296969</v>
      </c>
      <c r="D52" s="40">
        <f>IF(D17=0,"",1000000*D17/TrRail_act!D37)</f>
        <v>483631.73209373653</v>
      </c>
      <c r="E52" s="40">
        <f>IF(E17=0,"",1000000*E17/TrRail_act!E37)</f>
        <v>485926.3669786923</v>
      </c>
      <c r="F52" s="40">
        <f>IF(F17=0,"",1000000*F17/TrRail_act!F37)</f>
        <v>494120.21725331288</v>
      </c>
      <c r="G52" s="40">
        <f>IF(G17=0,"",1000000*G17/TrRail_act!G37)</f>
        <v>460230.33059151098</v>
      </c>
      <c r="H52" s="40">
        <f>IF(H17=0,"",1000000*H17/TrRail_act!H37)</f>
        <v>375837.69678700407</v>
      </c>
      <c r="I52" s="40">
        <f>IF(I17=0,"",1000000*I17/TrRail_act!I37)</f>
        <v>366401.60496641335</v>
      </c>
      <c r="J52" s="40">
        <f>IF(J17=0,"",1000000*J17/TrRail_act!J37)</f>
        <v>356684.28796629893</v>
      </c>
      <c r="K52" s="40">
        <f>IF(K17=0,"",1000000*K17/TrRail_act!K37)</f>
        <v>288731.46604045894</v>
      </c>
      <c r="L52" s="40">
        <f>IF(L17=0,"",1000000*L17/TrRail_act!L37)</f>
        <v>304944.35364755162</v>
      </c>
      <c r="M52" s="40">
        <f>IF(M17=0,"",1000000*M17/TrRail_act!M37)</f>
        <v>297992.45123271976</v>
      </c>
      <c r="N52" s="40">
        <f>IF(N17=0,"",1000000*N17/TrRail_act!N37)</f>
        <v>335175.43001982383</v>
      </c>
      <c r="O52" s="40">
        <f>IF(O17=0,"",1000000*O17/TrRail_act!O37)</f>
        <v>305088.18907496269</v>
      </c>
      <c r="P52" s="40">
        <f>IF(P17=0,"",1000000*P17/TrRail_act!P37)</f>
        <v>262483.67584129365</v>
      </c>
      <c r="Q52" s="40">
        <f>IF(Q17=0,"",1000000*Q17/TrRail_act!Q37)</f>
        <v>261657.80663254854</v>
      </c>
    </row>
    <row r="53" spans="1:17" ht="11.45" customHeight="1" x14ac:dyDescent="0.25">
      <c r="A53" s="91" t="s">
        <v>21</v>
      </c>
      <c r="B53" s="121">
        <f>IF(B18=0,"",1000000*B18/TrRail_act!B38)</f>
        <v>61026.547821848792</v>
      </c>
      <c r="C53" s="121">
        <f>IF(C18=0,"",1000000*C18/TrRail_act!C38)</f>
        <v>60183.164843488288</v>
      </c>
      <c r="D53" s="121">
        <f>IF(D18=0,"",1000000*D18/TrRail_act!D38)</f>
        <v>59315.429761074862</v>
      </c>
      <c r="E53" s="121">
        <f>IF(E18=0,"",1000000*E18/TrRail_act!E38)</f>
        <v>58539.104918312092</v>
      </c>
      <c r="F53" s="121">
        <f>IF(F18=0,"",1000000*F18/TrRail_act!F38)</f>
        <v>57828.692066558353</v>
      </c>
      <c r="G53" s="121">
        <f>IF(G18=0,"",1000000*G18/TrRail_act!G38)</f>
        <v>57046.215085151496</v>
      </c>
      <c r="H53" s="121">
        <f>IF(H18=0,"",1000000*H18/TrRail_act!H38)</f>
        <v>56414.863918282492</v>
      </c>
      <c r="I53" s="121">
        <f>IF(I18=0,"",1000000*I18/TrRail_act!I38)</f>
        <v>55760.03666386284</v>
      </c>
      <c r="J53" s="121">
        <f>IF(J18=0,"",1000000*J18/TrRail_act!J38)</f>
        <v>54657.92785382022</v>
      </c>
      <c r="K53" s="121">
        <f>IF(K18=0,"",1000000*K18/TrRail_act!K38)</f>
        <v>48477.577046821294</v>
      </c>
      <c r="L53" s="121">
        <f>IF(L18=0,"",1000000*L18/TrRail_act!L38)</f>
        <v>53327.545716572378</v>
      </c>
      <c r="M53" s="121">
        <f>IF(M18=0,"",1000000*M18/TrRail_act!M38)</f>
        <v>52922.420258826336</v>
      </c>
      <c r="N53" s="121">
        <f>IF(N18=0,"",1000000*N18/TrRail_act!N38)</f>
        <v>52121.822796862609</v>
      </c>
      <c r="O53" s="121">
        <f>IF(O18=0,"",1000000*O18/TrRail_act!O38)</f>
        <v>48851.550304183926</v>
      </c>
      <c r="P53" s="121">
        <f>IF(P18=0,"",1000000*P18/TrRail_act!P38)</f>
        <v>48645.557561867143</v>
      </c>
      <c r="Q53" s="121">
        <f>IF(Q18=0,"",1000000*Q18/TrRail_act!Q38)</f>
        <v>48401.128298457836</v>
      </c>
    </row>
    <row r="54" spans="1:17" ht="11.45" customHeight="1" x14ac:dyDescent="0.25">
      <c r="A54" s="19" t="s">
        <v>20</v>
      </c>
      <c r="B54" s="38">
        <f>IF(B19=0,"",1000000*B19/TrRail_act!B39)</f>
        <v>923280.39685002901</v>
      </c>
      <c r="C54" s="38">
        <f>IF(C19=0,"",1000000*C19/TrRail_act!C39)</f>
        <v>895202.98487605725</v>
      </c>
      <c r="D54" s="38">
        <f>IF(D19=0,"",1000000*D19/TrRail_act!D39)</f>
        <v>871510.99569525418</v>
      </c>
      <c r="E54" s="38">
        <f>IF(E19=0,"",1000000*E19/TrRail_act!E39)</f>
        <v>839506.11757577187</v>
      </c>
      <c r="F54" s="38">
        <f>IF(F19=0,"",1000000*F19/TrRail_act!F39)</f>
        <v>823346.22559199017</v>
      </c>
      <c r="G54" s="38">
        <f>IF(G19=0,"",1000000*G19/TrRail_act!G39)</f>
        <v>725925.29690412176</v>
      </c>
      <c r="H54" s="38">
        <f>IF(H19=0,"",1000000*H19/TrRail_act!H39)</f>
        <v>592897.25818434136</v>
      </c>
      <c r="I54" s="38">
        <f>IF(I19=0,"",1000000*I19/TrRail_act!I39)</f>
        <v>577839.08694557589</v>
      </c>
      <c r="J54" s="38">
        <f>IF(J19=0,"",1000000*J19/TrRail_act!J39)</f>
        <v>545826.91167924763</v>
      </c>
      <c r="K54" s="38">
        <f>IF(K19=0,"",1000000*K19/TrRail_act!K39)</f>
        <v>406808.20090398181</v>
      </c>
      <c r="L54" s="38">
        <f>IF(L19=0,"",1000000*L19/TrRail_act!L39)</f>
        <v>450277.21440416347</v>
      </c>
      <c r="M54" s="38">
        <f>IF(M19=0,"",1000000*M19/TrRail_act!M39)</f>
        <v>442803.71464335918</v>
      </c>
      <c r="N54" s="38">
        <f>IF(N19=0,"",1000000*N19/TrRail_act!N39)</f>
        <v>515096.0221100112</v>
      </c>
      <c r="O54" s="38">
        <f>IF(O19=0,"",1000000*O19/TrRail_act!O39)</f>
        <v>457350.12258754252</v>
      </c>
      <c r="P54" s="38">
        <f>IF(P19=0,"",1000000*P19/TrRail_act!P39)</f>
        <v>380129.56506106385</v>
      </c>
      <c r="Q54" s="38">
        <f>IF(Q19=0,"",1000000*Q19/TrRail_act!Q39)</f>
        <v>386015.10299554042</v>
      </c>
    </row>
    <row r="55" spans="1:17" ht="11.45" customHeight="1" x14ac:dyDescent="0.25">
      <c r="A55" s="62" t="s">
        <v>17</v>
      </c>
      <c r="B55" s="42">
        <f>IF(B20=0,"",1000000*B20/TrRail_act!B40)</f>
        <v>1038742.9069350517</v>
      </c>
      <c r="C55" s="42">
        <f>IF(C20=0,"",1000000*C20/TrRail_act!C40)</f>
        <v>1034381.3085709618</v>
      </c>
      <c r="D55" s="42">
        <f>IF(D20=0,"",1000000*D20/TrRail_act!D40)</f>
        <v>1027729.5438833624</v>
      </c>
      <c r="E55" s="42">
        <f>IF(E20=0,"",1000000*E20/TrRail_act!E40)</f>
        <v>1011592.3029616376</v>
      </c>
      <c r="F55" s="42">
        <f>IF(F20=0,"",1000000*F20/TrRail_act!F40)</f>
        <v>1000259.5645464048</v>
      </c>
      <c r="G55" s="42">
        <f>IF(G20=0,"",1000000*G20/TrRail_act!G40)</f>
        <v>848228.66448754503</v>
      </c>
      <c r="H55" s="42">
        <f>IF(H20=0,"",1000000*H20/TrRail_act!H40)</f>
        <v>854994.55787001573</v>
      </c>
      <c r="I55" s="42">
        <f>IF(I20=0,"",1000000*I20/TrRail_act!I40)</f>
        <v>915435.76614420803</v>
      </c>
      <c r="J55" s="42">
        <f>IF(J20=0,"",1000000*J20/TrRail_act!J40)</f>
        <v>854565.61097774177</v>
      </c>
      <c r="K55" s="42">
        <f>IF(K20=0,"",1000000*K20/TrRail_act!K40)</f>
        <v>641057.21886536386</v>
      </c>
      <c r="L55" s="42">
        <f>IF(L20=0,"",1000000*L20/TrRail_act!L40)</f>
        <v>740980.74135018303</v>
      </c>
      <c r="M55" s="42">
        <f>IF(M20=0,"",1000000*M20/TrRail_act!M40)</f>
        <v>515537.60892690794</v>
      </c>
      <c r="N55" s="42">
        <f>IF(N20=0,"",1000000*N20/TrRail_act!N40)</f>
        <v>665132.06192103575</v>
      </c>
      <c r="O55" s="42">
        <f>IF(O20=0,"",1000000*O20/TrRail_act!O40)</f>
        <v>536504.84456700867</v>
      </c>
      <c r="P55" s="42">
        <f>IF(P20=0,"",1000000*P20/TrRail_act!P40)</f>
        <v>457935.18681843346</v>
      </c>
      <c r="Q55" s="42">
        <f>IF(Q20=0,"",1000000*Q20/TrRail_act!Q40)</f>
        <v>373913.51117625285</v>
      </c>
    </row>
    <row r="56" spans="1:17" ht="11.45" customHeight="1" x14ac:dyDescent="0.25">
      <c r="A56" s="62" t="s">
        <v>16</v>
      </c>
      <c r="B56" s="42">
        <f>IF(B21=0,"",1000000*B21/TrRail_act!B41)</f>
        <v>737407.33739072841</v>
      </c>
      <c r="C56" s="42">
        <f>IF(C21=0,"",1000000*C21/TrRail_act!C41)</f>
        <v>707387.07494368579</v>
      </c>
      <c r="D56" s="42">
        <f>IF(D21=0,"",1000000*D21/TrRail_act!D41)</f>
        <v>679912.80820457579</v>
      </c>
      <c r="E56" s="42">
        <f>IF(E21=0,"",1000000*E21/TrRail_act!E41)</f>
        <v>676299.07197640045</v>
      </c>
      <c r="F56" s="42">
        <f>IF(F21=0,"",1000000*F21/TrRail_act!F41)</f>
        <v>651023.07056720357</v>
      </c>
      <c r="G56" s="42">
        <f>IF(G21=0,"",1000000*G21/TrRail_act!G41)</f>
        <v>624304.81115534145</v>
      </c>
      <c r="H56" s="42">
        <f>IF(H21=0,"",1000000*H21/TrRail_act!H41)</f>
        <v>344555.76804168255</v>
      </c>
      <c r="I56" s="42">
        <f>IF(I21=0,"",1000000*I21/TrRail_act!I41)</f>
        <v>232376.68828751624</v>
      </c>
      <c r="J56" s="42">
        <f>IF(J21=0,"",1000000*J21/TrRail_act!J41)</f>
        <v>226442.05033597792</v>
      </c>
      <c r="K56" s="42">
        <f>IF(K21=0,"",1000000*K21/TrRail_act!K41)</f>
        <v>160574.34946550583</v>
      </c>
      <c r="L56" s="42">
        <f>IF(L21=0,"",1000000*L21/TrRail_act!L41)</f>
        <v>144984.47699802768</v>
      </c>
      <c r="M56" s="42">
        <f>IF(M21=0,"",1000000*M21/TrRail_act!M41)</f>
        <v>366014.02699827426</v>
      </c>
      <c r="N56" s="42">
        <f>IF(N21=0,"",1000000*N21/TrRail_act!N41)</f>
        <v>356693.66037643875</v>
      </c>
      <c r="O56" s="42">
        <f>IF(O21=0,"",1000000*O21/TrRail_act!O41)</f>
        <v>386802.37316532311</v>
      </c>
      <c r="P56" s="42">
        <f>IF(P21=0,"",1000000*P21/TrRail_act!P41)</f>
        <v>316075.3031930463</v>
      </c>
      <c r="Q56" s="42">
        <f>IF(Q21=0,"",1000000*Q21/TrRail_act!Q41)</f>
        <v>393373.58007246989</v>
      </c>
    </row>
    <row r="57" spans="1:17" ht="11.45" customHeight="1" x14ac:dyDescent="0.25">
      <c r="A57" s="118" t="s">
        <v>19</v>
      </c>
      <c r="B57" s="120">
        <f>IF(B22=0,"",1000000*B22/TrRail_act!B42)</f>
        <v>1585291.6023049953</v>
      </c>
      <c r="C57" s="120">
        <f>IF(C22=0,"",1000000*C22/TrRail_act!C42)</f>
        <v>1557036.8841965792</v>
      </c>
      <c r="D57" s="120">
        <f>IF(D22=0,"",1000000*D22/TrRail_act!D42)</f>
        <v>1550359.8190336814</v>
      </c>
      <c r="E57" s="120">
        <f>IF(E22=0,"",1000000*E22/TrRail_act!E42)</f>
        <v>1418165.323934736</v>
      </c>
      <c r="F57" s="120">
        <f>IF(F22=0,"",1000000*F22/TrRail_act!F42)</f>
        <v>1449091.7160289171</v>
      </c>
      <c r="G57" s="120">
        <f>IF(G22=0,"",1000000*G22/TrRail_act!G42)</f>
        <v>1469854.999367187</v>
      </c>
      <c r="H57" s="120">
        <f>IF(H22=0,"",1000000*H22/TrRail_act!H42)</f>
        <v>1478549.0414537413</v>
      </c>
      <c r="I57" s="120">
        <f>IF(I22=0,"",1000000*I22/TrRail_act!I42)</f>
        <v>1404826.9712599923</v>
      </c>
      <c r="J57" s="120">
        <f>IF(J22=0,"",1000000*J22/TrRail_act!J42)</f>
        <v>1404477.0481859525</v>
      </c>
      <c r="K57" s="120">
        <f>IF(K22=0,"",1000000*K22/TrRail_act!K42)</f>
        <v>1393086.8532002855</v>
      </c>
      <c r="L57" s="120">
        <f>IF(L22=0,"",1000000*L22/TrRail_act!L42)</f>
        <v>1386936.6677272567</v>
      </c>
      <c r="M57" s="120">
        <f>IF(M22=0,"",1000000*M22/TrRail_act!M42)</f>
        <v>1311506.7005570161</v>
      </c>
      <c r="N57" s="120">
        <f>IF(N22=0,"",1000000*N22/TrRail_act!N42)</f>
        <v>1330602.2122392773</v>
      </c>
      <c r="O57" s="120">
        <f>IF(O22=0,"",1000000*O22/TrRail_act!O42)</f>
        <v>1306068.5600734761</v>
      </c>
      <c r="P57" s="120">
        <f>IF(P22=0,"",1000000*P22/TrRail_act!P42)</f>
        <v>1229424.6451621295</v>
      </c>
      <c r="Q57" s="120">
        <f>IF(Q22=0,"",1000000*Q22/TrRail_act!Q42)</f>
        <v>1252055.6359620274</v>
      </c>
    </row>
    <row r="58" spans="1:17" ht="11.45" customHeight="1" x14ac:dyDescent="0.25">
      <c r="A58" s="25" t="s">
        <v>18</v>
      </c>
      <c r="B58" s="40">
        <f>IF(B23=0,"",1000000*B23/TrRail_act!B43)</f>
        <v>504292.17957551568</v>
      </c>
      <c r="C58" s="40">
        <f>IF(C23=0,"",1000000*C23/TrRail_act!C43)</f>
        <v>489628.45377062081</v>
      </c>
      <c r="D58" s="40">
        <f>IF(D23=0,"",1000000*D23/TrRail_act!D43)</f>
        <v>465060.12204145006</v>
      </c>
      <c r="E58" s="40">
        <f>IF(E23=0,"",1000000*E23/TrRail_act!E43)</f>
        <v>515018.53439539083</v>
      </c>
      <c r="F58" s="40">
        <f>IF(F23=0,"",1000000*F23/TrRail_act!F43)</f>
        <v>490151.1339174427</v>
      </c>
      <c r="G58" s="40">
        <f>IF(G23=0,"",1000000*G23/TrRail_act!G43)</f>
        <v>505325.75694457151</v>
      </c>
      <c r="H58" s="40">
        <f>IF(H23=0,"",1000000*H23/TrRail_act!H43)</f>
        <v>424522.78041717585</v>
      </c>
      <c r="I58" s="40">
        <f>IF(I23=0,"",1000000*I23/TrRail_act!I43)</f>
        <v>451833.49654260901</v>
      </c>
      <c r="J58" s="40">
        <f>IF(J23=0,"",1000000*J23/TrRail_act!J43)</f>
        <v>462804.23659640265</v>
      </c>
      <c r="K58" s="40">
        <f>IF(K23=0,"",1000000*K23/TrRail_act!K43)</f>
        <v>427667.41852514329</v>
      </c>
      <c r="L58" s="40">
        <f>IF(L23=0,"",1000000*L23/TrRail_act!L43)</f>
        <v>412680.83114280651</v>
      </c>
      <c r="M58" s="40">
        <f>IF(M23=0,"",1000000*M23/TrRail_act!M43)</f>
        <v>428095.06992334966</v>
      </c>
      <c r="N58" s="40">
        <f>IF(N23=0,"",1000000*N23/TrRail_act!N43)</f>
        <v>404171.88931060769</v>
      </c>
      <c r="O58" s="40">
        <f>IF(O23=0,"",1000000*O23/TrRail_act!O43)</f>
        <v>229792.18188559631</v>
      </c>
      <c r="P58" s="40">
        <f>IF(P23=0,"",1000000*P23/TrRail_act!P43)</f>
        <v>226706.9107506205</v>
      </c>
      <c r="Q58" s="40">
        <f>IF(Q23=0,"",1000000*Q23/TrRail_act!Q43)</f>
        <v>195243.10072896801</v>
      </c>
    </row>
    <row r="59" spans="1:17" ht="11.45" customHeight="1" x14ac:dyDescent="0.25">
      <c r="A59" s="116" t="s">
        <v>17</v>
      </c>
      <c r="B59" s="42">
        <f>IF(B24=0,"",1000000*B24/TrRail_act!B44)</f>
        <v>420373.39846996911</v>
      </c>
      <c r="C59" s="42">
        <f>IF(C24=0,"",1000000*C24/TrRail_act!C44)</f>
        <v>423909.97663023701</v>
      </c>
      <c r="D59" s="42">
        <f>IF(D24=0,"",1000000*D24/TrRail_act!D44)</f>
        <v>373184.47920377331</v>
      </c>
      <c r="E59" s="42">
        <f>IF(E24=0,"",1000000*E24/TrRail_act!E44)</f>
        <v>561042.87763028115</v>
      </c>
      <c r="F59" s="42">
        <f>IF(F24=0,"",1000000*F24/TrRail_act!F44)</f>
        <v>569963.09813437331</v>
      </c>
      <c r="G59" s="42">
        <f>IF(G24=0,"",1000000*G24/TrRail_act!G44)</f>
        <v>699608.78667301219</v>
      </c>
      <c r="H59" s="42">
        <f>IF(H24=0,"",1000000*H24/TrRail_act!H44)</f>
        <v>490580.09902586223</v>
      </c>
      <c r="I59" s="42">
        <f>IF(I24=0,"",1000000*I24/TrRail_act!I44)</f>
        <v>605314.84151408123</v>
      </c>
      <c r="J59" s="42">
        <f>IF(J24=0,"",1000000*J24/TrRail_act!J44)</f>
        <v>599309.26547669887</v>
      </c>
      <c r="K59" s="42">
        <f>IF(K24=0,"",1000000*K24/TrRail_act!K44)</f>
        <v>610160.24478519184</v>
      </c>
      <c r="L59" s="42">
        <f>IF(L24=0,"",1000000*L24/TrRail_act!L44)</f>
        <v>547732.48567577859</v>
      </c>
      <c r="M59" s="42">
        <f>IF(M24=0,"",1000000*M24/TrRail_act!M44)</f>
        <v>580899.94074291037</v>
      </c>
      <c r="N59" s="42">
        <f>IF(N24=0,"",1000000*N24/TrRail_act!N44)</f>
        <v>561830.83026540477</v>
      </c>
      <c r="O59" s="42">
        <f>IF(O24=0,"",1000000*O24/TrRail_act!O44)</f>
        <v>385509.61360987381</v>
      </c>
      <c r="P59" s="42">
        <f>IF(P24=0,"",1000000*P24/TrRail_act!P44)</f>
        <v>340097.39012829575</v>
      </c>
      <c r="Q59" s="42">
        <f>IF(Q24=0,"",1000000*Q24/TrRail_act!Q44)</f>
        <v>210329.50877612139</v>
      </c>
    </row>
    <row r="60" spans="1:17" ht="11.45" customHeight="1" x14ac:dyDescent="0.25">
      <c r="A60" s="93" t="s">
        <v>16</v>
      </c>
      <c r="B60" s="36">
        <f>IF(B25=0,"",1000000*B25/TrRail_act!B45)</f>
        <v>625734.11610931344</v>
      </c>
      <c r="C60" s="36">
        <f>IF(C25=0,"",1000000*C25/TrRail_act!C45)</f>
        <v>582883.39865449164</v>
      </c>
      <c r="D60" s="36">
        <f>IF(D25=0,"",1000000*D25/TrRail_act!D45)</f>
        <v>595943.31151495082</v>
      </c>
      <c r="E60" s="36">
        <f>IF(E25=0,"",1000000*E25/TrRail_act!E45)</f>
        <v>450428.1079022644</v>
      </c>
      <c r="F60" s="36">
        <f>IF(F25=0,"",1000000*F25/TrRail_act!F45)</f>
        <v>368508.9997754962</v>
      </c>
      <c r="G60" s="36">
        <f>IF(G25=0,"",1000000*G25/TrRail_act!G45)</f>
        <v>150354.47137823296</v>
      </c>
      <c r="H60" s="36">
        <f>IF(H25=0,"",1000000*H25/TrRail_act!H45)</f>
        <v>310573.90581719193</v>
      </c>
      <c r="I60" s="36">
        <f>IF(I25=0,"",1000000*I25/TrRail_act!I45)</f>
        <v>188722.61944865659</v>
      </c>
      <c r="J60" s="36">
        <f>IF(J25=0,"",1000000*J25/TrRail_act!J45)</f>
        <v>228795.61565875198</v>
      </c>
      <c r="K60" s="36">
        <f>IF(K25=0,"",1000000*K25/TrRail_act!K45)</f>
        <v>117392.14102345917</v>
      </c>
      <c r="L60" s="36">
        <f>IF(L25=0,"",1000000*L25/TrRail_act!L45)</f>
        <v>193325.88507385162</v>
      </c>
      <c r="M60" s="36">
        <f>IF(M25=0,"",1000000*M25/TrRail_act!M45)</f>
        <v>180919.91078577816</v>
      </c>
      <c r="N60" s="36">
        <f>IF(N25=0,"",1000000*N25/TrRail_act!N45)</f>
        <v>176872.18916105357</v>
      </c>
      <c r="O60" s="36">
        <f>IF(O25=0,"",1000000*O25/TrRail_act!O45)</f>
        <v>128073.53696893113</v>
      </c>
      <c r="P60" s="36">
        <f>IF(P25=0,"",1000000*P25/TrRail_act!P45)</f>
        <v>153551.7627650236</v>
      </c>
      <c r="Q60" s="36">
        <f>IF(Q25=0,"",1000000*Q25/TrRail_act!Q45)</f>
        <v>187882.39357692949</v>
      </c>
    </row>
    <row r="62" spans="1:17" ht="11.45" customHeight="1" x14ac:dyDescent="0.25">
      <c r="A62" s="27" t="s">
        <v>41</v>
      </c>
      <c r="B62" s="33">
        <f t="shared" ref="B62:Q62" si="8">IF(B16=0,0,B16/B$16)</f>
        <v>1</v>
      </c>
      <c r="C62" s="33">
        <f t="shared" si="8"/>
        <v>1</v>
      </c>
      <c r="D62" s="33">
        <f t="shared" si="8"/>
        <v>1</v>
      </c>
      <c r="E62" s="33">
        <f t="shared" si="8"/>
        <v>1</v>
      </c>
      <c r="F62" s="33">
        <f t="shared" si="8"/>
        <v>1</v>
      </c>
      <c r="G62" s="33">
        <f t="shared" si="8"/>
        <v>1</v>
      </c>
      <c r="H62" s="33">
        <f t="shared" si="8"/>
        <v>1</v>
      </c>
      <c r="I62" s="33">
        <f t="shared" si="8"/>
        <v>1</v>
      </c>
      <c r="J62" s="33">
        <f t="shared" si="8"/>
        <v>1</v>
      </c>
      <c r="K62" s="33">
        <f t="shared" si="8"/>
        <v>1</v>
      </c>
      <c r="L62" s="33">
        <f t="shared" si="8"/>
        <v>1</v>
      </c>
      <c r="M62" s="33">
        <f t="shared" si="8"/>
        <v>1</v>
      </c>
      <c r="N62" s="33">
        <f t="shared" si="8"/>
        <v>1</v>
      </c>
      <c r="O62" s="33">
        <f t="shared" si="8"/>
        <v>1</v>
      </c>
      <c r="P62" s="33">
        <f t="shared" si="8"/>
        <v>1</v>
      </c>
      <c r="Q62" s="33">
        <f t="shared" si="8"/>
        <v>1</v>
      </c>
    </row>
    <row r="63" spans="1:17" ht="11.45" customHeight="1" x14ac:dyDescent="0.25">
      <c r="A63" s="25" t="s">
        <v>39</v>
      </c>
      <c r="B63" s="32">
        <f t="shared" ref="B63:Q63" si="9">IF(B17=0,0,B17/B$16)</f>
        <v>0.67193447092274472</v>
      </c>
      <c r="C63" s="32">
        <f t="shared" si="9"/>
        <v>0.70215913161609345</v>
      </c>
      <c r="D63" s="32">
        <f t="shared" si="9"/>
        <v>0.71892544518407575</v>
      </c>
      <c r="E63" s="32">
        <f t="shared" si="9"/>
        <v>0.71323193677542063</v>
      </c>
      <c r="F63" s="32">
        <f t="shared" si="9"/>
        <v>0.73366610867496762</v>
      </c>
      <c r="G63" s="32">
        <f t="shared" si="9"/>
        <v>0.70853381230061441</v>
      </c>
      <c r="H63" s="32">
        <f t="shared" si="9"/>
        <v>0.71112448289748265</v>
      </c>
      <c r="I63" s="32">
        <f t="shared" si="9"/>
        <v>0.70109542957801996</v>
      </c>
      <c r="J63" s="32">
        <f t="shared" si="9"/>
        <v>0.69378364333444031</v>
      </c>
      <c r="K63" s="32">
        <f t="shared" si="9"/>
        <v>0.67734891447994106</v>
      </c>
      <c r="L63" s="32">
        <f t="shared" si="9"/>
        <v>0.71095323973331326</v>
      </c>
      <c r="M63" s="32">
        <f t="shared" si="9"/>
        <v>0.69918353269338263</v>
      </c>
      <c r="N63" s="32">
        <f t="shared" si="9"/>
        <v>0.74836759564121091</v>
      </c>
      <c r="O63" s="32">
        <f t="shared" si="9"/>
        <v>0.86750895493739766</v>
      </c>
      <c r="P63" s="32">
        <f t="shared" si="9"/>
        <v>0.85029489798551605</v>
      </c>
      <c r="Q63" s="32">
        <f t="shared" si="9"/>
        <v>0.87281301223244734</v>
      </c>
    </row>
    <row r="64" spans="1:17" ht="11.45" customHeight="1" x14ac:dyDescent="0.25">
      <c r="A64" s="91" t="s">
        <v>21</v>
      </c>
      <c r="B64" s="119">
        <f t="shared" ref="B64:Q64" si="10">IF(B18=0,0,B18/B$16)</f>
        <v>4.5775409784756541E-2</v>
      </c>
      <c r="C64" s="119">
        <f t="shared" si="10"/>
        <v>4.2754554446327232E-2</v>
      </c>
      <c r="D64" s="119">
        <f t="shared" si="10"/>
        <v>4.282790768298915E-2</v>
      </c>
      <c r="E64" s="119">
        <f t="shared" si="10"/>
        <v>3.9477080764171696E-2</v>
      </c>
      <c r="F64" s="119">
        <f t="shared" si="10"/>
        <v>3.7503350937850309E-2</v>
      </c>
      <c r="G64" s="119">
        <f t="shared" si="10"/>
        <v>3.566780679078569E-2</v>
      </c>
      <c r="H64" s="119">
        <f t="shared" si="10"/>
        <v>4.4786803821823248E-2</v>
      </c>
      <c r="I64" s="119">
        <f t="shared" si="10"/>
        <v>4.4681216488415429E-2</v>
      </c>
      <c r="J64" s="119">
        <f t="shared" si="10"/>
        <v>4.4219624748548104E-2</v>
      </c>
      <c r="K64" s="119">
        <f t="shared" si="10"/>
        <v>4.8421795472188944E-2</v>
      </c>
      <c r="L64" s="119">
        <f t="shared" si="10"/>
        <v>5.5588514047874425E-2</v>
      </c>
      <c r="M64" s="119">
        <f t="shared" si="10"/>
        <v>5.5636510860935996E-2</v>
      </c>
      <c r="N64" s="119">
        <f t="shared" si="10"/>
        <v>5.2263081857528558E-2</v>
      </c>
      <c r="O64" s="119">
        <f t="shared" si="10"/>
        <v>6.3408498871529384E-2</v>
      </c>
      <c r="P64" s="119">
        <f t="shared" si="10"/>
        <v>7.2670235229664468E-2</v>
      </c>
      <c r="Q64" s="119">
        <f t="shared" si="10"/>
        <v>7.8867451292685076E-2</v>
      </c>
    </row>
    <row r="65" spans="1:17" ht="11.45" customHeight="1" x14ac:dyDescent="0.25">
      <c r="A65" s="19" t="s">
        <v>20</v>
      </c>
      <c r="B65" s="30">
        <f t="shared" ref="B65:Q65" si="11">IF(B19=0,0,B19/B$16)</f>
        <v>0.60388062464938808</v>
      </c>
      <c r="C65" s="30">
        <f t="shared" si="11"/>
        <v>0.6374172789307857</v>
      </c>
      <c r="D65" s="30">
        <f t="shared" si="11"/>
        <v>0.65360926080981352</v>
      </c>
      <c r="E65" s="30">
        <f t="shared" si="11"/>
        <v>0.65492044151187978</v>
      </c>
      <c r="F65" s="30">
        <f t="shared" si="11"/>
        <v>0.67850524314657767</v>
      </c>
      <c r="G65" s="30">
        <f t="shared" si="11"/>
        <v>0.65474804163255107</v>
      </c>
      <c r="H65" s="30">
        <f t="shared" si="11"/>
        <v>0.64095416964545082</v>
      </c>
      <c r="I65" s="30">
        <f t="shared" si="11"/>
        <v>0.63302108943528235</v>
      </c>
      <c r="J65" s="30">
        <f t="shared" si="11"/>
        <v>0.60136347606144147</v>
      </c>
      <c r="K65" s="30">
        <f t="shared" si="11"/>
        <v>0.51463522131000361</v>
      </c>
      <c r="L65" s="30">
        <f t="shared" si="11"/>
        <v>0.54438786339841982</v>
      </c>
      <c r="M65" s="30">
        <f t="shared" si="11"/>
        <v>0.5377095982494855</v>
      </c>
      <c r="N65" s="30">
        <f t="shared" si="11"/>
        <v>0.59411354619135859</v>
      </c>
      <c r="O65" s="30">
        <f t="shared" si="11"/>
        <v>0.65441107105602991</v>
      </c>
      <c r="P65" s="30">
        <f t="shared" si="11"/>
        <v>0.6124696778607488</v>
      </c>
      <c r="Q65" s="30">
        <f t="shared" si="11"/>
        <v>0.59832814502747733</v>
      </c>
    </row>
    <row r="66" spans="1:17" ht="11.45" customHeight="1" x14ac:dyDescent="0.25">
      <c r="A66" s="62" t="s">
        <v>17</v>
      </c>
      <c r="B66" s="115">
        <f t="shared" ref="B66:Q66" si="12">IF(B20=0,0,B20/B$16)</f>
        <v>0.41907485259680383</v>
      </c>
      <c r="C66" s="115">
        <f t="shared" si="12"/>
        <v>0.42303398570400763</v>
      </c>
      <c r="D66" s="115">
        <f t="shared" si="12"/>
        <v>0.42458543189330467</v>
      </c>
      <c r="E66" s="115">
        <f t="shared" si="12"/>
        <v>0.38413538481763893</v>
      </c>
      <c r="F66" s="115">
        <f t="shared" si="12"/>
        <v>0.40673115471559734</v>
      </c>
      <c r="G66" s="115">
        <f t="shared" si="12"/>
        <v>0.34719713230035193</v>
      </c>
      <c r="H66" s="115">
        <f t="shared" si="12"/>
        <v>0.44969338374781265</v>
      </c>
      <c r="I66" s="115">
        <f t="shared" si="12"/>
        <v>0.50720281635437536</v>
      </c>
      <c r="J66" s="115">
        <f t="shared" si="12"/>
        <v>0.47873674026116381</v>
      </c>
      <c r="K66" s="115">
        <f t="shared" si="12"/>
        <v>0.41560087300112158</v>
      </c>
      <c r="L66" s="115">
        <f t="shared" si="12"/>
        <v>0.45888971031892595</v>
      </c>
      <c r="M66" s="115">
        <f t="shared" si="12"/>
        <v>0.32150674977199228</v>
      </c>
      <c r="N66" s="115">
        <f t="shared" si="12"/>
        <v>0.39398741582189528</v>
      </c>
      <c r="O66" s="115">
        <f t="shared" si="12"/>
        <v>0.36176760909824224</v>
      </c>
      <c r="P66" s="115">
        <f t="shared" si="12"/>
        <v>0.33315427513103846</v>
      </c>
      <c r="Q66" s="115">
        <f t="shared" si="12"/>
        <v>0.21915423201823983</v>
      </c>
    </row>
    <row r="67" spans="1:17" ht="11.45" customHeight="1" x14ac:dyDescent="0.25">
      <c r="A67" s="62" t="s">
        <v>16</v>
      </c>
      <c r="B67" s="115">
        <f t="shared" ref="B67:Q67" si="13">IF(B21=0,0,B21/B$16)</f>
        <v>0.18480577205258419</v>
      </c>
      <c r="C67" s="115">
        <f t="shared" si="13"/>
        <v>0.2143832932267781</v>
      </c>
      <c r="D67" s="115">
        <f t="shared" si="13"/>
        <v>0.22902382891650885</v>
      </c>
      <c r="E67" s="115">
        <f t="shared" si="13"/>
        <v>0.2707850566942408</v>
      </c>
      <c r="F67" s="115">
        <f t="shared" si="13"/>
        <v>0.27177408843098028</v>
      </c>
      <c r="G67" s="115">
        <f t="shared" si="13"/>
        <v>0.3075509093321992</v>
      </c>
      <c r="H67" s="115">
        <f t="shared" si="13"/>
        <v>0.19126078589763815</v>
      </c>
      <c r="I67" s="115">
        <f t="shared" si="13"/>
        <v>0.1258182730809069</v>
      </c>
      <c r="J67" s="115">
        <f t="shared" si="13"/>
        <v>0.12262673580027769</v>
      </c>
      <c r="K67" s="115">
        <f t="shared" si="13"/>
        <v>9.903434830888197E-2</v>
      </c>
      <c r="L67" s="115">
        <f t="shared" si="13"/>
        <v>8.5498153079493863E-2</v>
      </c>
      <c r="M67" s="115">
        <f t="shared" si="13"/>
        <v>0.21620284847749316</v>
      </c>
      <c r="N67" s="115">
        <f t="shared" si="13"/>
        <v>0.20012613036946322</v>
      </c>
      <c r="O67" s="115">
        <f t="shared" si="13"/>
        <v>0.29264346195778773</v>
      </c>
      <c r="P67" s="115">
        <f t="shared" si="13"/>
        <v>0.27931540272971028</v>
      </c>
      <c r="Q67" s="115">
        <f t="shared" si="13"/>
        <v>0.37917391300923747</v>
      </c>
    </row>
    <row r="68" spans="1:17" ht="11.45" customHeight="1" x14ac:dyDescent="0.25">
      <c r="A68" s="118" t="s">
        <v>19</v>
      </c>
      <c r="B68" s="117">
        <f t="shared" ref="B68:Q68" si="14">IF(B22=0,0,B22/B$16)</f>
        <v>2.2278436488600142E-2</v>
      </c>
      <c r="C68" s="117">
        <f t="shared" si="14"/>
        <v>2.1987298238980386E-2</v>
      </c>
      <c r="D68" s="117">
        <f t="shared" si="14"/>
        <v>2.2488276691273033E-2</v>
      </c>
      <c r="E68" s="117">
        <f t="shared" si="14"/>
        <v>1.883441449936921E-2</v>
      </c>
      <c r="F68" s="117">
        <f t="shared" si="14"/>
        <v>1.7657514590539547E-2</v>
      </c>
      <c r="G68" s="117">
        <f t="shared" si="14"/>
        <v>1.8117963877277606E-2</v>
      </c>
      <c r="H68" s="117">
        <f t="shared" si="14"/>
        <v>2.5383509430208638E-2</v>
      </c>
      <c r="I68" s="117">
        <f t="shared" si="14"/>
        <v>2.3393123654322119E-2</v>
      </c>
      <c r="J68" s="117">
        <f t="shared" si="14"/>
        <v>4.8200542524450801E-2</v>
      </c>
      <c r="K68" s="117">
        <f t="shared" si="14"/>
        <v>0.11429189769774857</v>
      </c>
      <c r="L68" s="117">
        <f t="shared" si="14"/>
        <v>0.11097686228701904</v>
      </c>
      <c r="M68" s="117">
        <f t="shared" si="14"/>
        <v>0.10583742358296117</v>
      </c>
      <c r="N68" s="117">
        <f t="shared" si="14"/>
        <v>0.10199096759232372</v>
      </c>
      <c r="O68" s="117">
        <f t="shared" si="14"/>
        <v>0.14968938500983822</v>
      </c>
      <c r="P68" s="117">
        <f t="shared" si="14"/>
        <v>0.16515498489510286</v>
      </c>
      <c r="Q68" s="117">
        <f t="shared" si="14"/>
        <v>0.19561741591228504</v>
      </c>
    </row>
    <row r="69" spans="1:17" ht="11.45" customHeight="1" x14ac:dyDescent="0.25">
      <c r="A69" s="25" t="s">
        <v>18</v>
      </c>
      <c r="B69" s="32">
        <f t="shared" ref="B69:Q69" si="15">IF(B23=0,0,B23/B$16)</f>
        <v>0.32806552907725522</v>
      </c>
      <c r="C69" s="32">
        <f t="shared" si="15"/>
        <v>0.29784086838390661</v>
      </c>
      <c r="D69" s="32">
        <f t="shared" si="15"/>
        <v>0.28107455481592425</v>
      </c>
      <c r="E69" s="32">
        <f t="shared" si="15"/>
        <v>0.28676806322457932</v>
      </c>
      <c r="F69" s="32">
        <f t="shared" si="15"/>
        <v>0.26633389132503255</v>
      </c>
      <c r="G69" s="32">
        <f t="shared" si="15"/>
        <v>0.29146618769938559</v>
      </c>
      <c r="H69" s="32">
        <f t="shared" si="15"/>
        <v>0.28887551710251735</v>
      </c>
      <c r="I69" s="32">
        <f t="shared" si="15"/>
        <v>0.29890457042198004</v>
      </c>
      <c r="J69" s="32">
        <f t="shared" si="15"/>
        <v>0.30621635666555963</v>
      </c>
      <c r="K69" s="32">
        <f t="shared" si="15"/>
        <v>0.32265108552005894</v>
      </c>
      <c r="L69" s="32">
        <f t="shared" si="15"/>
        <v>0.2890467602666868</v>
      </c>
      <c r="M69" s="32">
        <f t="shared" si="15"/>
        <v>0.30081646730661732</v>
      </c>
      <c r="N69" s="32">
        <f t="shared" si="15"/>
        <v>0.25163240435878909</v>
      </c>
      <c r="O69" s="32">
        <f t="shared" si="15"/>
        <v>0.13249104506260229</v>
      </c>
      <c r="P69" s="32">
        <f t="shared" si="15"/>
        <v>0.14970510201448392</v>
      </c>
      <c r="Q69" s="32">
        <f t="shared" si="15"/>
        <v>0.12718698776755261</v>
      </c>
    </row>
    <row r="70" spans="1:17" ht="11.45" customHeight="1" x14ac:dyDescent="0.25">
      <c r="A70" s="116" t="s">
        <v>17</v>
      </c>
      <c r="B70" s="115">
        <f t="shared" ref="B70:Q70" si="16">IF(B24=0,0,B24/B$16)</f>
        <v>0.16172043584968979</v>
      </c>
      <c r="C70" s="115">
        <f t="shared" si="16"/>
        <v>0.1512650607122617</v>
      </c>
      <c r="D70" s="115">
        <f t="shared" si="16"/>
        <v>0.13252107199910607</v>
      </c>
      <c r="E70" s="115">
        <f t="shared" si="16"/>
        <v>0.18241435445849058</v>
      </c>
      <c r="F70" s="115">
        <f t="shared" si="16"/>
        <v>0.18700408141257086</v>
      </c>
      <c r="G70" s="115">
        <f t="shared" si="16"/>
        <v>0.26079048760868734</v>
      </c>
      <c r="H70" s="115">
        <f t="shared" si="16"/>
        <v>0.21132080444044588</v>
      </c>
      <c r="I70" s="115">
        <f t="shared" si="16"/>
        <v>0.25290830974910705</v>
      </c>
      <c r="J70" s="115">
        <f t="shared" si="16"/>
        <v>0.2504434606233028</v>
      </c>
      <c r="K70" s="115">
        <f t="shared" si="16"/>
        <v>0.28985143644123124</v>
      </c>
      <c r="L70" s="115">
        <f t="shared" si="16"/>
        <v>0.23744768434631444</v>
      </c>
      <c r="M70" s="115">
        <f t="shared" si="16"/>
        <v>0.25224886823689568</v>
      </c>
      <c r="N70" s="115">
        <f t="shared" si="16"/>
        <v>0.20653365003775367</v>
      </c>
      <c r="O70" s="115">
        <f t="shared" si="16"/>
        <v>8.7824896661792745E-2</v>
      </c>
      <c r="P70" s="115">
        <f t="shared" si="16"/>
        <v>8.8071412427441723E-2</v>
      </c>
      <c r="Q70" s="115">
        <f t="shared" si="16"/>
        <v>4.4928942566701727E-2</v>
      </c>
    </row>
    <row r="71" spans="1:17" ht="11.45" customHeight="1" x14ac:dyDescent="0.25">
      <c r="A71" s="93" t="s">
        <v>16</v>
      </c>
      <c r="B71" s="28">
        <f t="shared" ref="B71:Q71" si="17">IF(B25=0,0,B25/B$16)</f>
        <v>0.16634509322756547</v>
      </c>
      <c r="C71" s="28">
        <f t="shared" si="17"/>
        <v>0.14657580767164491</v>
      </c>
      <c r="D71" s="28">
        <f t="shared" si="17"/>
        <v>0.14855348281681813</v>
      </c>
      <c r="E71" s="28">
        <f t="shared" si="17"/>
        <v>0.10435370876608872</v>
      </c>
      <c r="F71" s="28">
        <f t="shared" si="17"/>
        <v>7.9329809912461705E-2</v>
      </c>
      <c r="G71" s="28">
        <f t="shared" si="17"/>
        <v>3.0675700090698244E-2</v>
      </c>
      <c r="H71" s="28">
        <f t="shared" si="17"/>
        <v>7.7554712662071479E-2</v>
      </c>
      <c r="I71" s="28">
        <f t="shared" si="17"/>
        <v>4.5996260672873004E-2</v>
      </c>
      <c r="J71" s="28">
        <f t="shared" si="17"/>
        <v>5.5772896042256846E-2</v>
      </c>
      <c r="K71" s="28">
        <f t="shared" si="17"/>
        <v>3.2799649078827771E-2</v>
      </c>
      <c r="L71" s="28">
        <f t="shared" si="17"/>
        <v>5.1599075920372328E-2</v>
      </c>
      <c r="M71" s="28">
        <f t="shared" si="17"/>
        <v>4.8567599069721711E-2</v>
      </c>
      <c r="N71" s="28">
        <f t="shared" si="17"/>
        <v>4.5098754321035404E-2</v>
      </c>
      <c r="O71" s="28">
        <f t="shared" si="17"/>
        <v>4.4666148400809541E-2</v>
      </c>
      <c r="P71" s="28">
        <f t="shared" si="17"/>
        <v>6.1633689587042205E-2</v>
      </c>
      <c r="Q71" s="28">
        <f t="shared" si="17"/>
        <v>8.2258045200850893E-2</v>
      </c>
    </row>
  </sheetData>
  <pageMargins left="0.39370078740157483" right="0.39370078740157483" top="0.39370078740157483" bottom="0.39370078740157483" header="0.31496062992125984" footer="0.31496062992125984"/>
  <pageSetup paperSize="9" scale="43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cover</vt:lpstr>
      <vt:lpstr>index</vt:lpstr>
      <vt:lpstr>Transport</vt:lpstr>
      <vt:lpstr>TrRoad_act</vt:lpstr>
      <vt:lpstr>TrRoad_ene</vt:lpstr>
      <vt:lpstr>TrRoad_emi</vt:lpstr>
      <vt:lpstr>TrRoad_tech</vt:lpstr>
      <vt:lpstr>TrRail_act</vt:lpstr>
      <vt:lpstr>TrRail_ene</vt:lpstr>
      <vt:lpstr>TrRail_emi</vt:lpstr>
      <vt:lpstr>TrAvia_act</vt:lpstr>
      <vt:lpstr>TrAvia_ene</vt:lpstr>
      <vt:lpstr>TrAvia_emi</vt:lpstr>
      <vt:lpstr>TrAvia_png</vt:lpstr>
      <vt:lpstr>TrNavi_act</vt:lpstr>
      <vt:lpstr>TrNavi_ene</vt:lpstr>
      <vt:lpstr>TrNavi_emi</vt:lpstr>
      <vt:lpstr>Transport!Print_Titles</vt:lpstr>
      <vt:lpstr>TrAvia_act!Print_Titles</vt:lpstr>
      <vt:lpstr>TrAvia_emi!Print_Titles</vt:lpstr>
      <vt:lpstr>TrAvia_ene!Print_Titles</vt:lpstr>
      <vt:lpstr>TrAvia_png!Print_Titles</vt:lpstr>
      <vt:lpstr>TrNavi_act!Print_Titles</vt:lpstr>
      <vt:lpstr>TrNavi_emi!Print_Titles</vt:lpstr>
      <vt:lpstr>TrNavi_ene!Print_Titles</vt:lpstr>
      <vt:lpstr>TrRail_act!Print_Titles</vt:lpstr>
      <vt:lpstr>TrRail_emi!Print_Titles</vt:lpstr>
      <vt:lpstr>TrRail_ene!Print_Titles</vt:lpstr>
      <vt:lpstr>TrRoad_act!Print_Titles</vt:lpstr>
      <vt:lpstr>TrRoad_emi!Print_Titles</vt:lpstr>
      <vt:lpstr>TrRoad_ene!Print_Titles</vt:lpstr>
      <vt:lpstr>TrRoad_tech!Print_Titles</vt:lpstr>
    </vt:vector>
  </TitlesOfParts>
  <Company>European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JRC-IDEES</dc:title>
  <dc:creator>JRC C.6</dc:creator>
  <cp:lastModifiedBy>ROZSAI Mate (JRC-SEVILLA)</cp:lastModifiedBy>
  <dcterms:created xsi:type="dcterms:W3CDTF">2018-07-16T15:39:13Z</dcterms:created>
  <dcterms:modified xsi:type="dcterms:W3CDTF">2018-07-16T15:39:13Z</dcterms:modified>
</cp:coreProperties>
</file>